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prdlondon.sharepoint.com/PRD INSIGHTS/London 3.0/"/>
    </mc:Choice>
  </mc:AlternateContent>
  <xr:revisionPtr revIDLastSave="0" documentId="8_{8D281A58-0221-4E57-A838-7A690DBFF02C}" xr6:coauthVersionLast="47" xr6:coauthVersionMax="47" xr10:uidLastSave="{00000000-0000-0000-0000-000000000000}"/>
  <workbookProtection workbookAlgorithmName="SHA-512" workbookHashValue="QJap4CX8pJbpzwKew5nmwehz2Dyihxr4UVQIxik/ELKPzoS3cVERNCH+zzLrKnBJw4L0/xOGec/IYN5mkN5BfA==" workbookSaltValue="Wjnb1Isqzv8fiuhcy4CYaw==" workbookSpinCount="100000" lockStructure="1"/>
  <bookViews>
    <workbookView xWindow="-120" yWindow="-120" windowWidth="38640" windowHeight="21240" activeTab="1" xr2:uid="{00000000-000D-0000-FFFF-FFFF00000000}"/>
  </bookViews>
  <sheets>
    <sheet name="Cover" sheetId="29" r:id="rId1"/>
    <sheet name="Calculator" sheetId="4" r:id="rId2"/>
    <sheet name="Sheet2" sheetId="30" state="hidden" r:id="rId3"/>
    <sheet name="List data" sheetId="9" state="hidden" r:id="rId4"/>
    <sheet name="MIS expense 2022" sheetId="13" r:id="rId5"/>
    <sheet name="Other Bills 2022" sheetId="6" r:id="rId6"/>
    <sheet name="Energy Oct 2022" sheetId="40" r:id="rId7"/>
    <sheet name="Pay by industry 22" sheetId="36" r:id="rId8"/>
    <sheet name="Council Tax 2022" sheetId="38" r:id="rId9"/>
    <sheet name="Travel 2022" sheetId="41" r:id="rId10"/>
    <sheet name="Rent 2022" sheetId="5" r:id="rId11"/>
    <sheet name="Rent FY 2021-22" sheetId="28" state="hidden" r:id="rId12"/>
    <sheet name="Water 2022" sheetId="39" r:id="rId13"/>
    <sheet name="Childcare 2022" sheetId="7" r:id="rId14"/>
    <sheet name="PAYE Tax person 1" sheetId="3" r:id="rId15"/>
    <sheet name="PAYE Tax person 2" sheetId="10" r:id="rId16"/>
  </sheets>
  <externalReferences>
    <externalReference r:id="rId17"/>
  </externalReferences>
  <definedNames>
    <definedName name="_">"CTS+Data!$A$712:$CF$1037"</definedName>
    <definedName name="_xlnm._FilterDatabase" localSheetId="8" hidden="1">'Council Tax 2022'!$A$5:$D$5</definedName>
    <definedName name="_LA1">#REF!</definedName>
    <definedName name="_Order1" hidden="1">255</definedName>
    <definedName name="_Order2" hidden="1">0</definedName>
    <definedName name="Authority">'Council Tax 2022'!$D$5:$D$430</definedName>
    <definedName name="Class">#REF!</definedName>
    <definedName name="Compare">#REF!</definedName>
    <definedName name="_xlnm.Database">#REF!</definedName>
    <definedName name="DAYS" localSheetId="15">'PAYE Tax person 2'!$K$2:$K$11</definedName>
    <definedName name="DAYS">'PAYE Tax person 1'!$K$2:$K$11</definedName>
    <definedName name="East">'List data'!$H$126:$H$191</definedName>
    <definedName name="East_Midlands">'List data'!$F$126:$F$191</definedName>
    <definedName name="GEOG9703">#REF!</definedName>
    <definedName name="GRADE">#REF!</definedName>
    <definedName name="Group">#REF!,#REF!,#REF!,#REF!</definedName>
    <definedName name="LA">#REF!</definedName>
    <definedName name="North_East">'List data'!$C$126:$C$191</definedName>
    <definedName name="North_West">'List data'!$D$126:$D$191</definedName>
    <definedName name="_xlnm.Print_Titles" localSheetId="8">'Council Tax 2022'!$D:$D,'Council Tax 2022'!$3:$3</definedName>
    <definedName name="Range">#REF!</definedName>
    <definedName name="Regions">#REF!</definedName>
    <definedName name="South_East">'List data'!$A$318:$A$383</definedName>
    <definedName name="South_West">'List data'!$J$126:$J$191</definedName>
    <definedName name="Test">#REF!,#REF!</definedName>
    <definedName name="West_Midlands">'List data'!$G$126:$G$191</definedName>
    <definedName name="Yorkshire_and_The_Humber">'List data'!$E$126:$E$191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 i="41" l="1"/>
  <c r="B15" i="41"/>
  <c r="B14" i="41"/>
  <c r="B13" i="41"/>
  <c r="B12" i="41"/>
  <c r="B11" i="41"/>
  <c r="B10" i="41"/>
  <c r="B9" i="41"/>
  <c r="C12" i="41"/>
  <c r="C13" i="41"/>
  <c r="C14" i="41"/>
  <c r="C15" i="41"/>
  <c r="C16" i="41"/>
  <c r="B8" i="41"/>
  <c r="M43" i="4"/>
  <c r="K43" i="4"/>
  <c r="H7" i="13"/>
  <c r="G7" i="13"/>
  <c r="F7" i="13"/>
  <c r="E7" i="13"/>
  <c r="D7" i="13"/>
  <c r="C7" i="13"/>
  <c r="B7" i="13"/>
  <c r="H8" i="13"/>
  <c r="G8" i="13"/>
  <c r="F8" i="13"/>
  <c r="E8" i="13"/>
  <c r="D8" i="13"/>
  <c r="C8" i="13"/>
  <c r="B8" i="13"/>
  <c r="H5" i="13"/>
  <c r="G5" i="13"/>
  <c r="F5" i="13"/>
  <c r="E5" i="13"/>
  <c r="D5" i="13"/>
  <c r="C5" i="13"/>
  <c r="B5" i="13"/>
  <c r="E15" i="6"/>
  <c r="E16" i="6"/>
  <c r="E17" i="6"/>
  <c r="E18" i="6"/>
  <c r="E19" i="6"/>
  <c r="E20" i="6"/>
  <c r="E14" i="6"/>
  <c r="C15" i="6"/>
  <c r="C16" i="6"/>
  <c r="C17" i="6"/>
  <c r="C18" i="6"/>
  <c r="C19" i="6"/>
  <c r="C20" i="6"/>
  <c r="C14" i="6"/>
  <c r="D15" i="6"/>
  <c r="D16" i="6"/>
  <c r="D17" i="6"/>
  <c r="D18" i="6"/>
  <c r="D19" i="6"/>
  <c r="D20" i="6"/>
  <c r="D14" i="6"/>
  <c r="B20" i="6"/>
  <c r="B19" i="6"/>
  <c r="B18" i="6"/>
  <c r="B17" i="6"/>
  <c r="B16" i="6"/>
  <c r="B15" i="6"/>
  <c r="B14" i="6"/>
  <c r="C9" i="41"/>
  <c r="C10" i="41"/>
  <c r="C11" i="41"/>
  <c r="C8" i="41"/>
  <c r="C116" i="4"/>
  <c r="C12" i="30" s="1"/>
  <c r="K69" i="4"/>
  <c r="K67" i="4"/>
  <c r="K65" i="4"/>
  <c r="L45" i="4"/>
  <c r="K53" i="4"/>
  <c r="C78" i="4" s="1"/>
  <c r="K45" i="4"/>
  <c r="C86" i="4"/>
  <c r="K61" i="4"/>
  <c r="N3" i="41"/>
  <c r="O3" i="41"/>
  <c r="P3" i="41"/>
  <c r="Q3" i="41"/>
  <c r="R3" i="41"/>
  <c r="S3" i="41"/>
  <c r="T3" i="41"/>
  <c r="U3" i="41"/>
  <c r="V3" i="41"/>
  <c r="W3" i="41"/>
  <c r="X3" i="41"/>
  <c r="M3" i="41"/>
  <c r="C30" i="40"/>
  <c r="C31" i="40"/>
  <c r="C32" i="40"/>
  <c r="C33" i="40"/>
  <c r="C34" i="40"/>
  <c r="C35" i="40"/>
  <c r="C36" i="40"/>
  <c r="C37" i="40"/>
  <c r="C38" i="40"/>
  <c r="C39" i="40"/>
  <c r="C40" i="40"/>
  <c r="C41" i="40"/>
  <c r="C42" i="40"/>
  <c r="C29" i="40"/>
  <c r="H71" i="6"/>
  <c r="I71" i="6"/>
  <c r="J71" i="6"/>
  <c r="K71" i="6"/>
  <c r="L71" i="6"/>
  <c r="M71" i="6"/>
  <c r="N71" i="6"/>
  <c r="O71" i="6"/>
  <c r="P71" i="6"/>
  <c r="Q71" i="6"/>
  <c r="R71" i="6"/>
  <c r="G71" i="6"/>
  <c r="H49" i="6"/>
  <c r="I49" i="6"/>
  <c r="J49" i="6"/>
  <c r="K49" i="6"/>
  <c r="L49" i="6"/>
  <c r="M49" i="6"/>
  <c r="N49" i="6"/>
  <c r="O49" i="6"/>
  <c r="P49" i="6"/>
  <c r="Q49" i="6"/>
  <c r="R49" i="6"/>
  <c r="G49" i="6"/>
  <c r="H55" i="6"/>
  <c r="AC15" i="6" s="1"/>
  <c r="X15" i="6" s="1"/>
  <c r="I55" i="6"/>
  <c r="AN14" i="6" s="1"/>
  <c r="AI14" i="6" s="1"/>
  <c r="J55" i="6"/>
  <c r="AY14" i="6" s="1"/>
  <c r="AT14" i="6" s="1"/>
  <c r="K55" i="6"/>
  <c r="BJ18" i="6" s="1"/>
  <c r="BE18" i="6" s="1"/>
  <c r="L55" i="6"/>
  <c r="BU15" i="6" s="1"/>
  <c r="BP15" i="6" s="1"/>
  <c r="M55" i="6"/>
  <c r="N55" i="6"/>
  <c r="CF15" i="6" s="1"/>
  <c r="CA15" i="6" s="1"/>
  <c r="O55" i="6"/>
  <c r="CQ17" i="6" s="1"/>
  <c r="CL17" i="6" s="1"/>
  <c r="P55" i="6"/>
  <c r="Q55" i="6"/>
  <c r="R55" i="6"/>
  <c r="G55" i="6"/>
  <c r="R18" i="6" s="1"/>
  <c r="M18" i="6" s="1"/>
  <c r="H53" i="6"/>
  <c r="I53" i="6"/>
  <c r="J53" i="6"/>
  <c r="K53" i="6"/>
  <c r="L53" i="6"/>
  <c r="M53" i="6"/>
  <c r="N53" i="6"/>
  <c r="O53" i="6"/>
  <c r="P53" i="6"/>
  <c r="Q53" i="6"/>
  <c r="R53" i="6"/>
  <c r="G53" i="6"/>
  <c r="H51" i="6"/>
  <c r="AE15" i="6" s="1"/>
  <c r="Z15" i="6" s="1"/>
  <c r="I51" i="6"/>
  <c r="AP19" i="6" s="1"/>
  <c r="AK19" i="6" s="1"/>
  <c r="J51" i="6"/>
  <c r="BA16" i="6" s="1"/>
  <c r="AV16" i="6" s="1"/>
  <c r="K51" i="6"/>
  <c r="BL17" i="6" s="1"/>
  <c r="BG17" i="6" s="1"/>
  <c r="L51" i="6"/>
  <c r="BW15" i="6" s="1"/>
  <c r="BR15" i="6" s="1"/>
  <c r="M51" i="6"/>
  <c r="N51" i="6"/>
  <c r="CH19" i="6" s="1"/>
  <c r="CC19" i="6" s="1"/>
  <c r="O51" i="6"/>
  <c r="CS16" i="6" s="1"/>
  <c r="CN16" i="6" s="1"/>
  <c r="P51" i="6"/>
  <c r="Q51" i="6"/>
  <c r="R51" i="6"/>
  <c r="G51" i="6"/>
  <c r="T17" i="6" s="1"/>
  <c r="O17" i="6" s="1"/>
  <c r="H45" i="6"/>
  <c r="AD15" i="6" s="1"/>
  <c r="Y15" i="6" s="1"/>
  <c r="I45" i="6"/>
  <c r="AO20" i="6" s="1"/>
  <c r="AJ20" i="6" s="1"/>
  <c r="J45" i="6"/>
  <c r="AZ14" i="6" s="1"/>
  <c r="AU14" i="6" s="1"/>
  <c r="K45" i="6"/>
  <c r="BK18" i="6" s="1"/>
  <c r="BF18" i="6" s="1"/>
  <c r="L45" i="6"/>
  <c r="BV15" i="6" s="1"/>
  <c r="BQ15" i="6" s="1"/>
  <c r="M45" i="6"/>
  <c r="N45" i="6"/>
  <c r="CG15" i="6" s="1"/>
  <c r="CB15" i="6" s="1"/>
  <c r="O45" i="6"/>
  <c r="CR16" i="6" s="1"/>
  <c r="CM16" i="6" s="1"/>
  <c r="P45" i="6"/>
  <c r="Q45" i="6"/>
  <c r="R45" i="6"/>
  <c r="G45" i="6"/>
  <c r="S15" i="6" s="1"/>
  <c r="N15" i="6" s="1"/>
  <c r="H41" i="6"/>
  <c r="AB16" i="6" s="1"/>
  <c r="W16" i="6" s="1"/>
  <c r="I41" i="6"/>
  <c r="AM14" i="6" s="1"/>
  <c r="AH14" i="6" s="1"/>
  <c r="J41" i="6"/>
  <c r="AX15" i="6" s="1"/>
  <c r="AS15" i="6" s="1"/>
  <c r="K41" i="6"/>
  <c r="BI18" i="6" s="1"/>
  <c r="BD18" i="6" s="1"/>
  <c r="L41" i="6"/>
  <c r="BT16" i="6" s="1"/>
  <c r="BO16" i="6" s="1"/>
  <c r="M41" i="6"/>
  <c r="N41" i="6"/>
  <c r="CE15" i="6" s="1"/>
  <c r="BZ15" i="6" s="1"/>
  <c r="O41" i="6"/>
  <c r="CP17" i="6" s="1"/>
  <c r="CK17" i="6" s="1"/>
  <c r="P41" i="6"/>
  <c r="Q41" i="6"/>
  <c r="R41" i="6"/>
  <c r="G41" i="6"/>
  <c r="Q18" i="6" s="1"/>
  <c r="L18" i="6" s="1"/>
  <c r="D9" i="40"/>
  <c r="B9" i="40"/>
  <c r="C9" i="40" s="1"/>
  <c r="C36" i="39"/>
  <c r="C37" i="39"/>
  <c r="C38" i="39"/>
  <c r="C39" i="39"/>
  <c r="C40" i="39"/>
  <c r="C41" i="39"/>
  <c r="C42" i="39"/>
  <c r="C35" i="39"/>
  <c r="B41" i="39"/>
  <c r="B40" i="39"/>
  <c r="B39" i="39"/>
  <c r="B42" i="39"/>
  <c r="B38" i="39"/>
  <c r="B37" i="39"/>
  <c r="B36" i="39"/>
  <c r="B35" i="39"/>
  <c r="C4" i="7"/>
  <c r="D4" i="7"/>
  <c r="E4" i="7"/>
  <c r="F4" i="7"/>
  <c r="G4" i="7"/>
  <c r="H4" i="7"/>
  <c r="I4" i="7"/>
  <c r="J4" i="7"/>
  <c r="K4" i="7"/>
  <c r="L4" i="7"/>
  <c r="M4" i="7"/>
  <c r="N4" i="7"/>
  <c r="O4" i="7"/>
  <c r="C5" i="7"/>
  <c r="D5" i="7"/>
  <c r="E5" i="7"/>
  <c r="F5" i="7"/>
  <c r="G5" i="7"/>
  <c r="H5" i="7"/>
  <c r="I5" i="7"/>
  <c r="J5" i="7"/>
  <c r="K5" i="7"/>
  <c r="L5" i="7"/>
  <c r="M5" i="7"/>
  <c r="N5" i="7"/>
  <c r="O5" i="7"/>
  <c r="C6" i="7"/>
  <c r="D6" i="7"/>
  <c r="E6" i="7"/>
  <c r="F6" i="7"/>
  <c r="G6" i="7"/>
  <c r="H6" i="7"/>
  <c r="I6" i="7"/>
  <c r="J6" i="7"/>
  <c r="K6" i="7"/>
  <c r="L6" i="7"/>
  <c r="M6" i="7"/>
  <c r="N6" i="7"/>
  <c r="O6" i="7"/>
  <c r="C7" i="7"/>
  <c r="D7" i="7"/>
  <c r="E7" i="7"/>
  <c r="F7" i="7"/>
  <c r="G7" i="7"/>
  <c r="H7" i="7"/>
  <c r="I7" i="7"/>
  <c r="J7" i="7"/>
  <c r="K7" i="7"/>
  <c r="L7" i="7"/>
  <c r="M7" i="7"/>
  <c r="N7" i="7"/>
  <c r="O7" i="7"/>
  <c r="C8" i="7"/>
  <c r="D8" i="7"/>
  <c r="E8" i="7"/>
  <c r="F8" i="7"/>
  <c r="G8" i="7"/>
  <c r="H8" i="7"/>
  <c r="I8" i="7"/>
  <c r="J8" i="7"/>
  <c r="K8" i="7"/>
  <c r="L8" i="7"/>
  <c r="M8" i="7"/>
  <c r="N8" i="7"/>
  <c r="O8" i="7"/>
  <c r="C9" i="7"/>
  <c r="D9" i="7"/>
  <c r="E9" i="7"/>
  <c r="F9" i="7"/>
  <c r="G9" i="7"/>
  <c r="H9" i="7"/>
  <c r="I9" i="7"/>
  <c r="J9" i="7"/>
  <c r="K9" i="7"/>
  <c r="L9" i="7"/>
  <c r="M9" i="7"/>
  <c r="N9" i="7"/>
  <c r="O9" i="7"/>
  <c r="C10" i="7"/>
  <c r="D10" i="7"/>
  <c r="E10" i="7"/>
  <c r="F10" i="7"/>
  <c r="G10" i="7"/>
  <c r="H10" i="7"/>
  <c r="I10" i="7"/>
  <c r="J10" i="7"/>
  <c r="K10" i="7"/>
  <c r="L10" i="7"/>
  <c r="M10" i="7"/>
  <c r="N10" i="7"/>
  <c r="O10" i="7"/>
  <c r="C11" i="7"/>
  <c r="D11" i="7"/>
  <c r="E11" i="7"/>
  <c r="F11" i="7"/>
  <c r="G11" i="7"/>
  <c r="H11" i="7"/>
  <c r="I11" i="7"/>
  <c r="J11" i="7"/>
  <c r="K11" i="7"/>
  <c r="L11" i="7"/>
  <c r="M11" i="7"/>
  <c r="N11" i="7"/>
  <c r="O11" i="7"/>
  <c r="B5" i="7"/>
  <c r="B6" i="7"/>
  <c r="B7" i="7"/>
  <c r="B8" i="7"/>
  <c r="B9" i="7"/>
  <c r="B10" i="7"/>
  <c r="B11" i="7"/>
  <c r="C282" i="5"/>
  <c r="AL291" i="5"/>
  <c r="AL292" i="5"/>
  <c r="AL293" i="5"/>
  <c r="AL294" i="5"/>
  <c r="AL295" i="5"/>
  <c r="AL296" i="5"/>
  <c r="AL297" i="5"/>
  <c r="AL298" i="5"/>
  <c r="AL299" i="5"/>
  <c r="AL300" i="5"/>
  <c r="AL301" i="5"/>
  <c r="AL302" i="5"/>
  <c r="AL303" i="5"/>
  <c r="AL304" i="5"/>
  <c r="AL305" i="5"/>
  <c r="AL306" i="5"/>
  <c r="AL307" i="5"/>
  <c r="AL308" i="5"/>
  <c r="AL309" i="5"/>
  <c r="AL310" i="5"/>
  <c r="AL311" i="5"/>
  <c r="AL312" i="5"/>
  <c r="AL313" i="5"/>
  <c r="AL314" i="5"/>
  <c r="AL315" i="5"/>
  <c r="AL316" i="5"/>
  <c r="AL317" i="5"/>
  <c r="AL318" i="5"/>
  <c r="AL319" i="5"/>
  <c r="AL320" i="5"/>
  <c r="AL321" i="5"/>
  <c r="AL322" i="5"/>
  <c r="AL323" i="5"/>
  <c r="AL290" i="5"/>
  <c r="AL220" i="5"/>
  <c r="AL221" i="5"/>
  <c r="AL222" i="5"/>
  <c r="AL223" i="5"/>
  <c r="AL224" i="5"/>
  <c r="AL225" i="5"/>
  <c r="AL226" i="5"/>
  <c r="AL227" i="5"/>
  <c r="AL228" i="5"/>
  <c r="AL229" i="5"/>
  <c r="AL230" i="5"/>
  <c r="AL231" i="5"/>
  <c r="AL232" i="5"/>
  <c r="AL233" i="5"/>
  <c r="AL234" i="5"/>
  <c r="AL235" i="5"/>
  <c r="AL236" i="5"/>
  <c r="AL237" i="5"/>
  <c r="AL238" i="5"/>
  <c r="AL239" i="5"/>
  <c r="AL240" i="5"/>
  <c r="AL241" i="5"/>
  <c r="AL242" i="5"/>
  <c r="AL243" i="5"/>
  <c r="AL244" i="5"/>
  <c r="AL245" i="5"/>
  <c r="AL246" i="5"/>
  <c r="AL247" i="5"/>
  <c r="AL248" i="5"/>
  <c r="AL249" i="5"/>
  <c r="AL250" i="5"/>
  <c r="AL251" i="5"/>
  <c r="AL252" i="5"/>
  <c r="AL253" i="5"/>
  <c r="AL254" i="5"/>
  <c r="AL255" i="5"/>
  <c r="AL256" i="5"/>
  <c r="AL257" i="5"/>
  <c r="AL258" i="5"/>
  <c r="AL259" i="5"/>
  <c r="AL260" i="5"/>
  <c r="AL261" i="5"/>
  <c r="AL262" i="5"/>
  <c r="AL263" i="5"/>
  <c r="AL264" i="5"/>
  <c r="AL265" i="5"/>
  <c r="AL266" i="5"/>
  <c r="AL267" i="5"/>
  <c r="AL268" i="5"/>
  <c r="AL269" i="5"/>
  <c r="AL270" i="5"/>
  <c r="AL271" i="5"/>
  <c r="AL272" i="5"/>
  <c r="AL273" i="5"/>
  <c r="AL274" i="5"/>
  <c r="AL275" i="5"/>
  <c r="AL276" i="5"/>
  <c r="AL277" i="5"/>
  <c r="AL278" i="5"/>
  <c r="AL279" i="5"/>
  <c r="AL280" i="5"/>
  <c r="AL281" i="5"/>
  <c r="AL282" i="5"/>
  <c r="AL283" i="5"/>
  <c r="AL284" i="5"/>
  <c r="AL285" i="5"/>
  <c r="AL286" i="5"/>
  <c r="AL287" i="5"/>
  <c r="AL288" i="5"/>
  <c r="AL289" i="5"/>
  <c r="AL219" i="5"/>
  <c r="AL169" i="5"/>
  <c r="AL170" i="5"/>
  <c r="AL171" i="5"/>
  <c r="AL172" i="5"/>
  <c r="AL173" i="5"/>
  <c r="AL174" i="5"/>
  <c r="AL175" i="5"/>
  <c r="AL176" i="5"/>
  <c r="AL177" i="5"/>
  <c r="AL178" i="5"/>
  <c r="AL179" i="5"/>
  <c r="AL180" i="5"/>
  <c r="AL181" i="5"/>
  <c r="AL182" i="5"/>
  <c r="AL183" i="5"/>
  <c r="AL184" i="5"/>
  <c r="AL185" i="5"/>
  <c r="AL186" i="5"/>
  <c r="AL187" i="5"/>
  <c r="AL188" i="5"/>
  <c r="AL189" i="5"/>
  <c r="AL190" i="5"/>
  <c r="AL191" i="5"/>
  <c r="AL192" i="5"/>
  <c r="AL193" i="5"/>
  <c r="AL194" i="5"/>
  <c r="AL195" i="5"/>
  <c r="AL196" i="5"/>
  <c r="AL197" i="5"/>
  <c r="AL198" i="5"/>
  <c r="AL199" i="5"/>
  <c r="AL200" i="5"/>
  <c r="AL201" i="5"/>
  <c r="AL202" i="5"/>
  <c r="AL203" i="5"/>
  <c r="AL204" i="5"/>
  <c r="AL205" i="5"/>
  <c r="AL206" i="5"/>
  <c r="AL207" i="5"/>
  <c r="AL208" i="5"/>
  <c r="AL209" i="5"/>
  <c r="AL210" i="5"/>
  <c r="AL211" i="5"/>
  <c r="AL212" i="5"/>
  <c r="AL213" i="5"/>
  <c r="AL214" i="5"/>
  <c r="AL215" i="5"/>
  <c r="AL216" i="5"/>
  <c r="AL217" i="5"/>
  <c r="AL218" i="5"/>
  <c r="AL168" i="5"/>
  <c r="AL167" i="5"/>
  <c r="AL153" i="5"/>
  <c r="AL154" i="5"/>
  <c r="AL155" i="5"/>
  <c r="AL156" i="5"/>
  <c r="AL157" i="5"/>
  <c r="AL158" i="5"/>
  <c r="AL159" i="5"/>
  <c r="AL160" i="5"/>
  <c r="AL161" i="5"/>
  <c r="AL162" i="5"/>
  <c r="AL163" i="5"/>
  <c r="AL164" i="5"/>
  <c r="AL165" i="5"/>
  <c r="AL166" i="5"/>
  <c r="AL134" i="5"/>
  <c r="AL135" i="5"/>
  <c r="AL136" i="5"/>
  <c r="AL137" i="5"/>
  <c r="AL138" i="5"/>
  <c r="AL139" i="5"/>
  <c r="AL140" i="5"/>
  <c r="AL141" i="5"/>
  <c r="AL142" i="5"/>
  <c r="AL143" i="5"/>
  <c r="AL144" i="5"/>
  <c r="AL145" i="5"/>
  <c r="AL146" i="5"/>
  <c r="AL147" i="5"/>
  <c r="AL148" i="5"/>
  <c r="AL149" i="5"/>
  <c r="AL150" i="5"/>
  <c r="AL151" i="5"/>
  <c r="AL152" i="5"/>
  <c r="AL133" i="5"/>
  <c r="AL124" i="5"/>
  <c r="AL125" i="5"/>
  <c r="AL126" i="5"/>
  <c r="AL127" i="5"/>
  <c r="AL128" i="5"/>
  <c r="AL129" i="5"/>
  <c r="AL130" i="5"/>
  <c r="AL131" i="5"/>
  <c r="AL132" i="5"/>
  <c r="AL113" i="5"/>
  <c r="AL114" i="5"/>
  <c r="AL115" i="5"/>
  <c r="AL116" i="5"/>
  <c r="AL117" i="5"/>
  <c r="AL118" i="5"/>
  <c r="AL119" i="5"/>
  <c r="AL120" i="5"/>
  <c r="AL121" i="5"/>
  <c r="AL122" i="5"/>
  <c r="AL123"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87" i="5"/>
  <c r="AL76" i="5"/>
  <c r="AL77" i="5"/>
  <c r="AL78" i="5"/>
  <c r="AL79" i="5"/>
  <c r="AL80" i="5"/>
  <c r="AL81" i="5"/>
  <c r="AL82" i="5"/>
  <c r="AL83" i="5"/>
  <c r="AL84" i="5"/>
  <c r="AL85" i="5"/>
  <c r="AL86" i="5"/>
  <c r="AL63" i="5"/>
  <c r="AL64" i="5"/>
  <c r="AL65" i="5"/>
  <c r="AL66" i="5"/>
  <c r="AL67" i="5"/>
  <c r="AL68" i="5"/>
  <c r="AL69" i="5"/>
  <c r="AL70" i="5"/>
  <c r="AL71" i="5"/>
  <c r="AL72" i="5"/>
  <c r="AL73" i="5"/>
  <c r="AL74" i="5"/>
  <c r="AL75" i="5"/>
  <c r="AL62" i="5"/>
  <c r="AF133"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129" i="5"/>
  <c r="AF130" i="5"/>
  <c r="AF131" i="5"/>
  <c r="AF132" i="5"/>
  <c r="AF87" i="5"/>
  <c r="AF63" i="5"/>
  <c r="AF64" i="5"/>
  <c r="AF65" i="5"/>
  <c r="AF66" i="5"/>
  <c r="AF67" i="5"/>
  <c r="AF68" i="5"/>
  <c r="AF69" i="5"/>
  <c r="AF70" i="5"/>
  <c r="AF71" i="5"/>
  <c r="AF72" i="5"/>
  <c r="AF73" i="5"/>
  <c r="AF74" i="5"/>
  <c r="AF75" i="5"/>
  <c r="AF76" i="5"/>
  <c r="AF77" i="5"/>
  <c r="AF78" i="5"/>
  <c r="AF79" i="5"/>
  <c r="AF80" i="5"/>
  <c r="AF81" i="5"/>
  <c r="AF82" i="5"/>
  <c r="AF83" i="5"/>
  <c r="AF84" i="5"/>
  <c r="AF85" i="5"/>
  <c r="AF86" i="5"/>
  <c r="AF62" i="5"/>
  <c r="AF291" i="5"/>
  <c r="AF292" i="5"/>
  <c r="AF293" i="5"/>
  <c r="AF294" i="5"/>
  <c r="AF295" i="5"/>
  <c r="AF296" i="5"/>
  <c r="AF297" i="5"/>
  <c r="AF298" i="5"/>
  <c r="AF299" i="5"/>
  <c r="AF300" i="5"/>
  <c r="AF301" i="5"/>
  <c r="AF302" i="5"/>
  <c r="AF303" i="5"/>
  <c r="AF304" i="5"/>
  <c r="AF305" i="5"/>
  <c r="AF306" i="5"/>
  <c r="AF307" i="5"/>
  <c r="AF308" i="5"/>
  <c r="AF309" i="5"/>
  <c r="AF310" i="5"/>
  <c r="AF311" i="5"/>
  <c r="AF312" i="5"/>
  <c r="AF313" i="5"/>
  <c r="AF314" i="5"/>
  <c r="AF315" i="5"/>
  <c r="AF316" i="5"/>
  <c r="AF317" i="5"/>
  <c r="AF318" i="5"/>
  <c r="AF319" i="5"/>
  <c r="AF320" i="5"/>
  <c r="AF321" i="5"/>
  <c r="AF322" i="5"/>
  <c r="AF323" i="5"/>
  <c r="AF290" i="5"/>
  <c r="AF220" i="5"/>
  <c r="AF221" i="5"/>
  <c r="AF222" i="5"/>
  <c r="AF223" i="5"/>
  <c r="AF224" i="5"/>
  <c r="AF225" i="5"/>
  <c r="AF226" i="5"/>
  <c r="AF227" i="5"/>
  <c r="AF228" i="5"/>
  <c r="AF229" i="5"/>
  <c r="AF230" i="5"/>
  <c r="AF231" i="5"/>
  <c r="AF232" i="5"/>
  <c r="AF233" i="5"/>
  <c r="AF234"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279" i="5"/>
  <c r="AF280" i="5"/>
  <c r="AF281" i="5"/>
  <c r="AF282" i="5"/>
  <c r="AF283" i="5"/>
  <c r="AF284" i="5"/>
  <c r="AF285" i="5"/>
  <c r="AF286" i="5"/>
  <c r="AF287" i="5"/>
  <c r="AF288" i="5"/>
  <c r="AF289" i="5"/>
  <c r="AF219"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168"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290"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19"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168"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33"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62"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290"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168"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33"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87" i="5"/>
  <c r="T63" i="5"/>
  <c r="T64" i="5"/>
  <c r="T65" i="5"/>
  <c r="T66" i="5"/>
  <c r="T67" i="5"/>
  <c r="T68" i="5"/>
  <c r="T69" i="5"/>
  <c r="T70" i="5"/>
  <c r="T71" i="5"/>
  <c r="T72" i="5"/>
  <c r="T73" i="5"/>
  <c r="T74" i="5"/>
  <c r="T75" i="5"/>
  <c r="T76" i="5"/>
  <c r="T77" i="5"/>
  <c r="T78" i="5"/>
  <c r="T79" i="5"/>
  <c r="T80" i="5"/>
  <c r="T81" i="5"/>
  <c r="T82" i="5"/>
  <c r="T83" i="5"/>
  <c r="T84" i="5"/>
  <c r="T85" i="5"/>
  <c r="T86" i="5"/>
  <c r="T62"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290" i="5"/>
  <c r="N28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19"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168"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33"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87" i="5"/>
  <c r="N63" i="5"/>
  <c r="N64" i="5"/>
  <c r="N65" i="5"/>
  <c r="N66" i="5"/>
  <c r="N67" i="5"/>
  <c r="N68" i="5"/>
  <c r="N69" i="5"/>
  <c r="N70" i="5"/>
  <c r="N71" i="5"/>
  <c r="N72" i="5"/>
  <c r="N73" i="5"/>
  <c r="N74" i="5"/>
  <c r="N75" i="5"/>
  <c r="N76" i="5"/>
  <c r="N77" i="5"/>
  <c r="N78" i="5"/>
  <c r="N79" i="5"/>
  <c r="N80" i="5"/>
  <c r="N81" i="5"/>
  <c r="N82" i="5"/>
  <c r="N83" i="5"/>
  <c r="N84" i="5"/>
  <c r="N85" i="5"/>
  <c r="N86" i="5"/>
  <c r="N62"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290"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19"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168"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33"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63" i="5"/>
  <c r="H64" i="5"/>
  <c r="H65" i="5"/>
  <c r="H66" i="5"/>
  <c r="H67" i="5"/>
  <c r="H68" i="5"/>
  <c r="H69" i="5"/>
  <c r="H70" i="5"/>
  <c r="H71" i="5"/>
  <c r="H72" i="5"/>
  <c r="H73" i="5"/>
  <c r="H74" i="5"/>
  <c r="H75" i="5"/>
  <c r="H76" i="5"/>
  <c r="H77" i="5"/>
  <c r="H78" i="5"/>
  <c r="H79" i="5"/>
  <c r="H80" i="5"/>
  <c r="H81" i="5"/>
  <c r="H82" i="5"/>
  <c r="H83" i="5"/>
  <c r="H84" i="5"/>
  <c r="H85" i="5"/>
  <c r="H86" i="5"/>
  <c r="H87" i="5"/>
  <c r="H62"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290"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19"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168"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33"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87" i="5"/>
  <c r="C290" i="5"/>
  <c r="D290" i="5"/>
  <c r="E290" i="5"/>
  <c r="F290" i="5"/>
  <c r="I290" i="5"/>
  <c r="J290" i="5"/>
  <c r="K290" i="5"/>
  <c r="L290" i="5"/>
  <c r="O290" i="5"/>
  <c r="P290" i="5"/>
  <c r="Q290" i="5"/>
  <c r="R290" i="5"/>
  <c r="U290" i="5"/>
  <c r="V290" i="5"/>
  <c r="W290" i="5"/>
  <c r="X290" i="5"/>
  <c r="AA290" i="5"/>
  <c r="AB290" i="5"/>
  <c r="AC290" i="5"/>
  <c r="AD290" i="5"/>
  <c r="AG290" i="5"/>
  <c r="AH290" i="5"/>
  <c r="AI290" i="5"/>
  <c r="AJ290" i="5"/>
  <c r="AM290" i="5"/>
  <c r="AN290" i="5"/>
  <c r="AO290" i="5"/>
  <c r="AP290" i="5"/>
  <c r="C291" i="5"/>
  <c r="D291" i="5"/>
  <c r="E291" i="5"/>
  <c r="F291" i="5"/>
  <c r="I291" i="5"/>
  <c r="J291" i="5"/>
  <c r="K291" i="5"/>
  <c r="L291" i="5"/>
  <c r="O291" i="5"/>
  <c r="P291" i="5"/>
  <c r="Q291" i="5"/>
  <c r="R291" i="5"/>
  <c r="U291" i="5"/>
  <c r="V291" i="5"/>
  <c r="W291" i="5"/>
  <c r="X291" i="5"/>
  <c r="AA291" i="5"/>
  <c r="AB291" i="5"/>
  <c r="AC291" i="5"/>
  <c r="AD291" i="5"/>
  <c r="AG291" i="5"/>
  <c r="AH291" i="5"/>
  <c r="AI291" i="5"/>
  <c r="AJ291" i="5"/>
  <c r="AM291" i="5"/>
  <c r="AN291" i="5"/>
  <c r="AO291" i="5"/>
  <c r="AP291" i="5"/>
  <c r="C292" i="5"/>
  <c r="D292" i="5"/>
  <c r="E292" i="5"/>
  <c r="F292" i="5"/>
  <c r="I292" i="5"/>
  <c r="J292" i="5"/>
  <c r="K292" i="5"/>
  <c r="L292" i="5"/>
  <c r="O292" i="5"/>
  <c r="P292" i="5"/>
  <c r="Q292" i="5"/>
  <c r="R292" i="5"/>
  <c r="U292" i="5"/>
  <c r="V292" i="5"/>
  <c r="W292" i="5"/>
  <c r="X292" i="5"/>
  <c r="AA292" i="5"/>
  <c r="AB292" i="5"/>
  <c r="AC292" i="5"/>
  <c r="AD292" i="5"/>
  <c r="AG292" i="5"/>
  <c r="AH292" i="5"/>
  <c r="AI292" i="5"/>
  <c r="AJ292" i="5"/>
  <c r="AM292" i="5"/>
  <c r="AN292" i="5"/>
  <c r="AO292" i="5"/>
  <c r="AP292" i="5"/>
  <c r="C293" i="5"/>
  <c r="D293" i="5"/>
  <c r="E293" i="5"/>
  <c r="F293" i="5"/>
  <c r="I293" i="5"/>
  <c r="J293" i="5"/>
  <c r="K293" i="5"/>
  <c r="L293" i="5"/>
  <c r="O293" i="5"/>
  <c r="P293" i="5"/>
  <c r="Q293" i="5"/>
  <c r="R293" i="5"/>
  <c r="U293" i="5"/>
  <c r="V293" i="5"/>
  <c r="W293" i="5"/>
  <c r="X293" i="5"/>
  <c r="AA293" i="5"/>
  <c r="AB293" i="5"/>
  <c r="AC293" i="5"/>
  <c r="AD293" i="5"/>
  <c r="AG293" i="5"/>
  <c r="AH293" i="5"/>
  <c r="AI293" i="5"/>
  <c r="AJ293" i="5"/>
  <c r="AM293" i="5"/>
  <c r="AN293" i="5"/>
  <c r="AO293" i="5"/>
  <c r="AP293" i="5"/>
  <c r="C294" i="5"/>
  <c r="D294" i="5"/>
  <c r="E294" i="5"/>
  <c r="F294" i="5"/>
  <c r="I294" i="5"/>
  <c r="J294" i="5"/>
  <c r="K294" i="5"/>
  <c r="L294" i="5"/>
  <c r="O294" i="5"/>
  <c r="P294" i="5"/>
  <c r="Q294" i="5"/>
  <c r="R294" i="5"/>
  <c r="U294" i="5"/>
  <c r="V294" i="5"/>
  <c r="W294" i="5"/>
  <c r="X294" i="5"/>
  <c r="AA294" i="5"/>
  <c r="AB294" i="5"/>
  <c r="AC294" i="5"/>
  <c r="AD294" i="5"/>
  <c r="AG294" i="5"/>
  <c r="AH294" i="5"/>
  <c r="AI294" i="5"/>
  <c r="AJ294" i="5"/>
  <c r="AM294" i="5"/>
  <c r="AN294" i="5"/>
  <c r="AO294" i="5"/>
  <c r="AP294" i="5"/>
  <c r="C295" i="5"/>
  <c r="D295" i="5"/>
  <c r="E295" i="5"/>
  <c r="F295" i="5"/>
  <c r="I295" i="5"/>
  <c r="J295" i="5"/>
  <c r="K295" i="5"/>
  <c r="L295" i="5"/>
  <c r="O295" i="5"/>
  <c r="P295" i="5"/>
  <c r="Q295" i="5"/>
  <c r="R295" i="5"/>
  <c r="U295" i="5"/>
  <c r="V295" i="5"/>
  <c r="W295" i="5"/>
  <c r="X295" i="5"/>
  <c r="AA295" i="5"/>
  <c r="AB295" i="5"/>
  <c r="AC295" i="5"/>
  <c r="AD295" i="5"/>
  <c r="AG295" i="5"/>
  <c r="AH295" i="5"/>
  <c r="AI295" i="5"/>
  <c r="AJ295" i="5"/>
  <c r="AM295" i="5"/>
  <c r="AN295" i="5"/>
  <c r="AO295" i="5"/>
  <c r="AP295" i="5"/>
  <c r="C296" i="5"/>
  <c r="D296" i="5"/>
  <c r="E296" i="5"/>
  <c r="F296" i="5"/>
  <c r="I296" i="5"/>
  <c r="J296" i="5"/>
  <c r="K296" i="5"/>
  <c r="L296" i="5"/>
  <c r="O296" i="5"/>
  <c r="P296" i="5"/>
  <c r="Q296" i="5"/>
  <c r="R296" i="5"/>
  <c r="U296" i="5"/>
  <c r="V296" i="5"/>
  <c r="W296" i="5"/>
  <c r="X296" i="5"/>
  <c r="AA296" i="5"/>
  <c r="AB296" i="5"/>
  <c r="AC296" i="5"/>
  <c r="AD296" i="5"/>
  <c r="AG296" i="5"/>
  <c r="AH296" i="5"/>
  <c r="AI296" i="5"/>
  <c r="AJ296" i="5"/>
  <c r="AM296" i="5"/>
  <c r="AN296" i="5"/>
  <c r="AO296" i="5"/>
  <c r="AP296" i="5"/>
  <c r="C297" i="5"/>
  <c r="D297" i="5"/>
  <c r="E297" i="5"/>
  <c r="F297" i="5"/>
  <c r="I297" i="5"/>
  <c r="J297" i="5"/>
  <c r="K297" i="5"/>
  <c r="L297" i="5"/>
  <c r="O297" i="5"/>
  <c r="P297" i="5"/>
  <c r="Q297" i="5"/>
  <c r="R297" i="5"/>
  <c r="U297" i="5"/>
  <c r="V297" i="5"/>
  <c r="W297" i="5"/>
  <c r="X297" i="5"/>
  <c r="AA297" i="5"/>
  <c r="AB297" i="5"/>
  <c r="AC297" i="5"/>
  <c r="AD297" i="5"/>
  <c r="AG297" i="5"/>
  <c r="AH297" i="5"/>
  <c r="AI297" i="5"/>
  <c r="AJ297" i="5"/>
  <c r="AM297" i="5"/>
  <c r="AN297" i="5"/>
  <c r="AO297" i="5"/>
  <c r="AP297" i="5"/>
  <c r="C298" i="5"/>
  <c r="D298" i="5"/>
  <c r="E298" i="5"/>
  <c r="F298" i="5"/>
  <c r="I298" i="5"/>
  <c r="J298" i="5"/>
  <c r="K298" i="5"/>
  <c r="L298" i="5"/>
  <c r="O298" i="5"/>
  <c r="P298" i="5"/>
  <c r="Q298" i="5"/>
  <c r="R298" i="5"/>
  <c r="U298" i="5"/>
  <c r="V298" i="5"/>
  <c r="W298" i="5"/>
  <c r="X298" i="5"/>
  <c r="AA298" i="5"/>
  <c r="AB298" i="5"/>
  <c r="AC298" i="5"/>
  <c r="AD298" i="5"/>
  <c r="AG298" i="5"/>
  <c r="AH298" i="5"/>
  <c r="AI298" i="5"/>
  <c r="AJ298" i="5"/>
  <c r="AM298" i="5"/>
  <c r="AN298" i="5"/>
  <c r="AO298" i="5"/>
  <c r="AP298" i="5"/>
  <c r="C299" i="5"/>
  <c r="D299" i="5"/>
  <c r="E299" i="5"/>
  <c r="F299" i="5"/>
  <c r="I299" i="5"/>
  <c r="J299" i="5"/>
  <c r="K299" i="5"/>
  <c r="L299" i="5"/>
  <c r="O299" i="5"/>
  <c r="P299" i="5"/>
  <c r="Q299" i="5"/>
  <c r="R299" i="5"/>
  <c r="U299" i="5"/>
  <c r="V299" i="5"/>
  <c r="W299" i="5"/>
  <c r="X299" i="5"/>
  <c r="AA299" i="5"/>
  <c r="AB299" i="5"/>
  <c r="AC299" i="5"/>
  <c r="AD299" i="5"/>
  <c r="AG299" i="5"/>
  <c r="AH299" i="5"/>
  <c r="AI299" i="5"/>
  <c r="AJ299" i="5"/>
  <c r="AM299" i="5"/>
  <c r="AN299" i="5"/>
  <c r="AO299" i="5"/>
  <c r="AP299" i="5"/>
  <c r="C300" i="5"/>
  <c r="D300" i="5"/>
  <c r="E300" i="5"/>
  <c r="F300" i="5"/>
  <c r="I300" i="5"/>
  <c r="J300" i="5"/>
  <c r="K300" i="5"/>
  <c r="L300" i="5"/>
  <c r="O300" i="5"/>
  <c r="P300" i="5"/>
  <c r="Q300" i="5"/>
  <c r="R300" i="5"/>
  <c r="U300" i="5"/>
  <c r="V300" i="5"/>
  <c r="W300" i="5"/>
  <c r="X300" i="5"/>
  <c r="AA300" i="5"/>
  <c r="AB300" i="5"/>
  <c r="AC300" i="5"/>
  <c r="AD300" i="5"/>
  <c r="AG300" i="5"/>
  <c r="AH300" i="5"/>
  <c r="AI300" i="5"/>
  <c r="AJ300" i="5"/>
  <c r="AM300" i="5"/>
  <c r="AN300" i="5"/>
  <c r="AO300" i="5"/>
  <c r="AP300" i="5"/>
  <c r="C301" i="5"/>
  <c r="D301" i="5"/>
  <c r="E301" i="5"/>
  <c r="F301" i="5"/>
  <c r="I301" i="5"/>
  <c r="J301" i="5"/>
  <c r="K301" i="5"/>
  <c r="L301" i="5"/>
  <c r="O301" i="5"/>
  <c r="P301" i="5"/>
  <c r="Q301" i="5"/>
  <c r="R301" i="5"/>
  <c r="U301" i="5"/>
  <c r="V301" i="5"/>
  <c r="W301" i="5"/>
  <c r="X301" i="5"/>
  <c r="AA301" i="5"/>
  <c r="AB301" i="5"/>
  <c r="AC301" i="5"/>
  <c r="AD301" i="5"/>
  <c r="AG301" i="5"/>
  <c r="AH301" i="5"/>
  <c r="AI301" i="5"/>
  <c r="AJ301" i="5"/>
  <c r="AM301" i="5"/>
  <c r="AN301" i="5"/>
  <c r="AO301" i="5"/>
  <c r="AP301" i="5"/>
  <c r="C302" i="5"/>
  <c r="D302" i="5"/>
  <c r="E302" i="5"/>
  <c r="F302" i="5"/>
  <c r="I302" i="5"/>
  <c r="J302" i="5"/>
  <c r="K302" i="5"/>
  <c r="L302" i="5"/>
  <c r="O302" i="5"/>
  <c r="P302" i="5"/>
  <c r="Q302" i="5"/>
  <c r="R302" i="5"/>
  <c r="U302" i="5"/>
  <c r="V302" i="5"/>
  <c r="W302" i="5"/>
  <c r="X302" i="5"/>
  <c r="AA302" i="5"/>
  <c r="AB302" i="5"/>
  <c r="AC302" i="5"/>
  <c r="AD302" i="5"/>
  <c r="AG302" i="5"/>
  <c r="AH302" i="5"/>
  <c r="AI302" i="5"/>
  <c r="AJ302" i="5"/>
  <c r="AM302" i="5"/>
  <c r="AN302" i="5"/>
  <c r="AO302" i="5"/>
  <c r="AP302" i="5"/>
  <c r="C303" i="5"/>
  <c r="D303" i="5"/>
  <c r="E303" i="5"/>
  <c r="F303" i="5"/>
  <c r="I303" i="5"/>
  <c r="J303" i="5"/>
  <c r="K303" i="5"/>
  <c r="L303" i="5"/>
  <c r="O303" i="5"/>
  <c r="P303" i="5"/>
  <c r="Q303" i="5"/>
  <c r="R303" i="5"/>
  <c r="U303" i="5"/>
  <c r="V303" i="5"/>
  <c r="W303" i="5"/>
  <c r="X303" i="5"/>
  <c r="AA303" i="5"/>
  <c r="AB303" i="5"/>
  <c r="AC303" i="5"/>
  <c r="AD303" i="5"/>
  <c r="AG303" i="5"/>
  <c r="AH303" i="5"/>
  <c r="AI303" i="5"/>
  <c r="AJ303" i="5"/>
  <c r="AM303" i="5"/>
  <c r="AN303" i="5"/>
  <c r="AO303" i="5"/>
  <c r="AP303" i="5"/>
  <c r="C304" i="5"/>
  <c r="D304" i="5"/>
  <c r="E304" i="5"/>
  <c r="F304" i="5"/>
  <c r="I304" i="5"/>
  <c r="J304" i="5"/>
  <c r="K304" i="5"/>
  <c r="L304" i="5"/>
  <c r="O304" i="5"/>
  <c r="P304" i="5"/>
  <c r="Q304" i="5"/>
  <c r="R304" i="5"/>
  <c r="U304" i="5"/>
  <c r="V304" i="5"/>
  <c r="W304" i="5"/>
  <c r="X304" i="5"/>
  <c r="AA304" i="5"/>
  <c r="AB304" i="5"/>
  <c r="AC304" i="5"/>
  <c r="AD304" i="5"/>
  <c r="AG304" i="5"/>
  <c r="AH304" i="5"/>
  <c r="AI304" i="5"/>
  <c r="AJ304" i="5"/>
  <c r="AM304" i="5"/>
  <c r="AN304" i="5"/>
  <c r="AO304" i="5"/>
  <c r="AP304" i="5"/>
  <c r="C305" i="5"/>
  <c r="D305" i="5"/>
  <c r="E305" i="5"/>
  <c r="F305" i="5"/>
  <c r="I305" i="5"/>
  <c r="J305" i="5"/>
  <c r="K305" i="5"/>
  <c r="L305" i="5"/>
  <c r="O305" i="5"/>
  <c r="P305" i="5"/>
  <c r="Q305" i="5"/>
  <c r="R305" i="5"/>
  <c r="U305" i="5"/>
  <c r="V305" i="5"/>
  <c r="W305" i="5"/>
  <c r="X305" i="5"/>
  <c r="AA305" i="5"/>
  <c r="AB305" i="5"/>
  <c r="AC305" i="5"/>
  <c r="AD305" i="5"/>
  <c r="AG305" i="5"/>
  <c r="AH305" i="5"/>
  <c r="AI305" i="5"/>
  <c r="AJ305" i="5"/>
  <c r="AM305" i="5"/>
  <c r="AN305" i="5"/>
  <c r="AO305" i="5"/>
  <c r="AP305" i="5"/>
  <c r="C306" i="5"/>
  <c r="D306" i="5"/>
  <c r="E306" i="5"/>
  <c r="F306" i="5"/>
  <c r="I306" i="5"/>
  <c r="J306" i="5"/>
  <c r="K306" i="5"/>
  <c r="L306" i="5"/>
  <c r="O306" i="5"/>
  <c r="P306" i="5"/>
  <c r="Q306" i="5"/>
  <c r="R306" i="5"/>
  <c r="U306" i="5"/>
  <c r="V306" i="5"/>
  <c r="W306" i="5"/>
  <c r="X306" i="5"/>
  <c r="AA306" i="5"/>
  <c r="AB306" i="5"/>
  <c r="AC306" i="5"/>
  <c r="AD306" i="5"/>
  <c r="AG306" i="5"/>
  <c r="AH306" i="5"/>
  <c r="AI306" i="5"/>
  <c r="AJ306" i="5"/>
  <c r="AM306" i="5"/>
  <c r="AN306" i="5"/>
  <c r="AO306" i="5"/>
  <c r="AP306" i="5"/>
  <c r="C307" i="5"/>
  <c r="D307" i="5"/>
  <c r="E307" i="5"/>
  <c r="F307" i="5"/>
  <c r="I307" i="5"/>
  <c r="J307" i="5"/>
  <c r="K307" i="5"/>
  <c r="L307" i="5"/>
  <c r="O307" i="5"/>
  <c r="P307" i="5"/>
  <c r="Q307" i="5"/>
  <c r="R307" i="5"/>
  <c r="U307" i="5"/>
  <c r="V307" i="5"/>
  <c r="W307" i="5"/>
  <c r="X307" i="5"/>
  <c r="AA307" i="5"/>
  <c r="AB307" i="5"/>
  <c r="AC307" i="5"/>
  <c r="AD307" i="5"/>
  <c r="AG307" i="5"/>
  <c r="AH307" i="5"/>
  <c r="AI307" i="5"/>
  <c r="AJ307" i="5"/>
  <c r="AM307" i="5"/>
  <c r="AN307" i="5"/>
  <c r="AO307" i="5"/>
  <c r="AP307" i="5"/>
  <c r="C308" i="5"/>
  <c r="D308" i="5"/>
  <c r="E308" i="5"/>
  <c r="F308" i="5"/>
  <c r="I308" i="5"/>
  <c r="J308" i="5"/>
  <c r="K308" i="5"/>
  <c r="L308" i="5"/>
  <c r="O308" i="5"/>
  <c r="P308" i="5"/>
  <c r="Q308" i="5"/>
  <c r="R308" i="5"/>
  <c r="U308" i="5"/>
  <c r="V308" i="5"/>
  <c r="W308" i="5"/>
  <c r="X308" i="5"/>
  <c r="AA308" i="5"/>
  <c r="AB308" i="5"/>
  <c r="AC308" i="5"/>
  <c r="AD308" i="5"/>
  <c r="AG308" i="5"/>
  <c r="AH308" i="5"/>
  <c r="AI308" i="5"/>
  <c r="AJ308" i="5"/>
  <c r="AM308" i="5"/>
  <c r="AN308" i="5"/>
  <c r="AO308" i="5"/>
  <c r="AP308" i="5"/>
  <c r="C309" i="5"/>
  <c r="D309" i="5"/>
  <c r="E309" i="5"/>
  <c r="F309" i="5"/>
  <c r="I309" i="5"/>
  <c r="J309" i="5"/>
  <c r="K309" i="5"/>
  <c r="L309" i="5"/>
  <c r="O309" i="5"/>
  <c r="P309" i="5"/>
  <c r="Q309" i="5"/>
  <c r="R309" i="5"/>
  <c r="U309" i="5"/>
  <c r="V309" i="5"/>
  <c r="W309" i="5"/>
  <c r="X309" i="5"/>
  <c r="AA309" i="5"/>
  <c r="AB309" i="5"/>
  <c r="AC309" i="5"/>
  <c r="AD309" i="5"/>
  <c r="AG309" i="5"/>
  <c r="AH309" i="5"/>
  <c r="AI309" i="5"/>
  <c r="AJ309" i="5"/>
  <c r="AM309" i="5"/>
  <c r="AN309" i="5"/>
  <c r="AO309" i="5"/>
  <c r="AP309" i="5"/>
  <c r="C310" i="5"/>
  <c r="D310" i="5"/>
  <c r="E310" i="5"/>
  <c r="F310" i="5"/>
  <c r="I310" i="5"/>
  <c r="J310" i="5"/>
  <c r="K310" i="5"/>
  <c r="L310" i="5"/>
  <c r="O310" i="5"/>
  <c r="P310" i="5"/>
  <c r="Q310" i="5"/>
  <c r="R310" i="5"/>
  <c r="U310" i="5"/>
  <c r="V310" i="5"/>
  <c r="W310" i="5"/>
  <c r="X310" i="5"/>
  <c r="AA310" i="5"/>
  <c r="AB310" i="5"/>
  <c r="AC310" i="5"/>
  <c r="AD310" i="5"/>
  <c r="AG310" i="5"/>
  <c r="AH310" i="5"/>
  <c r="AI310" i="5"/>
  <c r="AJ310" i="5"/>
  <c r="AM310" i="5"/>
  <c r="AN310" i="5"/>
  <c r="AO310" i="5"/>
  <c r="AP310" i="5"/>
  <c r="C311" i="5"/>
  <c r="D311" i="5"/>
  <c r="E311" i="5"/>
  <c r="F311" i="5"/>
  <c r="I311" i="5"/>
  <c r="J311" i="5"/>
  <c r="K311" i="5"/>
  <c r="L311" i="5"/>
  <c r="O311" i="5"/>
  <c r="P311" i="5"/>
  <c r="Q311" i="5"/>
  <c r="R311" i="5"/>
  <c r="U311" i="5"/>
  <c r="V311" i="5"/>
  <c r="W311" i="5"/>
  <c r="X311" i="5"/>
  <c r="AA311" i="5"/>
  <c r="AB311" i="5"/>
  <c r="AC311" i="5"/>
  <c r="AD311" i="5"/>
  <c r="AG311" i="5"/>
  <c r="AH311" i="5"/>
  <c r="AI311" i="5"/>
  <c r="AJ311" i="5"/>
  <c r="AM311" i="5"/>
  <c r="AN311" i="5"/>
  <c r="AO311" i="5"/>
  <c r="AP311" i="5"/>
  <c r="C312" i="5"/>
  <c r="D312" i="5"/>
  <c r="E312" i="5"/>
  <c r="F312" i="5"/>
  <c r="I312" i="5"/>
  <c r="J312" i="5"/>
  <c r="K312" i="5"/>
  <c r="L312" i="5"/>
  <c r="O312" i="5"/>
  <c r="P312" i="5"/>
  <c r="Q312" i="5"/>
  <c r="R312" i="5"/>
  <c r="U312" i="5"/>
  <c r="V312" i="5"/>
  <c r="W312" i="5"/>
  <c r="X312" i="5"/>
  <c r="AA312" i="5"/>
  <c r="AB312" i="5"/>
  <c r="AC312" i="5"/>
  <c r="AD312" i="5"/>
  <c r="AG312" i="5"/>
  <c r="AH312" i="5"/>
  <c r="AI312" i="5"/>
  <c r="AJ312" i="5"/>
  <c r="AM312" i="5"/>
  <c r="AN312" i="5"/>
  <c r="AO312" i="5"/>
  <c r="AP312" i="5"/>
  <c r="C313" i="5"/>
  <c r="D313" i="5"/>
  <c r="E313" i="5"/>
  <c r="F313" i="5"/>
  <c r="I313" i="5"/>
  <c r="J313" i="5"/>
  <c r="K313" i="5"/>
  <c r="L313" i="5"/>
  <c r="O313" i="5"/>
  <c r="P313" i="5"/>
  <c r="Q313" i="5"/>
  <c r="R313" i="5"/>
  <c r="U313" i="5"/>
  <c r="V313" i="5"/>
  <c r="W313" i="5"/>
  <c r="X313" i="5"/>
  <c r="AA313" i="5"/>
  <c r="AB313" i="5"/>
  <c r="AC313" i="5"/>
  <c r="AD313" i="5"/>
  <c r="AG313" i="5"/>
  <c r="AH313" i="5"/>
  <c r="AI313" i="5"/>
  <c r="AJ313" i="5"/>
  <c r="AM313" i="5"/>
  <c r="AN313" i="5"/>
  <c r="AO313" i="5"/>
  <c r="AP313" i="5"/>
  <c r="C314" i="5"/>
  <c r="D314" i="5"/>
  <c r="E314" i="5"/>
  <c r="F314" i="5"/>
  <c r="I314" i="5"/>
  <c r="J314" i="5"/>
  <c r="K314" i="5"/>
  <c r="L314" i="5"/>
  <c r="O314" i="5"/>
  <c r="P314" i="5"/>
  <c r="Q314" i="5"/>
  <c r="R314" i="5"/>
  <c r="U314" i="5"/>
  <c r="V314" i="5"/>
  <c r="W314" i="5"/>
  <c r="X314" i="5"/>
  <c r="AA314" i="5"/>
  <c r="AB314" i="5"/>
  <c r="AC314" i="5"/>
  <c r="AD314" i="5"/>
  <c r="AG314" i="5"/>
  <c r="AH314" i="5"/>
  <c r="AI314" i="5"/>
  <c r="AJ314" i="5"/>
  <c r="AM314" i="5"/>
  <c r="AN314" i="5"/>
  <c r="AO314" i="5"/>
  <c r="AP314" i="5"/>
  <c r="C315" i="5"/>
  <c r="D315" i="5"/>
  <c r="E315" i="5"/>
  <c r="F315" i="5"/>
  <c r="I315" i="5"/>
  <c r="J315" i="5"/>
  <c r="K315" i="5"/>
  <c r="L315" i="5"/>
  <c r="O315" i="5"/>
  <c r="P315" i="5"/>
  <c r="Q315" i="5"/>
  <c r="R315" i="5"/>
  <c r="U315" i="5"/>
  <c r="V315" i="5"/>
  <c r="W315" i="5"/>
  <c r="X315" i="5"/>
  <c r="AA315" i="5"/>
  <c r="AB315" i="5"/>
  <c r="AC315" i="5"/>
  <c r="AD315" i="5"/>
  <c r="AG315" i="5"/>
  <c r="AH315" i="5"/>
  <c r="AI315" i="5"/>
  <c r="AJ315" i="5"/>
  <c r="AM315" i="5"/>
  <c r="AN315" i="5"/>
  <c r="AO315" i="5"/>
  <c r="AP315" i="5"/>
  <c r="C316" i="5"/>
  <c r="D316" i="5"/>
  <c r="E316" i="5"/>
  <c r="F316" i="5"/>
  <c r="I316" i="5"/>
  <c r="J316" i="5"/>
  <c r="K316" i="5"/>
  <c r="L316" i="5"/>
  <c r="O316" i="5"/>
  <c r="P316" i="5"/>
  <c r="Q316" i="5"/>
  <c r="R316" i="5"/>
  <c r="U316" i="5"/>
  <c r="V316" i="5"/>
  <c r="W316" i="5"/>
  <c r="X316" i="5"/>
  <c r="AA316" i="5"/>
  <c r="AB316" i="5"/>
  <c r="AC316" i="5"/>
  <c r="AD316" i="5"/>
  <c r="AG316" i="5"/>
  <c r="AH316" i="5"/>
  <c r="AI316" i="5"/>
  <c r="AJ316" i="5"/>
  <c r="AM316" i="5"/>
  <c r="AN316" i="5"/>
  <c r="AO316" i="5"/>
  <c r="AP316" i="5"/>
  <c r="C317" i="5"/>
  <c r="D317" i="5"/>
  <c r="E317" i="5"/>
  <c r="F317" i="5"/>
  <c r="I317" i="5"/>
  <c r="J317" i="5"/>
  <c r="K317" i="5"/>
  <c r="L317" i="5"/>
  <c r="O317" i="5"/>
  <c r="P317" i="5"/>
  <c r="Q317" i="5"/>
  <c r="R317" i="5"/>
  <c r="U317" i="5"/>
  <c r="V317" i="5"/>
  <c r="W317" i="5"/>
  <c r="X317" i="5"/>
  <c r="AA317" i="5"/>
  <c r="AB317" i="5"/>
  <c r="AC317" i="5"/>
  <c r="AD317" i="5"/>
  <c r="AG317" i="5"/>
  <c r="AH317" i="5"/>
  <c r="AI317" i="5"/>
  <c r="AJ317" i="5"/>
  <c r="AM317" i="5"/>
  <c r="AN317" i="5"/>
  <c r="AO317" i="5"/>
  <c r="AP317" i="5"/>
  <c r="C318" i="5"/>
  <c r="D318" i="5"/>
  <c r="E318" i="5"/>
  <c r="F318" i="5"/>
  <c r="I318" i="5"/>
  <c r="J318" i="5"/>
  <c r="K318" i="5"/>
  <c r="L318" i="5"/>
  <c r="O318" i="5"/>
  <c r="P318" i="5"/>
  <c r="Q318" i="5"/>
  <c r="R318" i="5"/>
  <c r="U318" i="5"/>
  <c r="V318" i="5"/>
  <c r="W318" i="5"/>
  <c r="X318" i="5"/>
  <c r="AA318" i="5"/>
  <c r="AB318" i="5"/>
  <c r="AC318" i="5"/>
  <c r="AD318" i="5"/>
  <c r="AG318" i="5"/>
  <c r="AH318" i="5"/>
  <c r="AI318" i="5"/>
  <c r="AJ318" i="5"/>
  <c r="AM318" i="5"/>
  <c r="AN318" i="5"/>
  <c r="AO318" i="5"/>
  <c r="AP318" i="5"/>
  <c r="C319" i="5"/>
  <c r="D319" i="5"/>
  <c r="E319" i="5"/>
  <c r="F319" i="5"/>
  <c r="I319" i="5"/>
  <c r="J319" i="5"/>
  <c r="K319" i="5"/>
  <c r="L319" i="5"/>
  <c r="O319" i="5"/>
  <c r="P319" i="5"/>
  <c r="Q319" i="5"/>
  <c r="R319" i="5"/>
  <c r="U319" i="5"/>
  <c r="V319" i="5"/>
  <c r="W319" i="5"/>
  <c r="X319" i="5"/>
  <c r="AA319" i="5"/>
  <c r="AB319" i="5"/>
  <c r="AC319" i="5"/>
  <c r="AD319" i="5"/>
  <c r="AG319" i="5"/>
  <c r="AH319" i="5"/>
  <c r="AI319" i="5"/>
  <c r="AJ319" i="5"/>
  <c r="AM319" i="5"/>
  <c r="AN319" i="5"/>
  <c r="AO319" i="5"/>
  <c r="AP319" i="5"/>
  <c r="C320" i="5"/>
  <c r="D320" i="5"/>
  <c r="E320" i="5"/>
  <c r="F320" i="5"/>
  <c r="I320" i="5"/>
  <c r="J320" i="5"/>
  <c r="K320" i="5"/>
  <c r="L320" i="5"/>
  <c r="O320" i="5"/>
  <c r="P320" i="5"/>
  <c r="Q320" i="5"/>
  <c r="R320" i="5"/>
  <c r="U320" i="5"/>
  <c r="V320" i="5"/>
  <c r="W320" i="5"/>
  <c r="X320" i="5"/>
  <c r="AA320" i="5"/>
  <c r="AB320" i="5"/>
  <c r="AC320" i="5"/>
  <c r="AD320" i="5"/>
  <c r="AG320" i="5"/>
  <c r="AH320" i="5"/>
  <c r="AI320" i="5"/>
  <c r="AJ320" i="5"/>
  <c r="AM320" i="5"/>
  <c r="AN320" i="5"/>
  <c r="AO320" i="5"/>
  <c r="AP320" i="5"/>
  <c r="C321" i="5"/>
  <c r="D321" i="5"/>
  <c r="E321" i="5"/>
  <c r="F321" i="5"/>
  <c r="I321" i="5"/>
  <c r="J321" i="5"/>
  <c r="K321" i="5"/>
  <c r="L321" i="5"/>
  <c r="O321" i="5"/>
  <c r="P321" i="5"/>
  <c r="Q321" i="5"/>
  <c r="R321" i="5"/>
  <c r="U321" i="5"/>
  <c r="V321" i="5"/>
  <c r="W321" i="5"/>
  <c r="X321" i="5"/>
  <c r="AA321" i="5"/>
  <c r="AB321" i="5"/>
  <c r="AC321" i="5"/>
  <c r="AD321" i="5"/>
  <c r="AG321" i="5"/>
  <c r="AH321" i="5"/>
  <c r="AI321" i="5"/>
  <c r="AJ321" i="5"/>
  <c r="AM321" i="5"/>
  <c r="AN321" i="5"/>
  <c r="AO321" i="5"/>
  <c r="AP321" i="5"/>
  <c r="C322" i="5"/>
  <c r="D322" i="5"/>
  <c r="E322" i="5"/>
  <c r="F322" i="5"/>
  <c r="I322" i="5"/>
  <c r="J322" i="5"/>
  <c r="K322" i="5"/>
  <c r="L322" i="5"/>
  <c r="O322" i="5"/>
  <c r="P322" i="5"/>
  <c r="Q322" i="5"/>
  <c r="R322" i="5"/>
  <c r="U322" i="5"/>
  <c r="V322" i="5"/>
  <c r="W322" i="5"/>
  <c r="X322" i="5"/>
  <c r="AA322" i="5"/>
  <c r="AB322" i="5"/>
  <c r="AC322" i="5"/>
  <c r="AD322" i="5"/>
  <c r="AG322" i="5"/>
  <c r="AH322" i="5"/>
  <c r="AI322" i="5"/>
  <c r="AJ322" i="5"/>
  <c r="AM322" i="5"/>
  <c r="AN322" i="5"/>
  <c r="AO322" i="5"/>
  <c r="AP322" i="5"/>
  <c r="C323" i="5"/>
  <c r="D323" i="5"/>
  <c r="E323" i="5"/>
  <c r="F323" i="5"/>
  <c r="I323" i="5"/>
  <c r="J323" i="5"/>
  <c r="K323" i="5"/>
  <c r="L323" i="5"/>
  <c r="O323" i="5"/>
  <c r="P323" i="5"/>
  <c r="Q323" i="5"/>
  <c r="R323" i="5"/>
  <c r="U323" i="5"/>
  <c r="V323" i="5"/>
  <c r="W323" i="5"/>
  <c r="X323" i="5"/>
  <c r="AA323" i="5"/>
  <c r="AB323" i="5"/>
  <c r="AC323" i="5"/>
  <c r="AD323" i="5"/>
  <c r="AG323" i="5"/>
  <c r="AH323" i="5"/>
  <c r="AI323" i="5"/>
  <c r="AJ323" i="5"/>
  <c r="AM323" i="5"/>
  <c r="AN323" i="5"/>
  <c r="AO323" i="5"/>
  <c r="AP323" i="5"/>
  <c r="C219" i="5"/>
  <c r="D219" i="5"/>
  <c r="E219" i="5"/>
  <c r="F219" i="5"/>
  <c r="I219" i="5"/>
  <c r="J219" i="5"/>
  <c r="K219" i="5"/>
  <c r="L219" i="5"/>
  <c r="O219" i="5"/>
  <c r="P219" i="5"/>
  <c r="Q219" i="5"/>
  <c r="R219" i="5"/>
  <c r="U219" i="5"/>
  <c r="V219" i="5"/>
  <c r="W219" i="5"/>
  <c r="X219" i="5"/>
  <c r="AA219" i="5"/>
  <c r="AB219" i="5"/>
  <c r="AC219" i="5"/>
  <c r="AD219" i="5"/>
  <c r="AG219" i="5"/>
  <c r="AH219" i="5"/>
  <c r="AI219" i="5"/>
  <c r="AJ219" i="5"/>
  <c r="AM219" i="5"/>
  <c r="AN219" i="5"/>
  <c r="AO219" i="5"/>
  <c r="AP219" i="5"/>
  <c r="C220" i="5"/>
  <c r="D220" i="5"/>
  <c r="E220" i="5"/>
  <c r="F220" i="5"/>
  <c r="I220" i="5"/>
  <c r="J220" i="5"/>
  <c r="K220" i="5"/>
  <c r="L220" i="5"/>
  <c r="O220" i="5"/>
  <c r="P220" i="5"/>
  <c r="Q220" i="5"/>
  <c r="R220" i="5"/>
  <c r="U220" i="5"/>
  <c r="V220" i="5"/>
  <c r="W220" i="5"/>
  <c r="X220" i="5"/>
  <c r="AA220" i="5"/>
  <c r="AB220" i="5"/>
  <c r="AC220" i="5"/>
  <c r="AD220" i="5"/>
  <c r="AG220" i="5"/>
  <c r="AH220" i="5"/>
  <c r="AI220" i="5"/>
  <c r="AJ220" i="5"/>
  <c r="AM220" i="5"/>
  <c r="AN220" i="5"/>
  <c r="AO220" i="5"/>
  <c r="AP220" i="5"/>
  <c r="C221" i="5"/>
  <c r="D221" i="5"/>
  <c r="E221" i="5"/>
  <c r="F221" i="5"/>
  <c r="I221" i="5"/>
  <c r="J221" i="5"/>
  <c r="K221" i="5"/>
  <c r="L221" i="5"/>
  <c r="O221" i="5"/>
  <c r="P221" i="5"/>
  <c r="Q221" i="5"/>
  <c r="R221" i="5"/>
  <c r="U221" i="5"/>
  <c r="V221" i="5"/>
  <c r="W221" i="5"/>
  <c r="X221" i="5"/>
  <c r="AA221" i="5"/>
  <c r="AB221" i="5"/>
  <c r="AC221" i="5"/>
  <c r="AD221" i="5"/>
  <c r="AG221" i="5"/>
  <c r="AH221" i="5"/>
  <c r="AI221" i="5"/>
  <c r="AJ221" i="5"/>
  <c r="AM221" i="5"/>
  <c r="AN221" i="5"/>
  <c r="AO221" i="5"/>
  <c r="AP221" i="5"/>
  <c r="C222" i="5"/>
  <c r="D222" i="5"/>
  <c r="E222" i="5"/>
  <c r="F222" i="5"/>
  <c r="I222" i="5"/>
  <c r="J222" i="5"/>
  <c r="K222" i="5"/>
  <c r="L222" i="5"/>
  <c r="O222" i="5"/>
  <c r="P222" i="5"/>
  <c r="Q222" i="5"/>
  <c r="R222" i="5"/>
  <c r="U222" i="5"/>
  <c r="V222" i="5"/>
  <c r="W222" i="5"/>
  <c r="X222" i="5"/>
  <c r="AA222" i="5"/>
  <c r="AB222" i="5"/>
  <c r="AC222" i="5"/>
  <c r="AD222" i="5"/>
  <c r="AG222" i="5"/>
  <c r="AH222" i="5"/>
  <c r="AI222" i="5"/>
  <c r="AJ222" i="5"/>
  <c r="AM222" i="5"/>
  <c r="AN222" i="5"/>
  <c r="AO222" i="5"/>
  <c r="AP222" i="5"/>
  <c r="C223" i="5"/>
  <c r="D223" i="5"/>
  <c r="E223" i="5"/>
  <c r="F223" i="5"/>
  <c r="I223" i="5"/>
  <c r="J223" i="5"/>
  <c r="K223" i="5"/>
  <c r="L223" i="5"/>
  <c r="O223" i="5"/>
  <c r="P223" i="5"/>
  <c r="Q223" i="5"/>
  <c r="R223" i="5"/>
  <c r="U223" i="5"/>
  <c r="V223" i="5"/>
  <c r="W223" i="5"/>
  <c r="X223" i="5"/>
  <c r="AA223" i="5"/>
  <c r="AB223" i="5"/>
  <c r="AC223" i="5"/>
  <c r="AD223" i="5"/>
  <c r="AG223" i="5"/>
  <c r="AH223" i="5"/>
  <c r="AI223" i="5"/>
  <c r="AJ223" i="5"/>
  <c r="AM223" i="5"/>
  <c r="AN223" i="5"/>
  <c r="AO223" i="5"/>
  <c r="AP223" i="5"/>
  <c r="C224" i="5"/>
  <c r="D224" i="5"/>
  <c r="E224" i="5"/>
  <c r="F224" i="5"/>
  <c r="I224" i="5"/>
  <c r="J224" i="5"/>
  <c r="K224" i="5"/>
  <c r="L224" i="5"/>
  <c r="O224" i="5"/>
  <c r="P224" i="5"/>
  <c r="Q224" i="5"/>
  <c r="R224" i="5"/>
  <c r="U224" i="5"/>
  <c r="V224" i="5"/>
  <c r="W224" i="5"/>
  <c r="X224" i="5"/>
  <c r="AA224" i="5"/>
  <c r="AB224" i="5"/>
  <c r="AC224" i="5"/>
  <c r="AD224" i="5"/>
  <c r="AG224" i="5"/>
  <c r="AH224" i="5"/>
  <c r="AI224" i="5"/>
  <c r="AJ224" i="5"/>
  <c r="AM224" i="5"/>
  <c r="AN224" i="5"/>
  <c r="AO224" i="5"/>
  <c r="AP224" i="5"/>
  <c r="C225" i="5"/>
  <c r="D225" i="5"/>
  <c r="E225" i="5"/>
  <c r="F225" i="5"/>
  <c r="I225" i="5"/>
  <c r="J225" i="5"/>
  <c r="K225" i="5"/>
  <c r="L225" i="5"/>
  <c r="O225" i="5"/>
  <c r="P225" i="5"/>
  <c r="Q225" i="5"/>
  <c r="R225" i="5"/>
  <c r="U225" i="5"/>
  <c r="V225" i="5"/>
  <c r="W225" i="5"/>
  <c r="X225" i="5"/>
  <c r="AA225" i="5"/>
  <c r="AB225" i="5"/>
  <c r="AC225" i="5"/>
  <c r="AD225" i="5"/>
  <c r="AG225" i="5"/>
  <c r="AH225" i="5"/>
  <c r="AI225" i="5"/>
  <c r="AJ225" i="5"/>
  <c r="AM225" i="5"/>
  <c r="AN225" i="5"/>
  <c r="AO225" i="5"/>
  <c r="AP225" i="5"/>
  <c r="C226" i="5"/>
  <c r="D226" i="5"/>
  <c r="E226" i="5"/>
  <c r="F226" i="5"/>
  <c r="I226" i="5"/>
  <c r="J226" i="5"/>
  <c r="K226" i="5"/>
  <c r="L226" i="5"/>
  <c r="O226" i="5"/>
  <c r="P226" i="5"/>
  <c r="Q226" i="5"/>
  <c r="R226" i="5"/>
  <c r="U226" i="5"/>
  <c r="V226" i="5"/>
  <c r="W226" i="5"/>
  <c r="X226" i="5"/>
  <c r="AA226" i="5"/>
  <c r="AB226" i="5"/>
  <c r="AC226" i="5"/>
  <c r="AD226" i="5"/>
  <c r="AG226" i="5"/>
  <c r="AH226" i="5"/>
  <c r="AI226" i="5"/>
  <c r="AJ226" i="5"/>
  <c r="AM226" i="5"/>
  <c r="AN226" i="5"/>
  <c r="AO226" i="5"/>
  <c r="AP226" i="5"/>
  <c r="C227" i="5"/>
  <c r="D227" i="5"/>
  <c r="E227" i="5"/>
  <c r="F227" i="5"/>
  <c r="I227" i="5"/>
  <c r="J227" i="5"/>
  <c r="K227" i="5"/>
  <c r="L227" i="5"/>
  <c r="O227" i="5"/>
  <c r="P227" i="5"/>
  <c r="Q227" i="5"/>
  <c r="R227" i="5"/>
  <c r="U227" i="5"/>
  <c r="V227" i="5"/>
  <c r="W227" i="5"/>
  <c r="X227" i="5"/>
  <c r="AA227" i="5"/>
  <c r="AB227" i="5"/>
  <c r="AC227" i="5"/>
  <c r="AD227" i="5"/>
  <c r="AG227" i="5"/>
  <c r="AH227" i="5"/>
  <c r="AI227" i="5"/>
  <c r="AJ227" i="5"/>
  <c r="AM227" i="5"/>
  <c r="AN227" i="5"/>
  <c r="AO227" i="5"/>
  <c r="AP227" i="5"/>
  <c r="C228" i="5"/>
  <c r="D228" i="5"/>
  <c r="E228" i="5"/>
  <c r="F228" i="5"/>
  <c r="I228" i="5"/>
  <c r="J228" i="5"/>
  <c r="K228" i="5"/>
  <c r="L228" i="5"/>
  <c r="O228" i="5"/>
  <c r="P228" i="5"/>
  <c r="Q228" i="5"/>
  <c r="R228" i="5"/>
  <c r="U228" i="5"/>
  <c r="V228" i="5"/>
  <c r="W228" i="5"/>
  <c r="X228" i="5"/>
  <c r="AA228" i="5"/>
  <c r="AB228" i="5"/>
  <c r="AC228" i="5"/>
  <c r="AD228" i="5"/>
  <c r="AG228" i="5"/>
  <c r="AH228" i="5"/>
  <c r="AI228" i="5"/>
  <c r="AJ228" i="5"/>
  <c r="AM228" i="5"/>
  <c r="AN228" i="5"/>
  <c r="AO228" i="5"/>
  <c r="AP228" i="5"/>
  <c r="C229" i="5"/>
  <c r="D229" i="5"/>
  <c r="E229" i="5"/>
  <c r="F229" i="5"/>
  <c r="I229" i="5"/>
  <c r="J229" i="5"/>
  <c r="K229" i="5"/>
  <c r="L229" i="5"/>
  <c r="O229" i="5"/>
  <c r="P229" i="5"/>
  <c r="Q229" i="5"/>
  <c r="R229" i="5"/>
  <c r="U229" i="5"/>
  <c r="V229" i="5"/>
  <c r="W229" i="5"/>
  <c r="X229" i="5"/>
  <c r="AA229" i="5"/>
  <c r="AB229" i="5"/>
  <c r="AC229" i="5"/>
  <c r="AD229" i="5"/>
  <c r="AG229" i="5"/>
  <c r="AH229" i="5"/>
  <c r="AI229" i="5"/>
  <c r="AJ229" i="5"/>
  <c r="AM229" i="5"/>
  <c r="AN229" i="5"/>
  <c r="AO229" i="5"/>
  <c r="AP229" i="5"/>
  <c r="C230" i="5"/>
  <c r="D230" i="5"/>
  <c r="E230" i="5"/>
  <c r="F230" i="5"/>
  <c r="I230" i="5"/>
  <c r="J230" i="5"/>
  <c r="K230" i="5"/>
  <c r="L230" i="5"/>
  <c r="O230" i="5"/>
  <c r="P230" i="5"/>
  <c r="Q230" i="5"/>
  <c r="R230" i="5"/>
  <c r="U230" i="5"/>
  <c r="V230" i="5"/>
  <c r="W230" i="5"/>
  <c r="X230" i="5"/>
  <c r="AA230" i="5"/>
  <c r="AB230" i="5"/>
  <c r="AC230" i="5"/>
  <c r="AD230" i="5"/>
  <c r="AG230" i="5"/>
  <c r="AH230" i="5"/>
  <c r="AI230" i="5"/>
  <c r="AJ230" i="5"/>
  <c r="AM230" i="5"/>
  <c r="AN230" i="5"/>
  <c r="AO230" i="5"/>
  <c r="AP230" i="5"/>
  <c r="C231" i="5"/>
  <c r="D231" i="5"/>
  <c r="E231" i="5"/>
  <c r="F231" i="5"/>
  <c r="I231" i="5"/>
  <c r="J231" i="5"/>
  <c r="K231" i="5"/>
  <c r="L231" i="5"/>
  <c r="O231" i="5"/>
  <c r="P231" i="5"/>
  <c r="Q231" i="5"/>
  <c r="R231" i="5"/>
  <c r="U231" i="5"/>
  <c r="V231" i="5"/>
  <c r="W231" i="5"/>
  <c r="X231" i="5"/>
  <c r="AA231" i="5"/>
  <c r="AB231" i="5"/>
  <c r="AC231" i="5"/>
  <c r="AD231" i="5"/>
  <c r="AG231" i="5"/>
  <c r="AH231" i="5"/>
  <c r="AI231" i="5"/>
  <c r="AJ231" i="5"/>
  <c r="AM231" i="5"/>
  <c r="AN231" i="5"/>
  <c r="AO231" i="5"/>
  <c r="AP231" i="5"/>
  <c r="C232" i="5"/>
  <c r="D232" i="5"/>
  <c r="E232" i="5"/>
  <c r="F232" i="5"/>
  <c r="I232" i="5"/>
  <c r="J232" i="5"/>
  <c r="K232" i="5"/>
  <c r="L232" i="5"/>
  <c r="O232" i="5"/>
  <c r="P232" i="5"/>
  <c r="Q232" i="5"/>
  <c r="R232" i="5"/>
  <c r="U232" i="5"/>
  <c r="V232" i="5"/>
  <c r="W232" i="5"/>
  <c r="X232" i="5"/>
  <c r="AA232" i="5"/>
  <c r="AB232" i="5"/>
  <c r="AC232" i="5"/>
  <c r="AD232" i="5"/>
  <c r="AG232" i="5"/>
  <c r="AH232" i="5"/>
  <c r="AI232" i="5"/>
  <c r="AJ232" i="5"/>
  <c r="AM232" i="5"/>
  <c r="AN232" i="5"/>
  <c r="AO232" i="5"/>
  <c r="AP232" i="5"/>
  <c r="C233" i="5"/>
  <c r="D233" i="5"/>
  <c r="E233" i="5"/>
  <c r="F233" i="5"/>
  <c r="I233" i="5"/>
  <c r="J233" i="5"/>
  <c r="K233" i="5"/>
  <c r="L233" i="5"/>
  <c r="O233" i="5"/>
  <c r="P233" i="5"/>
  <c r="Q233" i="5"/>
  <c r="R233" i="5"/>
  <c r="U233" i="5"/>
  <c r="V233" i="5"/>
  <c r="W233" i="5"/>
  <c r="X233" i="5"/>
  <c r="AA233" i="5"/>
  <c r="AB233" i="5"/>
  <c r="AC233" i="5"/>
  <c r="AD233" i="5"/>
  <c r="AG233" i="5"/>
  <c r="AH233" i="5"/>
  <c r="AI233" i="5"/>
  <c r="AJ233" i="5"/>
  <c r="AM233" i="5"/>
  <c r="AN233" i="5"/>
  <c r="AO233" i="5"/>
  <c r="AP233" i="5"/>
  <c r="C234" i="5"/>
  <c r="D234" i="5"/>
  <c r="E234" i="5"/>
  <c r="F234" i="5"/>
  <c r="I234" i="5"/>
  <c r="J234" i="5"/>
  <c r="K234" i="5"/>
  <c r="L234" i="5"/>
  <c r="O234" i="5"/>
  <c r="P234" i="5"/>
  <c r="Q234" i="5"/>
  <c r="R234" i="5"/>
  <c r="U234" i="5"/>
  <c r="V234" i="5"/>
  <c r="W234" i="5"/>
  <c r="X234" i="5"/>
  <c r="AA234" i="5"/>
  <c r="AB234" i="5"/>
  <c r="AC234" i="5"/>
  <c r="AD234" i="5"/>
  <c r="AG234" i="5"/>
  <c r="AH234" i="5"/>
  <c r="AI234" i="5"/>
  <c r="AJ234" i="5"/>
  <c r="AM234" i="5"/>
  <c r="AN234" i="5"/>
  <c r="AO234" i="5"/>
  <c r="AP234" i="5"/>
  <c r="C235" i="5"/>
  <c r="D235" i="5"/>
  <c r="E235" i="5"/>
  <c r="F235" i="5"/>
  <c r="I235" i="5"/>
  <c r="J235" i="5"/>
  <c r="K235" i="5"/>
  <c r="L235" i="5"/>
  <c r="O235" i="5"/>
  <c r="P235" i="5"/>
  <c r="Q235" i="5"/>
  <c r="R235" i="5"/>
  <c r="U235" i="5"/>
  <c r="V235" i="5"/>
  <c r="W235" i="5"/>
  <c r="X235" i="5"/>
  <c r="AA235" i="5"/>
  <c r="AB235" i="5"/>
  <c r="AC235" i="5"/>
  <c r="AD235" i="5"/>
  <c r="AG235" i="5"/>
  <c r="AH235" i="5"/>
  <c r="AI235" i="5"/>
  <c r="AJ235" i="5"/>
  <c r="AM235" i="5"/>
  <c r="AN235" i="5"/>
  <c r="AO235" i="5"/>
  <c r="AP235" i="5"/>
  <c r="C236" i="5"/>
  <c r="D236" i="5"/>
  <c r="E236" i="5"/>
  <c r="F236" i="5"/>
  <c r="I236" i="5"/>
  <c r="J236" i="5"/>
  <c r="K236" i="5"/>
  <c r="L236" i="5"/>
  <c r="O236" i="5"/>
  <c r="P236" i="5"/>
  <c r="Q236" i="5"/>
  <c r="R236" i="5"/>
  <c r="U236" i="5"/>
  <c r="V236" i="5"/>
  <c r="W236" i="5"/>
  <c r="X236" i="5"/>
  <c r="AA236" i="5"/>
  <c r="AB236" i="5"/>
  <c r="AC236" i="5"/>
  <c r="AD236" i="5"/>
  <c r="AG236" i="5"/>
  <c r="AH236" i="5"/>
  <c r="AI236" i="5"/>
  <c r="AJ236" i="5"/>
  <c r="AM236" i="5"/>
  <c r="AN236" i="5"/>
  <c r="AO236" i="5"/>
  <c r="AP236" i="5"/>
  <c r="C237" i="5"/>
  <c r="D237" i="5"/>
  <c r="E237" i="5"/>
  <c r="F237" i="5"/>
  <c r="I237" i="5"/>
  <c r="J237" i="5"/>
  <c r="K237" i="5"/>
  <c r="L237" i="5"/>
  <c r="O237" i="5"/>
  <c r="P237" i="5"/>
  <c r="Q237" i="5"/>
  <c r="R237" i="5"/>
  <c r="U237" i="5"/>
  <c r="V237" i="5"/>
  <c r="W237" i="5"/>
  <c r="X237" i="5"/>
  <c r="AA237" i="5"/>
  <c r="AB237" i="5"/>
  <c r="AC237" i="5"/>
  <c r="AD237" i="5"/>
  <c r="AG237" i="5"/>
  <c r="AH237" i="5"/>
  <c r="AI237" i="5"/>
  <c r="AJ237" i="5"/>
  <c r="AM237" i="5"/>
  <c r="AN237" i="5"/>
  <c r="AO237" i="5"/>
  <c r="AP237" i="5"/>
  <c r="C238" i="5"/>
  <c r="D238" i="5"/>
  <c r="E238" i="5"/>
  <c r="F238" i="5"/>
  <c r="I238" i="5"/>
  <c r="J238" i="5"/>
  <c r="K238" i="5"/>
  <c r="L238" i="5"/>
  <c r="O238" i="5"/>
  <c r="P238" i="5"/>
  <c r="Q238" i="5"/>
  <c r="R238" i="5"/>
  <c r="U238" i="5"/>
  <c r="V238" i="5"/>
  <c r="W238" i="5"/>
  <c r="X238" i="5"/>
  <c r="AA238" i="5"/>
  <c r="AB238" i="5"/>
  <c r="AC238" i="5"/>
  <c r="AD238" i="5"/>
  <c r="AG238" i="5"/>
  <c r="AH238" i="5"/>
  <c r="AI238" i="5"/>
  <c r="AJ238" i="5"/>
  <c r="AM238" i="5"/>
  <c r="AN238" i="5"/>
  <c r="AO238" i="5"/>
  <c r="AP238" i="5"/>
  <c r="C239" i="5"/>
  <c r="D239" i="5"/>
  <c r="E239" i="5"/>
  <c r="F239" i="5"/>
  <c r="I239" i="5"/>
  <c r="J239" i="5"/>
  <c r="K239" i="5"/>
  <c r="L239" i="5"/>
  <c r="O239" i="5"/>
  <c r="P239" i="5"/>
  <c r="Q239" i="5"/>
  <c r="R239" i="5"/>
  <c r="U239" i="5"/>
  <c r="V239" i="5"/>
  <c r="W239" i="5"/>
  <c r="X239" i="5"/>
  <c r="AA239" i="5"/>
  <c r="AB239" i="5"/>
  <c r="AC239" i="5"/>
  <c r="AD239" i="5"/>
  <c r="AG239" i="5"/>
  <c r="AH239" i="5"/>
  <c r="AI239" i="5"/>
  <c r="AJ239" i="5"/>
  <c r="AM239" i="5"/>
  <c r="AN239" i="5"/>
  <c r="AO239" i="5"/>
  <c r="AP239" i="5"/>
  <c r="C240" i="5"/>
  <c r="D240" i="5"/>
  <c r="E240" i="5"/>
  <c r="F240" i="5"/>
  <c r="I240" i="5"/>
  <c r="J240" i="5"/>
  <c r="K240" i="5"/>
  <c r="L240" i="5"/>
  <c r="O240" i="5"/>
  <c r="P240" i="5"/>
  <c r="Q240" i="5"/>
  <c r="R240" i="5"/>
  <c r="U240" i="5"/>
  <c r="V240" i="5"/>
  <c r="W240" i="5"/>
  <c r="X240" i="5"/>
  <c r="AA240" i="5"/>
  <c r="AB240" i="5"/>
  <c r="AC240" i="5"/>
  <c r="AD240" i="5"/>
  <c r="AG240" i="5"/>
  <c r="AH240" i="5"/>
  <c r="AI240" i="5"/>
  <c r="AJ240" i="5"/>
  <c r="AM240" i="5"/>
  <c r="AN240" i="5"/>
  <c r="AO240" i="5"/>
  <c r="AP240" i="5"/>
  <c r="C241" i="5"/>
  <c r="D241" i="5"/>
  <c r="E241" i="5"/>
  <c r="F241" i="5"/>
  <c r="I241" i="5"/>
  <c r="J241" i="5"/>
  <c r="K241" i="5"/>
  <c r="L241" i="5"/>
  <c r="O241" i="5"/>
  <c r="P241" i="5"/>
  <c r="Q241" i="5"/>
  <c r="R241" i="5"/>
  <c r="U241" i="5"/>
  <c r="V241" i="5"/>
  <c r="W241" i="5"/>
  <c r="X241" i="5"/>
  <c r="AA241" i="5"/>
  <c r="AB241" i="5"/>
  <c r="AC241" i="5"/>
  <c r="AD241" i="5"/>
  <c r="AG241" i="5"/>
  <c r="AH241" i="5"/>
  <c r="AI241" i="5"/>
  <c r="AJ241" i="5"/>
  <c r="AM241" i="5"/>
  <c r="AN241" i="5"/>
  <c r="AO241" i="5"/>
  <c r="AP241" i="5"/>
  <c r="C242" i="5"/>
  <c r="D242" i="5"/>
  <c r="E242" i="5"/>
  <c r="F242" i="5"/>
  <c r="I242" i="5"/>
  <c r="J242" i="5"/>
  <c r="K242" i="5"/>
  <c r="L242" i="5"/>
  <c r="O242" i="5"/>
  <c r="P242" i="5"/>
  <c r="Q242" i="5"/>
  <c r="R242" i="5"/>
  <c r="U242" i="5"/>
  <c r="V242" i="5"/>
  <c r="W242" i="5"/>
  <c r="X242" i="5"/>
  <c r="AA242" i="5"/>
  <c r="AB242" i="5"/>
  <c r="AC242" i="5"/>
  <c r="AD242" i="5"/>
  <c r="AG242" i="5"/>
  <c r="AH242" i="5"/>
  <c r="AI242" i="5"/>
  <c r="AJ242" i="5"/>
  <c r="AM242" i="5"/>
  <c r="AN242" i="5"/>
  <c r="AO242" i="5"/>
  <c r="AP242" i="5"/>
  <c r="C243" i="5"/>
  <c r="D243" i="5"/>
  <c r="E243" i="5"/>
  <c r="F243" i="5"/>
  <c r="I243" i="5"/>
  <c r="J243" i="5"/>
  <c r="K243" i="5"/>
  <c r="L243" i="5"/>
  <c r="O243" i="5"/>
  <c r="P243" i="5"/>
  <c r="Q243" i="5"/>
  <c r="R243" i="5"/>
  <c r="U243" i="5"/>
  <c r="V243" i="5"/>
  <c r="W243" i="5"/>
  <c r="X243" i="5"/>
  <c r="AA243" i="5"/>
  <c r="AB243" i="5"/>
  <c r="AC243" i="5"/>
  <c r="AD243" i="5"/>
  <c r="AG243" i="5"/>
  <c r="AH243" i="5"/>
  <c r="AI243" i="5"/>
  <c r="AJ243" i="5"/>
  <c r="AM243" i="5"/>
  <c r="AN243" i="5"/>
  <c r="AO243" i="5"/>
  <c r="AP243" i="5"/>
  <c r="C244" i="5"/>
  <c r="D244" i="5"/>
  <c r="E244" i="5"/>
  <c r="F244" i="5"/>
  <c r="I244" i="5"/>
  <c r="J244" i="5"/>
  <c r="K244" i="5"/>
  <c r="L244" i="5"/>
  <c r="O244" i="5"/>
  <c r="P244" i="5"/>
  <c r="Q244" i="5"/>
  <c r="R244" i="5"/>
  <c r="U244" i="5"/>
  <c r="V244" i="5"/>
  <c r="W244" i="5"/>
  <c r="X244" i="5"/>
  <c r="AA244" i="5"/>
  <c r="AB244" i="5"/>
  <c r="AC244" i="5"/>
  <c r="AD244" i="5"/>
  <c r="AG244" i="5"/>
  <c r="AH244" i="5"/>
  <c r="AI244" i="5"/>
  <c r="AJ244" i="5"/>
  <c r="AM244" i="5"/>
  <c r="AN244" i="5"/>
  <c r="AO244" i="5"/>
  <c r="AP244" i="5"/>
  <c r="C245" i="5"/>
  <c r="D245" i="5"/>
  <c r="E245" i="5"/>
  <c r="F245" i="5"/>
  <c r="I245" i="5"/>
  <c r="J245" i="5"/>
  <c r="K245" i="5"/>
  <c r="L245" i="5"/>
  <c r="O245" i="5"/>
  <c r="P245" i="5"/>
  <c r="Q245" i="5"/>
  <c r="R245" i="5"/>
  <c r="U245" i="5"/>
  <c r="V245" i="5"/>
  <c r="W245" i="5"/>
  <c r="X245" i="5"/>
  <c r="AA245" i="5"/>
  <c r="AB245" i="5"/>
  <c r="AC245" i="5"/>
  <c r="AD245" i="5"/>
  <c r="AG245" i="5"/>
  <c r="AH245" i="5"/>
  <c r="AI245" i="5"/>
  <c r="AJ245" i="5"/>
  <c r="AM245" i="5"/>
  <c r="AN245" i="5"/>
  <c r="AO245" i="5"/>
  <c r="AP245" i="5"/>
  <c r="C246" i="5"/>
  <c r="D246" i="5"/>
  <c r="E246" i="5"/>
  <c r="F246" i="5"/>
  <c r="I246" i="5"/>
  <c r="J246" i="5"/>
  <c r="K246" i="5"/>
  <c r="L246" i="5"/>
  <c r="O246" i="5"/>
  <c r="P246" i="5"/>
  <c r="Q246" i="5"/>
  <c r="R246" i="5"/>
  <c r="U246" i="5"/>
  <c r="V246" i="5"/>
  <c r="W246" i="5"/>
  <c r="X246" i="5"/>
  <c r="AA246" i="5"/>
  <c r="AB246" i="5"/>
  <c r="AC246" i="5"/>
  <c r="AD246" i="5"/>
  <c r="AG246" i="5"/>
  <c r="AH246" i="5"/>
  <c r="AI246" i="5"/>
  <c r="AJ246" i="5"/>
  <c r="AM246" i="5"/>
  <c r="AN246" i="5"/>
  <c r="AO246" i="5"/>
  <c r="AP246" i="5"/>
  <c r="C247" i="5"/>
  <c r="D247" i="5"/>
  <c r="E247" i="5"/>
  <c r="F247" i="5"/>
  <c r="I247" i="5"/>
  <c r="J247" i="5"/>
  <c r="K247" i="5"/>
  <c r="L247" i="5"/>
  <c r="O247" i="5"/>
  <c r="P247" i="5"/>
  <c r="Q247" i="5"/>
  <c r="R247" i="5"/>
  <c r="U247" i="5"/>
  <c r="V247" i="5"/>
  <c r="W247" i="5"/>
  <c r="X247" i="5"/>
  <c r="AA247" i="5"/>
  <c r="AB247" i="5"/>
  <c r="AC247" i="5"/>
  <c r="AD247" i="5"/>
  <c r="AG247" i="5"/>
  <c r="AH247" i="5"/>
  <c r="AI247" i="5"/>
  <c r="AJ247" i="5"/>
  <c r="AM247" i="5"/>
  <c r="AN247" i="5"/>
  <c r="AO247" i="5"/>
  <c r="AP247" i="5"/>
  <c r="C248" i="5"/>
  <c r="D248" i="5"/>
  <c r="E248" i="5"/>
  <c r="F248" i="5"/>
  <c r="I248" i="5"/>
  <c r="J248" i="5"/>
  <c r="K248" i="5"/>
  <c r="L248" i="5"/>
  <c r="O248" i="5"/>
  <c r="P248" i="5"/>
  <c r="Q248" i="5"/>
  <c r="R248" i="5"/>
  <c r="U248" i="5"/>
  <c r="V248" i="5"/>
  <c r="W248" i="5"/>
  <c r="X248" i="5"/>
  <c r="AA248" i="5"/>
  <c r="AB248" i="5"/>
  <c r="AC248" i="5"/>
  <c r="AD248" i="5"/>
  <c r="AG248" i="5"/>
  <c r="AH248" i="5"/>
  <c r="AI248" i="5"/>
  <c r="AJ248" i="5"/>
  <c r="AM248" i="5"/>
  <c r="AN248" i="5"/>
  <c r="AO248" i="5"/>
  <c r="AP248" i="5"/>
  <c r="C249" i="5"/>
  <c r="D249" i="5"/>
  <c r="E249" i="5"/>
  <c r="F249" i="5"/>
  <c r="I249" i="5"/>
  <c r="J249" i="5"/>
  <c r="K249" i="5"/>
  <c r="L249" i="5"/>
  <c r="O249" i="5"/>
  <c r="P249" i="5"/>
  <c r="Q249" i="5"/>
  <c r="R249" i="5"/>
  <c r="U249" i="5"/>
  <c r="V249" i="5"/>
  <c r="W249" i="5"/>
  <c r="X249" i="5"/>
  <c r="AA249" i="5"/>
  <c r="AB249" i="5"/>
  <c r="AC249" i="5"/>
  <c r="AD249" i="5"/>
  <c r="AG249" i="5"/>
  <c r="AH249" i="5"/>
  <c r="AI249" i="5"/>
  <c r="AJ249" i="5"/>
  <c r="AM249" i="5"/>
  <c r="AN249" i="5"/>
  <c r="AO249" i="5"/>
  <c r="AP249" i="5"/>
  <c r="C250" i="5"/>
  <c r="D250" i="5"/>
  <c r="E250" i="5"/>
  <c r="F250" i="5"/>
  <c r="I250" i="5"/>
  <c r="J250" i="5"/>
  <c r="K250" i="5"/>
  <c r="L250" i="5"/>
  <c r="O250" i="5"/>
  <c r="P250" i="5"/>
  <c r="Q250" i="5"/>
  <c r="R250" i="5"/>
  <c r="U250" i="5"/>
  <c r="V250" i="5"/>
  <c r="W250" i="5"/>
  <c r="X250" i="5"/>
  <c r="AA250" i="5"/>
  <c r="AB250" i="5"/>
  <c r="AC250" i="5"/>
  <c r="AD250" i="5"/>
  <c r="AG250" i="5"/>
  <c r="AH250" i="5"/>
  <c r="AI250" i="5"/>
  <c r="AJ250" i="5"/>
  <c r="AM250" i="5"/>
  <c r="AN250" i="5"/>
  <c r="AO250" i="5"/>
  <c r="AP250" i="5"/>
  <c r="C251" i="5"/>
  <c r="D251" i="5"/>
  <c r="E251" i="5"/>
  <c r="F251" i="5"/>
  <c r="I251" i="5"/>
  <c r="J251" i="5"/>
  <c r="K251" i="5"/>
  <c r="L251" i="5"/>
  <c r="O251" i="5"/>
  <c r="P251" i="5"/>
  <c r="Q251" i="5"/>
  <c r="R251" i="5"/>
  <c r="U251" i="5"/>
  <c r="V251" i="5"/>
  <c r="W251" i="5"/>
  <c r="X251" i="5"/>
  <c r="AA251" i="5"/>
  <c r="AB251" i="5"/>
  <c r="AC251" i="5"/>
  <c r="AD251" i="5"/>
  <c r="AG251" i="5"/>
  <c r="AH251" i="5"/>
  <c r="AI251" i="5"/>
  <c r="AJ251" i="5"/>
  <c r="AM251" i="5"/>
  <c r="AN251" i="5"/>
  <c r="AO251" i="5"/>
  <c r="AP251" i="5"/>
  <c r="C252" i="5"/>
  <c r="D252" i="5"/>
  <c r="E252" i="5"/>
  <c r="F252" i="5"/>
  <c r="I252" i="5"/>
  <c r="J252" i="5"/>
  <c r="K252" i="5"/>
  <c r="L252" i="5"/>
  <c r="O252" i="5"/>
  <c r="P252" i="5"/>
  <c r="Q252" i="5"/>
  <c r="R252" i="5"/>
  <c r="U252" i="5"/>
  <c r="V252" i="5"/>
  <c r="W252" i="5"/>
  <c r="X252" i="5"/>
  <c r="AA252" i="5"/>
  <c r="AB252" i="5"/>
  <c r="AC252" i="5"/>
  <c r="AD252" i="5"/>
  <c r="AG252" i="5"/>
  <c r="AH252" i="5"/>
  <c r="AI252" i="5"/>
  <c r="AJ252" i="5"/>
  <c r="AM252" i="5"/>
  <c r="AN252" i="5"/>
  <c r="AO252" i="5"/>
  <c r="AP252" i="5"/>
  <c r="C253" i="5"/>
  <c r="D253" i="5"/>
  <c r="E253" i="5"/>
  <c r="F253" i="5"/>
  <c r="I253" i="5"/>
  <c r="J253" i="5"/>
  <c r="K253" i="5"/>
  <c r="L253" i="5"/>
  <c r="O253" i="5"/>
  <c r="P253" i="5"/>
  <c r="Q253" i="5"/>
  <c r="R253" i="5"/>
  <c r="U253" i="5"/>
  <c r="V253" i="5"/>
  <c r="W253" i="5"/>
  <c r="X253" i="5"/>
  <c r="AA253" i="5"/>
  <c r="AB253" i="5"/>
  <c r="AC253" i="5"/>
  <c r="AD253" i="5"/>
  <c r="AG253" i="5"/>
  <c r="AH253" i="5"/>
  <c r="AI253" i="5"/>
  <c r="AJ253" i="5"/>
  <c r="AM253" i="5"/>
  <c r="AN253" i="5"/>
  <c r="AO253" i="5"/>
  <c r="AP253" i="5"/>
  <c r="C254" i="5"/>
  <c r="D254" i="5"/>
  <c r="E254" i="5"/>
  <c r="F254" i="5"/>
  <c r="I254" i="5"/>
  <c r="J254" i="5"/>
  <c r="K254" i="5"/>
  <c r="L254" i="5"/>
  <c r="O254" i="5"/>
  <c r="P254" i="5"/>
  <c r="Q254" i="5"/>
  <c r="R254" i="5"/>
  <c r="U254" i="5"/>
  <c r="V254" i="5"/>
  <c r="W254" i="5"/>
  <c r="X254" i="5"/>
  <c r="AA254" i="5"/>
  <c r="AB254" i="5"/>
  <c r="AC254" i="5"/>
  <c r="AD254" i="5"/>
  <c r="AG254" i="5"/>
  <c r="AH254" i="5"/>
  <c r="AI254" i="5"/>
  <c r="AJ254" i="5"/>
  <c r="AM254" i="5"/>
  <c r="AN254" i="5"/>
  <c r="AO254" i="5"/>
  <c r="AP254" i="5"/>
  <c r="C255" i="5"/>
  <c r="D255" i="5"/>
  <c r="E255" i="5"/>
  <c r="F255" i="5"/>
  <c r="I255" i="5"/>
  <c r="J255" i="5"/>
  <c r="K255" i="5"/>
  <c r="L255" i="5"/>
  <c r="O255" i="5"/>
  <c r="P255" i="5"/>
  <c r="Q255" i="5"/>
  <c r="R255" i="5"/>
  <c r="U255" i="5"/>
  <c r="V255" i="5"/>
  <c r="W255" i="5"/>
  <c r="X255" i="5"/>
  <c r="AA255" i="5"/>
  <c r="AB255" i="5"/>
  <c r="AC255" i="5"/>
  <c r="AD255" i="5"/>
  <c r="AG255" i="5"/>
  <c r="AH255" i="5"/>
  <c r="AI255" i="5"/>
  <c r="AJ255" i="5"/>
  <c r="AM255" i="5"/>
  <c r="AN255" i="5"/>
  <c r="AO255" i="5"/>
  <c r="AP255" i="5"/>
  <c r="C256" i="5"/>
  <c r="D256" i="5"/>
  <c r="E256" i="5"/>
  <c r="F256" i="5"/>
  <c r="I256" i="5"/>
  <c r="J256" i="5"/>
  <c r="K256" i="5"/>
  <c r="L256" i="5"/>
  <c r="O256" i="5"/>
  <c r="P256" i="5"/>
  <c r="Q256" i="5"/>
  <c r="R256" i="5"/>
  <c r="U256" i="5"/>
  <c r="V256" i="5"/>
  <c r="W256" i="5"/>
  <c r="X256" i="5"/>
  <c r="AA256" i="5"/>
  <c r="AB256" i="5"/>
  <c r="AC256" i="5"/>
  <c r="AD256" i="5"/>
  <c r="AG256" i="5"/>
  <c r="AH256" i="5"/>
  <c r="AI256" i="5"/>
  <c r="AJ256" i="5"/>
  <c r="AM256" i="5"/>
  <c r="AN256" i="5"/>
  <c r="AO256" i="5"/>
  <c r="AP256" i="5"/>
  <c r="C257" i="5"/>
  <c r="D257" i="5"/>
  <c r="E257" i="5"/>
  <c r="F257" i="5"/>
  <c r="I257" i="5"/>
  <c r="J257" i="5"/>
  <c r="K257" i="5"/>
  <c r="L257" i="5"/>
  <c r="O257" i="5"/>
  <c r="P257" i="5"/>
  <c r="Q257" i="5"/>
  <c r="R257" i="5"/>
  <c r="U257" i="5"/>
  <c r="V257" i="5"/>
  <c r="W257" i="5"/>
  <c r="X257" i="5"/>
  <c r="AA257" i="5"/>
  <c r="AB257" i="5"/>
  <c r="AC257" i="5"/>
  <c r="AD257" i="5"/>
  <c r="AG257" i="5"/>
  <c r="AH257" i="5"/>
  <c r="AI257" i="5"/>
  <c r="AJ257" i="5"/>
  <c r="AM257" i="5"/>
  <c r="AN257" i="5"/>
  <c r="AO257" i="5"/>
  <c r="AP257" i="5"/>
  <c r="C258" i="5"/>
  <c r="D258" i="5"/>
  <c r="E258" i="5"/>
  <c r="F258" i="5"/>
  <c r="I258" i="5"/>
  <c r="J258" i="5"/>
  <c r="K258" i="5"/>
  <c r="L258" i="5"/>
  <c r="O258" i="5"/>
  <c r="P258" i="5"/>
  <c r="Q258" i="5"/>
  <c r="R258" i="5"/>
  <c r="U258" i="5"/>
  <c r="V258" i="5"/>
  <c r="W258" i="5"/>
  <c r="X258" i="5"/>
  <c r="AA258" i="5"/>
  <c r="AB258" i="5"/>
  <c r="AC258" i="5"/>
  <c r="AD258" i="5"/>
  <c r="AG258" i="5"/>
  <c r="AH258" i="5"/>
  <c r="AI258" i="5"/>
  <c r="AJ258" i="5"/>
  <c r="AM258" i="5"/>
  <c r="AN258" i="5"/>
  <c r="AO258" i="5"/>
  <c r="AP258" i="5"/>
  <c r="C259" i="5"/>
  <c r="D259" i="5"/>
  <c r="E259" i="5"/>
  <c r="F259" i="5"/>
  <c r="I259" i="5"/>
  <c r="J259" i="5"/>
  <c r="K259" i="5"/>
  <c r="L259" i="5"/>
  <c r="O259" i="5"/>
  <c r="P259" i="5"/>
  <c r="Q259" i="5"/>
  <c r="R259" i="5"/>
  <c r="U259" i="5"/>
  <c r="V259" i="5"/>
  <c r="W259" i="5"/>
  <c r="X259" i="5"/>
  <c r="AA259" i="5"/>
  <c r="AB259" i="5"/>
  <c r="AC259" i="5"/>
  <c r="AD259" i="5"/>
  <c r="AG259" i="5"/>
  <c r="AH259" i="5"/>
  <c r="AI259" i="5"/>
  <c r="AJ259" i="5"/>
  <c r="AM259" i="5"/>
  <c r="AN259" i="5"/>
  <c r="AO259" i="5"/>
  <c r="AP259" i="5"/>
  <c r="C260" i="5"/>
  <c r="D260" i="5"/>
  <c r="E260" i="5"/>
  <c r="F260" i="5"/>
  <c r="I260" i="5"/>
  <c r="J260" i="5"/>
  <c r="K260" i="5"/>
  <c r="L260" i="5"/>
  <c r="O260" i="5"/>
  <c r="P260" i="5"/>
  <c r="Q260" i="5"/>
  <c r="R260" i="5"/>
  <c r="U260" i="5"/>
  <c r="V260" i="5"/>
  <c r="W260" i="5"/>
  <c r="X260" i="5"/>
  <c r="AA260" i="5"/>
  <c r="AB260" i="5"/>
  <c r="AC260" i="5"/>
  <c r="AD260" i="5"/>
  <c r="AG260" i="5"/>
  <c r="AH260" i="5"/>
  <c r="AI260" i="5"/>
  <c r="AJ260" i="5"/>
  <c r="AM260" i="5"/>
  <c r="AN260" i="5"/>
  <c r="AO260" i="5"/>
  <c r="AP260" i="5"/>
  <c r="C261" i="5"/>
  <c r="D261" i="5"/>
  <c r="E261" i="5"/>
  <c r="F261" i="5"/>
  <c r="I261" i="5"/>
  <c r="J261" i="5"/>
  <c r="K261" i="5"/>
  <c r="L261" i="5"/>
  <c r="O261" i="5"/>
  <c r="P261" i="5"/>
  <c r="Q261" i="5"/>
  <c r="R261" i="5"/>
  <c r="U261" i="5"/>
  <c r="V261" i="5"/>
  <c r="W261" i="5"/>
  <c r="X261" i="5"/>
  <c r="AA261" i="5"/>
  <c r="AB261" i="5"/>
  <c r="AC261" i="5"/>
  <c r="AD261" i="5"/>
  <c r="AG261" i="5"/>
  <c r="AH261" i="5"/>
  <c r="AI261" i="5"/>
  <c r="AJ261" i="5"/>
  <c r="AM261" i="5"/>
  <c r="AN261" i="5"/>
  <c r="AO261" i="5"/>
  <c r="AP261" i="5"/>
  <c r="C262" i="5"/>
  <c r="D262" i="5"/>
  <c r="E262" i="5"/>
  <c r="F262" i="5"/>
  <c r="I262" i="5"/>
  <c r="J262" i="5"/>
  <c r="K262" i="5"/>
  <c r="L262" i="5"/>
  <c r="O262" i="5"/>
  <c r="P262" i="5"/>
  <c r="Q262" i="5"/>
  <c r="R262" i="5"/>
  <c r="U262" i="5"/>
  <c r="V262" i="5"/>
  <c r="W262" i="5"/>
  <c r="X262" i="5"/>
  <c r="AA262" i="5"/>
  <c r="AB262" i="5"/>
  <c r="AC262" i="5"/>
  <c r="AD262" i="5"/>
  <c r="AG262" i="5"/>
  <c r="AH262" i="5"/>
  <c r="AI262" i="5"/>
  <c r="AJ262" i="5"/>
  <c r="AM262" i="5"/>
  <c r="AN262" i="5"/>
  <c r="AO262" i="5"/>
  <c r="AP262" i="5"/>
  <c r="C263" i="5"/>
  <c r="D263" i="5"/>
  <c r="E263" i="5"/>
  <c r="F263" i="5"/>
  <c r="I263" i="5"/>
  <c r="J263" i="5"/>
  <c r="K263" i="5"/>
  <c r="L263" i="5"/>
  <c r="O263" i="5"/>
  <c r="P263" i="5"/>
  <c r="Q263" i="5"/>
  <c r="R263" i="5"/>
  <c r="U263" i="5"/>
  <c r="V263" i="5"/>
  <c r="W263" i="5"/>
  <c r="X263" i="5"/>
  <c r="AA263" i="5"/>
  <c r="AB263" i="5"/>
  <c r="AC263" i="5"/>
  <c r="AD263" i="5"/>
  <c r="AG263" i="5"/>
  <c r="AH263" i="5"/>
  <c r="AI263" i="5"/>
  <c r="AJ263" i="5"/>
  <c r="AM263" i="5"/>
  <c r="AN263" i="5"/>
  <c r="AO263" i="5"/>
  <c r="AP263" i="5"/>
  <c r="C264" i="5"/>
  <c r="D264" i="5"/>
  <c r="E264" i="5"/>
  <c r="F264" i="5"/>
  <c r="I264" i="5"/>
  <c r="J264" i="5"/>
  <c r="K264" i="5"/>
  <c r="L264" i="5"/>
  <c r="O264" i="5"/>
  <c r="P264" i="5"/>
  <c r="Q264" i="5"/>
  <c r="R264" i="5"/>
  <c r="U264" i="5"/>
  <c r="V264" i="5"/>
  <c r="W264" i="5"/>
  <c r="X264" i="5"/>
  <c r="AA264" i="5"/>
  <c r="AB264" i="5"/>
  <c r="AC264" i="5"/>
  <c r="AD264" i="5"/>
  <c r="AG264" i="5"/>
  <c r="AH264" i="5"/>
  <c r="AI264" i="5"/>
  <c r="AJ264" i="5"/>
  <c r="AM264" i="5"/>
  <c r="AN264" i="5"/>
  <c r="AO264" i="5"/>
  <c r="AP264" i="5"/>
  <c r="C265" i="5"/>
  <c r="D265" i="5"/>
  <c r="E265" i="5"/>
  <c r="F265" i="5"/>
  <c r="I265" i="5"/>
  <c r="J265" i="5"/>
  <c r="K265" i="5"/>
  <c r="L265" i="5"/>
  <c r="O265" i="5"/>
  <c r="P265" i="5"/>
  <c r="Q265" i="5"/>
  <c r="R265" i="5"/>
  <c r="U265" i="5"/>
  <c r="V265" i="5"/>
  <c r="W265" i="5"/>
  <c r="X265" i="5"/>
  <c r="AA265" i="5"/>
  <c r="AB265" i="5"/>
  <c r="AC265" i="5"/>
  <c r="AD265" i="5"/>
  <c r="AG265" i="5"/>
  <c r="AH265" i="5"/>
  <c r="AI265" i="5"/>
  <c r="AJ265" i="5"/>
  <c r="AM265" i="5"/>
  <c r="AN265" i="5"/>
  <c r="AO265" i="5"/>
  <c r="AP265" i="5"/>
  <c r="C266" i="5"/>
  <c r="D266" i="5"/>
  <c r="E266" i="5"/>
  <c r="F266" i="5"/>
  <c r="I266" i="5"/>
  <c r="J266" i="5"/>
  <c r="K266" i="5"/>
  <c r="L266" i="5"/>
  <c r="O266" i="5"/>
  <c r="P266" i="5"/>
  <c r="Q266" i="5"/>
  <c r="R266" i="5"/>
  <c r="U266" i="5"/>
  <c r="V266" i="5"/>
  <c r="W266" i="5"/>
  <c r="X266" i="5"/>
  <c r="AA266" i="5"/>
  <c r="AB266" i="5"/>
  <c r="AC266" i="5"/>
  <c r="AD266" i="5"/>
  <c r="AG266" i="5"/>
  <c r="AH266" i="5"/>
  <c r="AI266" i="5"/>
  <c r="AJ266" i="5"/>
  <c r="AM266" i="5"/>
  <c r="AN266" i="5"/>
  <c r="AO266" i="5"/>
  <c r="AP266" i="5"/>
  <c r="C267" i="5"/>
  <c r="D267" i="5"/>
  <c r="E267" i="5"/>
  <c r="F267" i="5"/>
  <c r="I267" i="5"/>
  <c r="J267" i="5"/>
  <c r="K267" i="5"/>
  <c r="L267" i="5"/>
  <c r="O267" i="5"/>
  <c r="P267" i="5"/>
  <c r="Q267" i="5"/>
  <c r="R267" i="5"/>
  <c r="U267" i="5"/>
  <c r="V267" i="5"/>
  <c r="W267" i="5"/>
  <c r="X267" i="5"/>
  <c r="AA267" i="5"/>
  <c r="AB267" i="5"/>
  <c r="AC267" i="5"/>
  <c r="AD267" i="5"/>
  <c r="AG267" i="5"/>
  <c r="AH267" i="5"/>
  <c r="AI267" i="5"/>
  <c r="AJ267" i="5"/>
  <c r="AM267" i="5"/>
  <c r="AN267" i="5"/>
  <c r="AO267" i="5"/>
  <c r="AP267" i="5"/>
  <c r="C268" i="5"/>
  <c r="D268" i="5"/>
  <c r="E268" i="5"/>
  <c r="F268" i="5"/>
  <c r="I268" i="5"/>
  <c r="J268" i="5"/>
  <c r="K268" i="5"/>
  <c r="L268" i="5"/>
  <c r="O268" i="5"/>
  <c r="P268" i="5"/>
  <c r="Q268" i="5"/>
  <c r="R268" i="5"/>
  <c r="U268" i="5"/>
  <c r="V268" i="5"/>
  <c r="W268" i="5"/>
  <c r="X268" i="5"/>
  <c r="AA268" i="5"/>
  <c r="AB268" i="5"/>
  <c r="AC268" i="5"/>
  <c r="AD268" i="5"/>
  <c r="AG268" i="5"/>
  <c r="AH268" i="5"/>
  <c r="AI268" i="5"/>
  <c r="AJ268" i="5"/>
  <c r="AM268" i="5"/>
  <c r="AN268" i="5"/>
  <c r="AO268" i="5"/>
  <c r="AP268" i="5"/>
  <c r="C269" i="5"/>
  <c r="D269" i="5"/>
  <c r="E269" i="5"/>
  <c r="F269" i="5"/>
  <c r="I269" i="5"/>
  <c r="J269" i="5"/>
  <c r="K269" i="5"/>
  <c r="L269" i="5"/>
  <c r="O269" i="5"/>
  <c r="P269" i="5"/>
  <c r="Q269" i="5"/>
  <c r="R269" i="5"/>
  <c r="U269" i="5"/>
  <c r="V269" i="5"/>
  <c r="W269" i="5"/>
  <c r="X269" i="5"/>
  <c r="AA269" i="5"/>
  <c r="AB269" i="5"/>
  <c r="AC269" i="5"/>
  <c r="AD269" i="5"/>
  <c r="AG269" i="5"/>
  <c r="AH269" i="5"/>
  <c r="AI269" i="5"/>
  <c r="AJ269" i="5"/>
  <c r="AM269" i="5"/>
  <c r="AN269" i="5"/>
  <c r="AO269" i="5"/>
  <c r="AP269" i="5"/>
  <c r="C270" i="5"/>
  <c r="D270" i="5"/>
  <c r="E270" i="5"/>
  <c r="F270" i="5"/>
  <c r="I270" i="5"/>
  <c r="J270" i="5"/>
  <c r="K270" i="5"/>
  <c r="L270" i="5"/>
  <c r="O270" i="5"/>
  <c r="P270" i="5"/>
  <c r="Q270" i="5"/>
  <c r="R270" i="5"/>
  <c r="U270" i="5"/>
  <c r="V270" i="5"/>
  <c r="W270" i="5"/>
  <c r="X270" i="5"/>
  <c r="AA270" i="5"/>
  <c r="AB270" i="5"/>
  <c r="AC270" i="5"/>
  <c r="AD270" i="5"/>
  <c r="AG270" i="5"/>
  <c r="AH270" i="5"/>
  <c r="AI270" i="5"/>
  <c r="AJ270" i="5"/>
  <c r="AM270" i="5"/>
  <c r="AN270" i="5"/>
  <c r="AO270" i="5"/>
  <c r="AP270" i="5"/>
  <c r="C271" i="5"/>
  <c r="D271" i="5"/>
  <c r="E271" i="5"/>
  <c r="F271" i="5"/>
  <c r="I271" i="5"/>
  <c r="J271" i="5"/>
  <c r="K271" i="5"/>
  <c r="L271" i="5"/>
  <c r="O271" i="5"/>
  <c r="P271" i="5"/>
  <c r="Q271" i="5"/>
  <c r="R271" i="5"/>
  <c r="U271" i="5"/>
  <c r="V271" i="5"/>
  <c r="W271" i="5"/>
  <c r="X271" i="5"/>
  <c r="AA271" i="5"/>
  <c r="AB271" i="5"/>
  <c r="AC271" i="5"/>
  <c r="AD271" i="5"/>
  <c r="AG271" i="5"/>
  <c r="AH271" i="5"/>
  <c r="AI271" i="5"/>
  <c r="AJ271" i="5"/>
  <c r="AM271" i="5"/>
  <c r="AN271" i="5"/>
  <c r="AO271" i="5"/>
  <c r="AP271" i="5"/>
  <c r="C272" i="5"/>
  <c r="D272" i="5"/>
  <c r="E272" i="5"/>
  <c r="F272" i="5"/>
  <c r="I272" i="5"/>
  <c r="J272" i="5"/>
  <c r="K272" i="5"/>
  <c r="L272" i="5"/>
  <c r="O272" i="5"/>
  <c r="P272" i="5"/>
  <c r="Q272" i="5"/>
  <c r="R272" i="5"/>
  <c r="U272" i="5"/>
  <c r="V272" i="5"/>
  <c r="W272" i="5"/>
  <c r="X272" i="5"/>
  <c r="AA272" i="5"/>
  <c r="AB272" i="5"/>
  <c r="AC272" i="5"/>
  <c r="AD272" i="5"/>
  <c r="AG272" i="5"/>
  <c r="AH272" i="5"/>
  <c r="AI272" i="5"/>
  <c r="AJ272" i="5"/>
  <c r="AM272" i="5"/>
  <c r="AN272" i="5"/>
  <c r="AO272" i="5"/>
  <c r="AP272" i="5"/>
  <c r="C273" i="5"/>
  <c r="D273" i="5"/>
  <c r="E273" i="5"/>
  <c r="F273" i="5"/>
  <c r="I273" i="5"/>
  <c r="J273" i="5"/>
  <c r="K273" i="5"/>
  <c r="L273" i="5"/>
  <c r="O273" i="5"/>
  <c r="P273" i="5"/>
  <c r="Q273" i="5"/>
  <c r="R273" i="5"/>
  <c r="U273" i="5"/>
  <c r="V273" i="5"/>
  <c r="W273" i="5"/>
  <c r="X273" i="5"/>
  <c r="AA273" i="5"/>
  <c r="AB273" i="5"/>
  <c r="AC273" i="5"/>
  <c r="AD273" i="5"/>
  <c r="AG273" i="5"/>
  <c r="AH273" i="5"/>
  <c r="AI273" i="5"/>
  <c r="AJ273" i="5"/>
  <c r="AM273" i="5"/>
  <c r="AN273" i="5"/>
  <c r="AO273" i="5"/>
  <c r="AP273" i="5"/>
  <c r="C274" i="5"/>
  <c r="D274" i="5"/>
  <c r="E274" i="5"/>
  <c r="F274" i="5"/>
  <c r="I274" i="5"/>
  <c r="J274" i="5"/>
  <c r="K274" i="5"/>
  <c r="L274" i="5"/>
  <c r="O274" i="5"/>
  <c r="P274" i="5"/>
  <c r="Q274" i="5"/>
  <c r="R274" i="5"/>
  <c r="U274" i="5"/>
  <c r="V274" i="5"/>
  <c r="W274" i="5"/>
  <c r="X274" i="5"/>
  <c r="AA274" i="5"/>
  <c r="AB274" i="5"/>
  <c r="AC274" i="5"/>
  <c r="AD274" i="5"/>
  <c r="AG274" i="5"/>
  <c r="AH274" i="5"/>
  <c r="AI274" i="5"/>
  <c r="AJ274" i="5"/>
  <c r="AM274" i="5"/>
  <c r="AN274" i="5"/>
  <c r="AO274" i="5"/>
  <c r="AP274" i="5"/>
  <c r="C275" i="5"/>
  <c r="D275" i="5"/>
  <c r="E275" i="5"/>
  <c r="F275" i="5"/>
  <c r="I275" i="5"/>
  <c r="J275" i="5"/>
  <c r="K275" i="5"/>
  <c r="L275" i="5"/>
  <c r="O275" i="5"/>
  <c r="P275" i="5"/>
  <c r="Q275" i="5"/>
  <c r="R275" i="5"/>
  <c r="U275" i="5"/>
  <c r="V275" i="5"/>
  <c r="W275" i="5"/>
  <c r="X275" i="5"/>
  <c r="AA275" i="5"/>
  <c r="AB275" i="5"/>
  <c r="AC275" i="5"/>
  <c r="AD275" i="5"/>
  <c r="AG275" i="5"/>
  <c r="AH275" i="5"/>
  <c r="AI275" i="5"/>
  <c r="AJ275" i="5"/>
  <c r="AM275" i="5"/>
  <c r="AN275" i="5"/>
  <c r="AO275" i="5"/>
  <c r="AP275" i="5"/>
  <c r="C276" i="5"/>
  <c r="D276" i="5"/>
  <c r="E276" i="5"/>
  <c r="F276" i="5"/>
  <c r="I276" i="5"/>
  <c r="J276" i="5"/>
  <c r="K276" i="5"/>
  <c r="L276" i="5"/>
  <c r="O276" i="5"/>
  <c r="P276" i="5"/>
  <c r="Q276" i="5"/>
  <c r="R276" i="5"/>
  <c r="U276" i="5"/>
  <c r="V276" i="5"/>
  <c r="W276" i="5"/>
  <c r="X276" i="5"/>
  <c r="AA276" i="5"/>
  <c r="AB276" i="5"/>
  <c r="AC276" i="5"/>
  <c r="AD276" i="5"/>
  <c r="AG276" i="5"/>
  <c r="AH276" i="5"/>
  <c r="AI276" i="5"/>
  <c r="AJ276" i="5"/>
  <c r="AM276" i="5"/>
  <c r="AN276" i="5"/>
  <c r="AO276" i="5"/>
  <c r="AP276" i="5"/>
  <c r="C277" i="5"/>
  <c r="D277" i="5"/>
  <c r="E277" i="5"/>
  <c r="F277" i="5"/>
  <c r="I277" i="5"/>
  <c r="J277" i="5"/>
  <c r="K277" i="5"/>
  <c r="L277" i="5"/>
  <c r="O277" i="5"/>
  <c r="P277" i="5"/>
  <c r="Q277" i="5"/>
  <c r="R277" i="5"/>
  <c r="U277" i="5"/>
  <c r="V277" i="5"/>
  <c r="W277" i="5"/>
  <c r="X277" i="5"/>
  <c r="AA277" i="5"/>
  <c r="AB277" i="5"/>
  <c r="AC277" i="5"/>
  <c r="AD277" i="5"/>
  <c r="AG277" i="5"/>
  <c r="AH277" i="5"/>
  <c r="AI277" i="5"/>
  <c r="AJ277" i="5"/>
  <c r="AM277" i="5"/>
  <c r="AN277" i="5"/>
  <c r="AO277" i="5"/>
  <c r="AP277" i="5"/>
  <c r="C278" i="5"/>
  <c r="D278" i="5"/>
  <c r="E278" i="5"/>
  <c r="F278" i="5"/>
  <c r="I278" i="5"/>
  <c r="J278" i="5"/>
  <c r="K278" i="5"/>
  <c r="L278" i="5"/>
  <c r="O278" i="5"/>
  <c r="P278" i="5"/>
  <c r="Q278" i="5"/>
  <c r="R278" i="5"/>
  <c r="U278" i="5"/>
  <c r="V278" i="5"/>
  <c r="W278" i="5"/>
  <c r="X278" i="5"/>
  <c r="AA278" i="5"/>
  <c r="AB278" i="5"/>
  <c r="AC278" i="5"/>
  <c r="AD278" i="5"/>
  <c r="AG278" i="5"/>
  <c r="AH278" i="5"/>
  <c r="AI278" i="5"/>
  <c r="AJ278" i="5"/>
  <c r="AM278" i="5"/>
  <c r="AN278" i="5"/>
  <c r="AO278" i="5"/>
  <c r="AP278" i="5"/>
  <c r="C279" i="5"/>
  <c r="D279" i="5"/>
  <c r="E279" i="5"/>
  <c r="F279" i="5"/>
  <c r="I279" i="5"/>
  <c r="J279" i="5"/>
  <c r="K279" i="5"/>
  <c r="L279" i="5"/>
  <c r="O279" i="5"/>
  <c r="P279" i="5"/>
  <c r="Q279" i="5"/>
  <c r="R279" i="5"/>
  <c r="U279" i="5"/>
  <c r="V279" i="5"/>
  <c r="W279" i="5"/>
  <c r="X279" i="5"/>
  <c r="AA279" i="5"/>
  <c r="AB279" i="5"/>
  <c r="AC279" i="5"/>
  <c r="AD279" i="5"/>
  <c r="AG279" i="5"/>
  <c r="AH279" i="5"/>
  <c r="AI279" i="5"/>
  <c r="AJ279" i="5"/>
  <c r="AM279" i="5"/>
  <c r="AN279" i="5"/>
  <c r="AO279" i="5"/>
  <c r="AP279" i="5"/>
  <c r="C280" i="5"/>
  <c r="D280" i="5"/>
  <c r="E280" i="5"/>
  <c r="F280" i="5"/>
  <c r="I280" i="5"/>
  <c r="J280" i="5"/>
  <c r="K280" i="5"/>
  <c r="L280" i="5"/>
  <c r="O280" i="5"/>
  <c r="P280" i="5"/>
  <c r="Q280" i="5"/>
  <c r="R280" i="5"/>
  <c r="U280" i="5"/>
  <c r="V280" i="5"/>
  <c r="W280" i="5"/>
  <c r="X280" i="5"/>
  <c r="AA280" i="5"/>
  <c r="AB280" i="5"/>
  <c r="AC280" i="5"/>
  <c r="AD280" i="5"/>
  <c r="AG280" i="5"/>
  <c r="AH280" i="5"/>
  <c r="AI280" i="5"/>
  <c r="AJ280" i="5"/>
  <c r="AM280" i="5"/>
  <c r="AN280" i="5"/>
  <c r="AO280" i="5"/>
  <c r="AP280" i="5"/>
  <c r="C281" i="5"/>
  <c r="D281" i="5"/>
  <c r="E281" i="5"/>
  <c r="F281" i="5"/>
  <c r="I281" i="5"/>
  <c r="J281" i="5"/>
  <c r="K281" i="5"/>
  <c r="L281" i="5"/>
  <c r="O281" i="5"/>
  <c r="P281" i="5"/>
  <c r="Q281" i="5"/>
  <c r="R281" i="5"/>
  <c r="U281" i="5"/>
  <c r="V281" i="5"/>
  <c r="W281" i="5"/>
  <c r="X281" i="5"/>
  <c r="AA281" i="5"/>
  <c r="AB281" i="5"/>
  <c r="AC281" i="5"/>
  <c r="AD281" i="5"/>
  <c r="AG281" i="5"/>
  <c r="AH281" i="5"/>
  <c r="AI281" i="5"/>
  <c r="AJ281" i="5"/>
  <c r="AM281" i="5"/>
  <c r="AN281" i="5"/>
  <c r="AO281" i="5"/>
  <c r="AP281" i="5"/>
  <c r="D282" i="5"/>
  <c r="E282" i="5"/>
  <c r="F282" i="5"/>
  <c r="I282" i="5"/>
  <c r="J282" i="5"/>
  <c r="K282" i="5"/>
  <c r="L282" i="5"/>
  <c r="O282" i="5"/>
  <c r="P282" i="5"/>
  <c r="Q282" i="5"/>
  <c r="R282" i="5"/>
  <c r="U282" i="5"/>
  <c r="V282" i="5"/>
  <c r="W282" i="5"/>
  <c r="X282" i="5"/>
  <c r="AA282" i="5"/>
  <c r="AB282" i="5"/>
  <c r="AC282" i="5"/>
  <c r="AD282" i="5"/>
  <c r="AG282" i="5"/>
  <c r="AH282" i="5"/>
  <c r="AI282" i="5"/>
  <c r="AJ282" i="5"/>
  <c r="AM282" i="5"/>
  <c r="AN282" i="5"/>
  <c r="AO282" i="5"/>
  <c r="AP282" i="5"/>
  <c r="C283" i="5"/>
  <c r="D283" i="5"/>
  <c r="E283" i="5"/>
  <c r="F283" i="5"/>
  <c r="I283" i="5"/>
  <c r="J283" i="5"/>
  <c r="K283" i="5"/>
  <c r="L283" i="5"/>
  <c r="O283" i="5"/>
  <c r="P283" i="5"/>
  <c r="Q283" i="5"/>
  <c r="R283" i="5"/>
  <c r="U283" i="5"/>
  <c r="V283" i="5"/>
  <c r="W283" i="5"/>
  <c r="X283" i="5"/>
  <c r="AA283" i="5"/>
  <c r="AB283" i="5"/>
  <c r="AC283" i="5"/>
  <c r="AD283" i="5"/>
  <c r="AG283" i="5"/>
  <c r="AH283" i="5"/>
  <c r="AI283" i="5"/>
  <c r="AJ283" i="5"/>
  <c r="AM283" i="5"/>
  <c r="AN283" i="5"/>
  <c r="AO283" i="5"/>
  <c r="AP283" i="5"/>
  <c r="C284" i="5"/>
  <c r="D284" i="5"/>
  <c r="E284" i="5"/>
  <c r="F284" i="5"/>
  <c r="I284" i="5"/>
  <c r="J284" i="5"/>
  <c r="K284" i="5"/>
  <c r="L284" i="5"/>
  <c r="O284" i="5"/>
  <c r="P284" i="5"/>
  <c r="Q284" i="5"/>
  <c r="R284" i="5"/>
  <c r="U284" i="5"/>
  <c r="V284" i="5"/>
  <c r="W284" i="5"/>
  <c r="X284" i="5"/>
  <c r="AA284" i="5"/>
  <c r="AB284" i="5"/>
  <c r="AC284" i="5"/>
  <c r="AD284" i="5"/>
  <c r="AG284" i="5"/>
  <c r="AH284" i="5"/>
  <c r="AI284" i="5"/>
  <c r="AJ284" i="5"/>
  <c r="AM284" i="5"/>
  <c r="AN284" i="5"/>
  <c r="AO284" i="5"/>
  <c r="AP284" i="5"/>
  <c r="C285" i="5"/>
  <c r="D285" i="5"/>
  <c r="E285" i="5"/>
  <c r="F285" i="5"/>
  <c r="I285" i="5"/>
  <c r="J285" i="5"/>
  <c r="K285" i="5"/>
  <c r="L285" i="5"/>
  <c r="O285" i="5"/>
  <c r="P285" i="5"/>
  <c r="Q285" i="5"/>
  <c r="R285" i="5"/>
  <c r="U285" i="5"/>
  <c r="V285" i="5"/>
  <c r="W285" i="5"/>
  <c r="X285" i="5"/>
  <c r="AA285" i="5"/>
  <c r="AB285" i="5"/>
  <c r="AC285" i="5"/>
  <c r="AD285" i="5"/>
  <c r="AG285" i="5"/>
  <c r="AH285" i="5"/>
  <c r="AI285" i="5"/>
  <c r="AJ285" i="5"/>
  <c r="AM285" i="5"/>
  <c r="AN285" i="5"/>
  <c r="AO285" i="5"/>
  <c r="AP285" i="5"/>
  <c r="C286" i="5"/>
  <c r="D286" i="5"/>
  <c r="E286" i="5"/>
  <c r="F286" i="5"/>
  <c r="I286" i="5"/>
  <c r="J286" i="5"/>
  <c r="K286" i="5"/>
  <c r="L286" i="5"/>
  <c r="O286" i="5"/>
  <c r="P286" i="5"/>
  <c r="Q286" i="5"/>
  <c r="R286" i="5"/>
  <c r="U286" i="5"/>
  <c r="V286" i="5"/>
  <c r="W286" i="5"/>
  <c r="X286" i="5"/>
  <c r="AA286" i="5"/>
  <c r="AB286" i="5"/>
  <c r="AC286" i="5"/>
  <c r="AD286" i="5"/>
  <c r="AG286" i="5"/>
  <c r="AH286" i="5"/>
  <c r="AI286" i="5"/>
  <c r="AJ286" i="5"/>
  <c r="AM286" i="5"/>
  <c r="AN286" i="5"/>
  <c r="AO286" i="5"/>
  <c r="AP286" i="5"/>
  <c r="C287" i="5"/>
  <c r="D287" i="5"/>
  <c r="E287" i="5"/>
  <c r="F287" i="5"/>
  <c r="I287" i="5"/>
  <c r="J287" i="5"/>
  <c r="K287" i="5"/>
  <c r="L287" i="5"/>
  <c r="O287" i="5"/>
  <c r="P287" i="5"/>
  <c r="Q287" i="5"/>
  <c r="R287" i="5"/>
  <c r="U287" i="5"/>
  <c r="V287" i="5"/>
  <c r="W287" i="5"/>
  <c r="X287" i="5"/>
  <c r="AA287" i="5"/>
  <c r="AB287" i="5"/>
  <c r="AC287" i="5"/>
  <c r="AD287" i="5"/>
  <c r="AG287" i="5"/>
  <c r="AH287" i="5"/>
  <c r="AI287" i="5"/>
  <c r="AJ287" i="5"/>
  <c r="AM287" i="5"/>
  <c r="AN287" i="5"/>
  <c r="AO287" i="5"/>
  <c r="AP287" i="5"/>
  <c r="C288" i="5"/>
  <c r="D288" i="5"/>
  <c r="E288" i="5"/>
  <c r="F288" i="5"/>
  <c r="I288" i="5"/>
  <c r="J288" i="5"/>
  <c r="K288" i="5"/>
  <c r="L288" i="5"/>
  <c r="O288" i="5"/>
  <c r="P288" i="5"/>
  <c r="Q288" i="5"/>
  <c r="R288" i="5"/>
  <c r="U288" i="5"/>
  <c r="V288" i="5"/>
  <c r="W288" i="5"/>
  <c r="X288" i="5"/>
  <c r="AA288" i="5"/>
  <c r="AB288" i="5"/>
  <c r="AC288" i="5"/>
  <c r="AD288" i="5"/>
  <c r="AG288" i="5"/>
  <c r="AH288" i="5"/>
  <c r="AI288" i="5"/>
  <c r="AJ288" i="5"/>
  <c r="AM288" i="5"/>
  <c r="AN288" i="5"/>
  <c r="AO288" i="5"/>
  <c r="AP288" i="5"/>
  <c r="C289" i="5"/>
  <c r="D289" i="5"/>
  <c r="E289" i="5"/>
  <c r="F289" i="5"/>
  <c r="I289" i="5"/>
  <c r="J289" i="5"/>
  <c r="K289" i="5"/>
  <c r="L289" i="5"/>
  <c r="O289" i="5"/>
  <c r="P289" i="5"/>
  <c r="Q289" i="5"/>
  <c r="R289" i="5"/>
  <c r="U289" i="5"/>
  <c r="V289" i="5"/>
  <c r="W289" i="5"/>
  <c r="X289" i="5"/>
  <c r="AA289" i="5"/>
  <c r="AB289" i="5"/>
  <c r="AC289" i="5"/>
  <c r="AD289" i="5"/>
  <c r="AG289" i="5"/>
  <c r="AH289" i="5"/>
  <c r="AI289" i="5"/>
  <c r="AJ289" i="5"/>
  <c r="AM289" i="5"/>
  <c r="AN289" i="5"/>
  <c r="AO289" i="5"/>
  <c r="AP289" i="5"/>
  <c r="C168" i="5"/>
  <c r="D168" i="5"/>
  <c r="E168" i="5"/>
  <c r="F168" i="5"/>
  <c r="I168" i="5"/>
  <c r="J168" i="5"/>
  <c r="K168" i="5"/>
  <c r="L168" i="5"/>
  <c r="O168" i="5"/>
  <c r="P168" i="5"/>
  <c r="Q168" i="5"/>
  <c r="R168" i="5"/>
  <c r="U168" i="5"/>
  <c r="V168" i="5"/>
  <c r="W168" i="5"/>
  <c r="X168" i="5"/>
  <c r="AA168" i="5"/>
  <c r="AB168" i="5"/>
  <c r="AC168" i="5"/>
  <c r="AD168" i="5"/>
  <c r="AG168" i="5"/>
  <c r="AH168" i="5"/>
  <c r="AI168" i="5"/>
  <c r="AJ168" i="5"/>
  <c r="AM168" i="5"/>
  <c r="AN168" i="5"/>
  <c r="AO168" i="5"/>
  <c r="AP168" i="5"/>
  <c r="C169" i="5"/>
  <c r="D169" i="5"/>
  <c r="E169" i="5"/>
  <c r="F169" i="5"/>
  <c r="I169" i="5"/>
  <c r="J169" i="5"/>
  <c r="K169" i="5"/>
  <c r="L169" i="5"/>
  <c r="O169" i="5"/>
  <c r="P169" i="5"/>
  <c r="Q169" i="5"/>
  <c r="R169" i="5"/>
  <c r="U169" i="5"/>
  <c r="V169" i="5"/>
  <c r="W169" i="5"/>
  <c r="X169" i="5"/>
  <c r="AA169" i="5"/>
  <c r="AB169" i="5"/>
  <c r="AC169" i="5"/>
  <c r="AD169" i="5"/>
  <c r="AG169" i="5"/>
  <c r="AH169" i="5"/>
  <c r="AI169" i="5"/>
  <c r="AJ169" i="5"/>
  <c r="AM169" i="5"/>
  <c r="AN169" i="5"/>
  <c r="AO169" i="5"/>
  <c r="AP169" i="5"/>
  <c r="C170" i="5"/>
  <c r="D170" i="5"/>
  <c r="E170" i="5"/>
  <c r="F170" i="5"/>
  <c r="I170" i="5"/>
  <c r="J170" i="5"/>
  <c r="K170" i="5"/>
  <c r="L170" i="5"/>
  <c r="O170" i="5"/>
  <c r="P170" i="5"/>
  <c r="Q170" i="5"/>
  <c r="R170" i="5"/>
  <c r="U170" i="5"/>
  <c r="V170" i="5"/>
  <c r="W170" i="5"/>
  <c r="X170" i="5"/>
  <c r="AA170" i="5"/>
  <c r="AB170" i="5"/>
  <c r="AC170" i="5"/>
  <c r="AD170" i="5"/>
  <c r="AG170" i="5"/>
  <c r="AH170" i="5"/>
  <c r="AI170" i="5"/>
  <c r="AJ170" i="5"/>
  <c r="AM170" i="5"/>
  <c r="AN170" i="5"/>
  <c r="AO170" i="5"/>
  <c r="AP170" i="5"/>
  <c r="C171" i="5"/>
  <c r="D171" i="5"/>
  <c r="E171" i="5"/>
  <c r="F171" i="5"/>
  <c r="I171" i="5"/>
  <c r="J171" i="5"/>
  <c r="K171" i="5"/>
  <c r="L171" i="5"/>
  <c r="O171" i="5"/>
  <c r="P171" i="5"/>
  <c r="Q171" i="5"/>
  <c r="R171" i="5"/>
  <c r="U171" i="5"/>
  <c r="V171" i="5"/>
  <c r="W171" i="5"/>
  <c r="X171" i="5"/>
  <c r="AA171" i="5"/>
  <c r="AB171" i="5"/>
  <c r="AC171" i="5"/>
  <c r="AD171" i="5"/>
  <c r="AG171" i="5"/>
  <c r="AH171" i="5"/>
  <c r="AI171" i="5"/>
  <c r="AJ171" i="5"/>
  <c r="AM171" i="5"/>
  <c r="AN171" i="5"/>
  <c r="AO171" i="5"/>
  <c r="AP171" i="5"/>
  <c r="C172" i="5"/>
  <c r="D172" i="5"/>
  <c r="E172" i="5"/>
  <c r="F172" i="5"/>
  <c r="I172" i="5"/>
  <c r="J172" i="5"/>
  <c r="K172" i="5"/>
  <c r="L172" i="5"/>
  <c r="O172" i="5"/>
  <c r="P172" i="5"/>
  <c r="Q172" i="5"/>
  <c r="R172" i="5"/>
  <c r="U172" i="5"/>
  <c r="V172" i="5"/>
  <c r="W172" i="5"/>
  <c r="X172" i="5"/>
  <c r="AA172" i="5"/>
  <c r="AB172" i="5"/>
  <c r="AC172" i="5"/>
  <c r="AD172" i="5"/>
  <c r="AG172" i="5"/>
  <c r="AH172" i="5"/>
  <c r="AI172" i="5"/>
  <c r="AJ172" i="5"/>
  <c r="AM172" i="5"/>
  <c r="AN172" i="5"/>
  <c r="AO172" i="5"/>
  <c r="AP172" i="5"/>
  <c r="C173" i="5"/>
  <c r="D173" i="5"/>
  <c r="E173" i="5"/>
  <c r="F173" i="5"/>
  <c r="I173" i="5"/>
  <c r="J173" i="5"/>
  <c r="K173" i="5"/>
  <c r="L173" i="5"/>
  <c r="O173" i="5"/>
  <c r="P173" i="5"/>
  <c r="Q173" i="5"/>
  <c r="R173" i="5"/>
  <c r="U173" i="5"/>
  <c r="V173" i="5"/>
  <c r="W173" i="5"/>
  <c r="X173" i="5"/>
  <c r="AA173" i="5"/>
  <c r="AB173" i="5"/>
  <c r="AC173" i="5"/>
  <c r="AD173" i="5"/>
  <c r="AG173" i="5"/>
  <c r="AH173" i="5"/>
  <c r="AI173" i="5"/>
  <c r="AJ173" i="5"/>
  <c r="AM173" i="5"/>
  <c r="AN173" i="5"/>
  <c r="AO173" i="5"/>
  <c r="AP173" i="5"/>
  <c r="C174" i="5"/>
  <c r="D174" i="5"/>
  <c r="E174" i="5"/>
  <c r="F174" i="5"/>
  <c r="I174" i="5"/>
  <c r="J174" i="5"/>
  <c r="K174" i="5"/>
  <c r="L174" i="5"/>
  <c r="O174" i="5"/>
  <c r="P174" i="5"/>
  <c r="Q174" i="5"/>
  <c r="R174" i="5"/>
  <c r="U174" i="5"/>
  <c r="V174" i="5"/>
  <c r="W174" i="5"/>
  <c r="X174" i="5"/>
  <c r="AA174" i="5"/>
  <c r="AB174" i="5"/>
  <c r="AC174" i="5"/>
  <c r="AD174" i="5"/>
  <c r="AG174" i="5"/>
  <c r="AH174" i="5"/>
  <c r="AI174" i="5"/>
  <c r="AJ174" i="5"/>
  <c r="AM174" i="5"/>
  <c r="AN174" i="5"/>
  <c r="AO174" i="5"/>
  <c r="AP174" i="5"/>
  <c r="C175" i="5"/>
  <c r="D175" i="5"/>
  <c r="E175" i="5"/>
  <c r="F175" i="5"/>
  <c r="I175" i="5"/>
  <c r="J175" i="5"/>
  <c r="K175" i="5"/>
  <c r="L175" i="5"/>
  <c r="O175" i="5"/>
  <c r="P175" i="5"/>
  <c r="Q175" i="5"/>
  <c r="R175" i="5"/>
  <c r="U175" i="5"/>
  <c r="V175" i="5"/>
  <c r="W175" i="5"/>
  <c r="X175" i="5"/>
  <c r="AA175" i="5"/>
  <c r="AB175" i="5"/>
  <c r="AC175" i="5"/>
  <c r="AD175" i="5"/>
  <c r="AG175" i="5"/>
  <c r="AH175" i="5"/>
  <c r="AI175" i="5"/>
  <c r="AJ175" i="5"/>
  <c r="AM175" i="5"/>
  <c r="AN175" i="5"/>
  <c r="AO175" i="5"/>
  <c r="AP175" i="5"/>
  <c r="C176" i="5"/>
  <c r="D176" i="5"/>
  <c r="E176" i="5"/>
  <c r="F176" i="5"/>
  <c r="I176" i="5"/>
  <c r="J176" i="5"/>
  <c r="K176" i="5"/>
  <c r="L176" i="5"/>
  <c r="O176" i="5"/>
  <c r="P176" i="5"/>
  <c r="Q176" i="5"/>
  <c r="R176" i="5"/>
  <c r="U176" i="5"/>
  <c r="V176" i="5"/>
  <c r="W176" i="5"/>
  <c r="X176" i="5"/>
  <c r="AA176" i="5"/>
  <c r="AB176" i="5"/>
  <c r="AC176" i="5"/>
  <c r="AD176" i="5"/>
  <c r="AG176" i="5"/>
  <c r="AH176" i="5"/>
  <c r="AI176" i="5"/>
  <c r="AJ176" i="5"/>
  <c r="AM176" i="5"/>
  <c r="AN176" i="5"/>
  <c r="AO176" i="5"/>
  <c r="AP176" i="5"/>
  <c r="C177" i="5"/>
  <c r="D177" i="5"/>
  <c r="E177" i="5"/>
  <c r="F177" i="5"/>
  <c r="I177" i="5"/>
  <c r="J177" i="5"/>
  <c r="K177" i="5"/>
  <c r="L177" i="5"/>
  <c r="O177" i="5"/>
  <c r="P177" i="5"/>
  <c r="Q177" i="5"/>
  <c r="R177" i="5"/>
  <c r="U177" i="5"/>
  <c r="V177" i="5"/>
  <c r="W177" i="5"/>
  <c r="X177" i="5"/>
  <c r="AA177" i="5"/>
  <c r="AB177" i="5"/>
  <c r="AC177" i="5"/>
  <c r="AD177" i="5"/>
  <c r="AG177" i="5"/>
  <c r="AH177" i="5"/>
  <c r="AI177" i="5"/>
  <c r="AJ177" i="5"/>
  <c r="AM177" i="5"/>
  <c r="AN177" i="5"/>
  <c r="AO177" i="5"/>
  <c r="AP177" i="5"/>
  <c r="C178" i="5"/>
  <c r="D178" i="5"/>
  <c r="E178" i="5"/>
  <c r="F178" i="5"/>
  <c r="I178" i="5"/>
  <c r="J178" i="5"/>
  <c r="K178" i="5"/>
  <c r="L178" i="5"/>
  <c r="O178" i="5"/>
  <c r="P178" i="5"/>
  <c r="Q178" i="5"/>
  <c r="R178" i="5"/>
  <c r="U178" i="5"/>
  <c r="V178" i="5"/>
  <c r="W178" i="5"/>
  <c r="X178" i="5"/>
  <c r="AA178" i="5"/>
  <c r="AB178" i="5"/>
  <c r="AC178" i="5"/>
  <c r="AD178" i="5"/>
  <c r="AG178" i="5"/>
  <c r="AH178" i="5"/>
  <c r="AI178" i="5"/>
  <c r="AJ178" i="5"/>
  <c r="AM178" i="5"/>
  <c r="AN178" i="5"/>
  <c r="AO178" i="5"/>
  <c r="AP178" i="5"/>
  <c r="C179" i="5"/>
  <c r="D179" i="5"/>
  <c r="E179" i="5"/>
  <c r="F179" i="5"/>
  <c r="I179" i="5"/>
  <c r="J179" i="5"/>
  <c r="K179" i="5"/>
  <c r="L179" i="5"/>
  <c r="O179" i="5"/>
  <c r="P179" i="5"/>
  <c r="Q179" i="5"/>
  <c r="R179" i="5"/>
  <c r="U179" i="5"/>
  <c r="V179" i="5"/>
  <c r="W179" i="5"/>
  <c r="X179" i="5"/>
  <c r="AA179" i="5"/>
  <c r="AB179" i="5"/>
  <c r="AC179" i="5"/>
  <c r="AD179" i="5"/>
  <c r="AG179" i="5"/>
  <c r="AH179" i="5"/>
  <c r="AI179" i="5"/>
  <c r="AJ179" i="5"/>
  <c r="AM179" i="5"/>
  <c r="AN179" i="5"/>
  <c r="AO179" i="5"/>
  <c r="AP179" i="5"/>
  <c r="C180" i="5"/>
  <c r="D180" i="5"/>
  <c r="E180" i="5"/>
  <c r="F180" i="5"/>
  <c r="I180" i="5"/>
  <c r="J180" i="5"/>
  <c r="K180" i="5"/>
  <c r="L180" i="5"/>
  <c r="O180" i="5"/>
  <c r="P180" i="5"/>
  <c r="Q180" i="5"/>
  <c r="R180" i="5"/>
  <c r="U180" i="5"/>
  <c r="V180" i="5"/>
  <c r="W180" i="5"/>
  <c r="X180" i="5"/>
  <c r="AA180" i="5"/>
  <c r="AB180" i="5"/>
  <c r="AC180" i="5"/>
  <c r="AD180" i="5"/>
  <c r="AG180" i="5"/>
  <c r="AH180" i="5"/>
  <c r="AI180" i="5"/>
  <c r="AJ180" i="5"/>
  <c r="AM180" i="5"/>
  <c r="AN180" i="5"/>
  <c r="AO180" i="5"/>
  <c r="AP180" i="5"/>
  <c r="C181" i="5"/>
  <c r="D181" i="5"/>
  <c r="E181" i="5"/>
  <c r="F181" i="5"/>
  <c r="I181" i="5"/>
  <c r="J181" i="5"/>
  <c r="K181" i="5"/>
  <c r="L181" i="5"/>
  <c r="O181" i="5"/>
  <c r="P181" i="5"/>
  <c r="Q181" i="5"/>
  <c r="R181" i="5"/>
  <c r="U181" i="5"/>
  <c r="V181" i="5"/>
  <c r="W181" i="5"/>
  <c r="X181" i="5"/>
  <c r="AA181" i="5"/>
  <c r="AB181" i="5"/>
  <c r="AC181" i="5"/>
  <c r="AD181" i="5"/>
  <c r="AG181" i="5"/>
  <c r="AH181" i="5"/>
  <c r="AI181" i="5"/>
  <c r="AJ181" i="5"/>
  <c r="AM181" i="5"/>
  <c r="AN181" i="5"/>
  <c r="AO181" i="5"/>
  <c r="AP181" i="5"/>
  <c r="C182" i="5"/>
  <c r="D182" i="5"/>
  <c r="E182" i="5"/>
  <c r="F182" i="5"/>
  <c r="I182" i="5"/>
  <c r="J182" i="5"/>
  <c r="K182" i="5"/>
  <c r="L182" i="5"/>
  <c r="O182" i="5"/>
  <c r="P182" i="5"/>
  <c r="Q182" i="5"/>
  <c r="R182" i="5"/>
  <c r="U182" i="5"/>
  <c r="V182" i="5"/>
  <c r="W182" i="5"/>
  <c r="X182" i="5"/>
  <c r="AA182" i="5"/>
  <c r="AB182" i="5"/>
  <c r="AC182" i="5"/>
  <c r="AD182" i="5"/>
  <c r="AG182" i="5"/>
  <c r="AH182" i="5"/>
  <c r="AI182" i="5"/>
  <c r="AJ182" i="5"/>
  <c r="AM182" i="5"/>
  <c r="AN182" i="5"/>
  <c r="AO182" i="5"/>
  <c r="AP182" i="5"/>
  <c r="C183" i="5"/>
  <c r="D183" i="5"/>
  <c r="E183" i="5"/>
  <c r="F183" i="5"/>
  <c r="I183" i="5"/>
  <c r="J183" i="5"/>
  <c r="K183" i="5"/>
  <c r="L183" i="5"/>
  <c r="O183" i="5"/>
  <c r="P183" i="5"/>
  <c r="Q183" i="5"/>
  <c r="R183" i="5"/>
  <c r="U183" i="5"/>
  <c r="V183" i="5"/>
  <c r="W183" i="5"/>
  <c r="X183" i="5"/>
  <c r="AA183" i="5"/>
  <c r="AB183" i="5"/>
  <c r="AC183" i="5"/>
  <c r="AD183" i="5"/>
  <c r="AG183" i="5"/>
  <c r="AH183" i="5"/>
  <c r="AI183" i="5"/>
  <c r="AJ183" i="5"/>
  <c r="AM183" i="5"/>
  <c r="AN183" i="5"/>
  <c r="AO183" i="5"/>
  <c r="AP183" i="5"/>
  <c r="C184" i="5"/>
  <c r="D184" i="5"/>
  <c r="E184" i="5"/>
  <c r="F184" i="5"/>
  <c r="I184" i="5"/>
  <c r="J184" i="5"/>
  <c r="K184" i="5"/>
  <c r="L184" i="5"/>
  <c r="O184" i="5"/>
  <c r="P184" i="5"/>
  <c r="Q184" i="5"/>
  <c r="R184" i="5"/>
  <c r="U184" i="5"/>
  <c r="V184" i="5"/>
  <c r="W184" i="5"/>
  <c r="X184" i="5"/>
  <c r="AA184" i="5"/>
  <c r="AB184" i="5"/>
  <c r="AC184" i="5"/>
  <c r="AD184" i="5"/>
  <c r="AG184" i="5"/>
  <c r="AH184" i="5"/>
  <c r="AI184" i="5"/>
  <c r="AJ184" i="5"/>
  <c r="AM184" i="5"/>
  <c r="AN184" i="5"/>
  <c r="AO184" i="5"/>
  <c r="AP184" i="5"/>
  <c r="C185" i="5"/>
  <c r="D185" i="5"/>
  <c r="E185" i="5"/>
  <c r="F185" i="5"/>
  <c r="I185" i="5"/>
  <c r="J185" i="5"/>
  <c r="K185" i="5"/>
  <c r="L185" i="5"/>
  <c r="O185" i="5"/>
  <c r="P185" i="5"/>
  <c r="Q185" i="5"/>
  <c r="R185" i="5"/>
  <c r="U185" i="5"/>
  <c r="V185" i="5"/>
  <c r="W185" i="5"/>
  <c r="X185" i="5"/>
  <c r="AA185" i="5"/>
  <c r="AB185" i="5"/>
  <c r="AC185" i="5"/>
  <c r="AD185" i="5"/>
  <c r="AG185" i="5"/>
  <c r="AH185" i="5"/>
  <c r="AI185" i="5"/>
  <c r="AJ185" i="5"/>
  <c r="AM185" i="5"/>
  <c r="AN185" i="5"/>
  <c r="AO185" i="5"/>
  <c r="AP185" i="5"/>
  <c r="C186" i="5"/>
  <c r="D186" i="5"/>
  <c r="E186" i="5"/>
  <c r="F186" i="5"/>
  <c r="I186" i="5"/>
  <c r="J186" i="5"/>
  <c r="K186" i="5"/>
  <c r="L186" i="5"/>
  <c r="O186" i="5"/>
  <c r="P186" i="5"/>
  <c r="Q186" i="5"/>
  <c r="R186" i="5"/>
  <c r="U186" i="5"/>
  <c r="V186" i="5"/>
  <c r="W186" i="5"/>
  <c r="X186" i="5"/>
  <c r="AA186" i="5"/>
  <c r="AB186" i="5"/>
  <c r="AC186" i="5"/>
  <c r="AD186" i="5"/>
  <c r="AG186" i="5"/>
  <c r="AH186" i="5"/>
  <c r="AI186" i="5"/>
  <c r="AJ186" i="5"/>
  <c r="AM186" i="5"/>
  <c r="AN186" i="5"/>
  <c r="AO186" i="5"/>
  <c r="AP186" i="5"/>
  <c r="C187" i="5"/>
  <c r="D187" i="5"/>
  <c r="E187" i="5"/>
  <c r="F187" i="5"/>
  <c r="I187" i="5"/>
  <c r="J187" i="5"/>
  <c r="K187" i="5"/>
  <c r="L187" i="5"/>
  <c r="O187" i="5"/>
  <c r="P187" i="5"/>
  <c r="Q187" i="5"/>
  <c r="R187" i="5"/>
  <c r="U187" i="5"/>
  <c r="V187" i="5"/>
  <c r="W187" i="5"/>
  <c r="X187" i="5"/>
  <c r="AA187" i="5"/>
  <c r="AB187" i="5"/>
  <c r="AC187" i="5"/>
  <c r="AD187" i="5"/>
  <c r="AG187" i="5"/>
  <c r="AH187" i="5"/>
  <c r="AI187" i="5"/>
  <c r="AJ187" i="5"/>
  <c r="AM187" i="5"/>
  <c r="AN187" i="5"/>
  <c r="AO187" i="5"/>
  <c r="AP187" i="5"/>
  <c r="C188" i="5"/>
  <c r="D188" i="5"/>
  <c r="E188" i="5"/>
  <c r="F188" i="5"/>
  <c r="I188" i="5"/>
  <c r="J188" i="5"/>
  <c r="K188" i="5"/>
  <c r="L188" i="5"/>
  <c r="O188" i="5"/>
  <c r="P188" i="5"/>
  <c r="Q188" i="5"/>
  <c r="R188" i="5"/>
  <c r="U188" i="5"/>
  <c r="V188" i="5"/>
  <c r="W188" i="5"/>
  <c r="X188" i="5"/>
  <c r="AA188" i="5"/>
  <c r="AB188" i="5"/>
  <c r="AC188" i="5"/>
  <c r="AD188" i="5"/>
  <c r="AG188" i="5"/>
  <c r="AH188" i="5"/>
  <c r="AI188" i="5"/>
  <c r="AJ188" i="5"/>
  <c r="AM188" i="5"/>
  <c r="AN188" i="5"/>
  <c r="AO188" i="5"/>
  <c r="AP188" i="5"/>
  <c r="C189" i="5"/>
  <c r="D189" i="5"/>
  <c r="E189" i="5"/>
  <c r="F189" i="5"/>
  <c r="I189" i="5"/>
  <c r="J189" i="5"/>
  <c r="K189" i="5"/>
  <c r="L189" i="5"/>
  <c r="O189" i="5"/>
  <c r="P189" i="5"/>
  <c r="Q189" i="5"/>
  <c r="R189" i="5"/>
  <c r="U189" i="5"/>
  <c r="V189" i="5"/>
  <c r="W189" i="5"/>
  <c r="X189" i="5"/>
  <c r="AA189" i="5"/>
  <c r="AB189" i="5"/>
  <c r="AC189" i="5"/>
  <c r="AD189" i="5"/>
  <c r="AG189" i="5"/>
  <c r="AH189" i="5"/>
  <c r="AI189" i="5"/>
  <c r="AJ189" i="5"/>
  <c r="AM189" i="5"/>
  <c r="AN189" i="5"/>
  <c r="AO189" i="5"/>
  <c r="AP189" i="5"/>
  <c r="C190" i="5"/>
  <c r="D190" i="5"/>
  <c r="E190" i="5"/>
  <c r="F190" i="5"/>
  <c r="I190" i="5"/>
  <c r="J190" i="5"/>
  <c r="K190" i="5"/>
  <c r="L190" i="5"/>
  <c r="O190" i="5"/>
  <c r="P190" i="5"/>
  <c r="Q190" i="5"/>
  <c r="R190" i="5"/>
  <c r="U190" i="5"/>
  <c r="V190" i="5"/>
  <c r="W190" i="5"/>
  <c r="X190" i="5"/>
  <c r="AA190" i="5"/>
  <c r="AB190" i="5"/>
  <c r="AC190" i="5"/>
  <c r="AD190" i="5"/>
  <c r="AG190" i="5"/>
  <c r="AH190" i="5"/>
  <c r="AI190" i="5"/>
  <c r="AJ190" i="5"/>
  <c r="AM190" i="5"/>
  <c r="AN190" i="5"/>
  <c r="AO190" i="5"/>
  <c r="AP190" i="5"/>
  <c r="C191" i="5"/>
  <c r="D191" i="5"/>
  <c r="E191" i="5"/>
  <c r="F191" i="5"/>
  <c r="I191" i="5"/>
  <c r="J191" i="5"/>
  <c r="K191" i="5"/>
  <c r="L191" i="5"/>
  <c r="O191" i="5"/>
  <c r="P191" i="5"/>
  <c r="Q191" i="5"/>
  <c r="R191" i="5"/>
  <c r="U191" i="5"/>
  <c r="V191" i="5"/>
  <c r="W191" i="5"/>
  <c r="X191" i="5"/>
  <c r="AA191" i="5"/>
  <c r="AB191" i="5"/>
  <c r="AC191" i="5"/>
  <c r="AD191" i="5"/>
  <c r="AG191" i="5"/>
  <c r="AH191" i="5"/>
  <c r="AI191" i="5"/>
  <c r="AJ191" i="5"/>
  <c r="AM191" i="5"/>
  <c r="AN191" i="5"/>
  <c r="AO191" i="5"/>
  <c r="AP191" i="5"/>
  <c r="C192" i="5"/>
  <c r="D192" i="5"/>
  <c r="E192" i="5"/>
  <c r="F192" i="5"/>
  <c r="I192" i="5"/>
  <c r="J192" i="5"/>
  <c r="K192" i="5"/>
  <c r="L192" i="5"/>
  <c r="O192" i="5"/>
  <c r="P192" i="5"/>
  <c r="Q192" i="5"/>
  <c r="R192" i="5"/>
  <c r="U192" i="5"/>
  <c r="V192" i="5"/>
  <c r="W192" i="5"/>
  <c r="X192" i="5"/>
  <c r="AA192" i="5"/>
  <c r="AB192" i="5"/>
  <c r="AC192" i="5"/>
  <c r="AD192" i="5"/>
  <c r="AG192" i="5"/>
  <c r="AH192" i="5"/>
  <c r="AI192" i="5"/>
  <c r="AJ192" i="5"/>
  <c r="AM192" i="5"/>
  <c r="AN192" i="5"/>
  <c r="AO192" i="5"/>
  <c r="AP192" i="5"/>
  <c r="C193" i="5"/>
  <c r="D193" i="5"/>
  <c r="E193" i="5"/>
  <c r="F193" i="5"/>
  <c r="I193" i="5"/>
  <c r="J193" i="5"/>
  <c r="K193" i="5"/>
  <c r="L193" i="5"/>
  <c r="O193" i="5"/>
  <c r="P193" i="5"/>
  <c r="Q193" i="5"/>
  <c r="R193" i="5"/>
  <c r="U193" i="5"/>
  <c r="V193" i="5"/>
  <c r="W193" i="5"/>
  <c r="X193" i="5"/>
  <c r="AA193" i="5"/>
  <c r="AB193" i="5"/>
  <c r="AC193" i="5"/>
  <c r="AD193" i="5"/>
  <c r="AG193" i="5"/>
  <c r="AH193" i="5"/>
  <c r="AI193" i="5"/>
  <c r="AJ193" i="5"/>
  <c r="AM193" i="5"/>
  <c r="AN193" i="5"/>
  <c r="AO193" i="5"/>
  <c r="AP193" i="5"/>
  <c r="C194" i="5"/>
  <c r="D194" i="5"/>
  <c r="E194" i="5"/>
  <c r="F194" i="5"/>
  <c r="I194" i="5"/>
  <c r="J194" i="5"/>
  <c r="K194" i="5"/>
  <c r="L194" i="5"/>
  <c r="O194" i="5"/>
  <c r="P194" i="5"/>
  <c r="Q194" i="5"/>
  <c r="R194" i="5"/>
  <c r="U194" i="5"/>
  <c r="V194" i="5"/>
  <c r="W194" i="5"/>
  <c r="X194" i="5"/>
  <c r="AA194" i="5"/>
  <c r="AB194" i="5"/>
  <c r="AC194" i="5"/>
  <c r="AD194" i="5"/>
  <c r="AG194" i="5"/>
  <c r="AH194" i="5"/>
  <c r="AI194" i="5"/>
  <c r="AJ194" i="5"/>
  <c r="AM194" i="5"/>
  <c r="AN194" i="5"/>
  <c r="AO194" i="5"/>
  <c r="AP194" i="5"/>
  <c r="C195" i="5"/>
  <c r="D195" i="5"/>
  <c r="E195" i="5"/>
  <c r="F195" i="5"/>
  <c r="I195" i="5"/>
  <c r="J195" i="5"/>
  <c r="K195" i="5"/>
  <c r="L195" i="5"/>
  <c r="O195" i="5"/>
  <c r="P195" i="5"/>
  <c r="Q195" i="5"/>
  <c r="R195" i="5"/>
  <c r="U195" i="5"/>
  <c r="V195" i="5"/>
  <c r="W195" i="5"/>
  <c r="X195" i="5"/>
  <c r="AA195" i="5"/>
  <c r="AB195" i="5"/>
  <c r="AC195" i="5"/>
  <c r="AD195" i="5"/>
  <c r="AG195" i="5"/>
  <c r="AH195" i="5"/>
  <c r="AI195" i="5"/>
  <c r="AJ195" i="5"/>
  <c r="AM195" i="5"/>
  <c r="AN195" i="5"/>
  <c r="AO195" i="5"/>
  <c r="AP195" i="5"/>
  <c r="C196" i="5"/>
  <c r="D196" i="5"/>
  <c r="E196" i="5"/>
  <c r="F196" i="5"/>
  <c r="I196" i="5"/>
  <c r="J196" i="5"/>
  <c r="K196" i="5"/>
  <c r="L196" i="5"/>
  <c r="O196" i="5"/>
  <c r="P196" i="5"/>
  <c r="Q196" i="5"/>
  <c r="R196" i="5"/>
  <c r="U196" i="5"/>
  <c r="V196" i="5"/>
  <c r="W196" i="5"/>
  <c r="X196" i="5"/>
  <c r="AA196" i="5"/>
  <c r="AB196" i="5"/>
  <c r="AC196" i="5"/>
  <c r="AD196" i="5"/>
  <c r="AG196" i="5"/>
  <c r="AH196" i="5"/>
  <c r="AI196" i="5"/>
  <c r="AJ196" i="5"/>
  <c r="AM196" i="5"/>
  <c r="AN196" i="5"/>
  <c r="AO196" i="5"/>
  <c r="AP196" i="5"/>
  <c r="C197" i="5"/>
  <c r="D197" i="5"/>
  <c r="E197" i="5"/>
  <c r="F197" i="5"/>
  <c r="I197" i="5"/>
  <c r="J197" i="5"/>
  <c r="K197" i="5"/>
  <c r="L197" i="5"/>
  <c r="O197" i="5"/>
  <c r="P197" i="5"/>
  <c r="Q197" i="5"/>
  <c r="R197" i="5"/>
  <c r="U197" i="5"/>
  <c r="V197" i="5"/>
  <c r="W197" i="5"/>
  <c r="X197" i="5"/>
  <c r="AA197" i="5"/>
  <c r="AB197" i="5"/>
  <c r="AC197" i="5"/>
  <c r="AD197" i="5"/>
  <c r="AG197" i="5"/>
  <c r="AH197" i="5"/>
  <c r="AI197" i="5"/>
  <c r="AJ197" i="5"/>
  <c r="AM197" i="5"/>
  <c r="AN197" i="5"/>
  <c r="AO197" i="5"/>
  <c r="AP197" i="5"/>
  <c r="C198" i="5"/>
  <c r="D198" i="5"/>
  <c r="E198" i="5"/>
  <c r="F198" i="5"/>
  <c r="I198" i="5"/>
  <c r="J198" i="5"/>
  <c r="K198" i="5"/>
  <c r="L198" i="5"/>
  <c r="O198" i="5"/>
  <c r="P198" i="5"/>
  <c r="Q198" i="5"/>
  <c r="R198" i="5"/>
  <c r="U198" i="5"/>
  <c r="V198" i="5"/>
  <c r="W198" i="5"/>
  <c r="X198" i="5"/>
  <c r="AA198" i="5"/>
  <c r="AB198" i="5"/>
  <c r="AC198" i="5"/>
  <c r="AD198" i="5"/>
  <c r="AG198" i="5"/>
  <c r="AH198" i="5"/>
  <c r="AI198" i="5"/>
  <c r="AJ198" i="5"/>
  <c r="AM198" i="5"/>
  <c r="AN198" i="5"/>
  <c r="AO198" i="5"/>
  <c r="AP198" i="5"/>
  <c r="C199" i="5"/>
  <c r="D199" i="5"/>
  <c r="E199" i="5"/>
  <c r="F199" i="5"/>
  <c r="I199" i="5"/>
  <c r="J199" i="5"/>
  <c r="K199" i="5"/>
  <c r="L199" i="5"/>
  <c r="O199" i="5"/>
  <c r="P199" i="5"/>
  <c r="Q199" i="5"/>
  <c r="R199" i="5"/>
  <c r="U199" i="5"/>
  <c r="V199" i="5"/>
  <c r="W199" i="5"/>
  <c r="X199" i="5"/>
  <c r="AA199" i="5"/>
  <c r="AB199" i="5"/>
  <c r="AC199" i="5"/>
  <c r="AD199" i="5"/>
  <c r="AG199" i="5"/>
  <c r="AH199" i="5"/>
  <c r="AI199" i="5"/>
  <c r="AJ199" i="5"/>
  <c r="AM199" i="5"/>
  <c r="AN199" i="5"/>
  <c r="AO199" i="5"/>
  <c r="AP199" i="5"/>
  <c r="C200" i="5"/>
  <c r="D200" i="5"/>
  <c r="E200" i="5"/>
  <c r="F200" i="5"/>
  <c r="I200" i="5"/>
  <c r="J200" i="5"/>
  <c r="K200" i="5"/>
  <c r="L200" i="5"/>
  <c r="O200" i="5"/>
  <c r="P200" i="5"/>
  <c r="Q200" i="5"/>
  <c r="R200" i="5"/>
  <c r="U200" i="5"/>
  <c r="V200" i="5"/>
  <c r="W200" i="5"/>
  <c r="X200" i="5"/>
  <c r="AA200" i="5"/>
  <c r="AB200" i="5"/>
  <c r="AC200" i="5"/>
  <c r="AD200" i="5"/>
  <c r="AG200" i="5"/>
  <c r="AH200" i="5"/>
  <c r="AI200" i="5"/>
  <c r="AJ200" i="5"/>
  <c r="AM200" i="5"/>
  <c r="AN200" i="5"/>
  <c r="AO200" i="5"/>
  <c r="AP200" i="5"/>
  <c r="C201" i="5"/>
  <c r="D201" i="5"/>
  <c r="E201" i="5"/>
  <c r="F201" i="5"/>
  <c r="I201" i="5"/>
  <c r="J201" i="5"/>
  <c r="K201" i="5"/>
  <c r="L201" i="5"/>
  <c r="O201" i="5"/>
  <c r="P201" i="5"/>
  <c r="Q201" i="5"/>
  <c r="R201" i="5"/>
  <c r="U201" i="5"/>
  <c r="V201" i="5"/>
  <c r="W201" i="5"/>
  <c r="X201" i="5"/>
  <c r="AA201" i="5"/>
  <c r="AB201" i="5"/>
  <c r="AC201" i="5"/>
  <c r="AD201" i="5"/>
  <c r="AG201" i="5"/>
  <c r="AH201" i="5"/>
  <c r="AI201" i="5"/>
  <c r="AJ201" i="5"/>
  <c r="AM201" i="5"/>
  <c r="AN201" i="5"/>
  <c r="AO201" i="5"/>
  <c r="AP201" i="5"/>
  <c r="C202" i="5"/>
  <c r="D202" i="5"/>
  <c r="E202" i="5"/>
  <c r="F202" i="5"/>
  <c r="I202" i="5"/>
  <c r="J202" i="5"/>
  <c r="K202" i="5"/>
  <c r="L202" i="5"/>
  <c r="O202" i="5"/>
  <c r="P202" i="5"/>
  <c r="Q202" i="5"/>
  <c r="R202" i="5"/>
  <c r="U202" i="5"/>
  <c r="V202" i="5"/>
  <c r="W202" i="5"/>
  <c r="X202" i="5"/>
  <c r="AA202" i="5"/>
  <c r="AB202" i="5"/>
  <c r="AC202" i="5"/>
  <c r="AD202" i="5"/>
  <c r="AG202" i="5"/>
  <c r="AH202" i="5"/>
  <c r="AI202" i="5"/>
  <c r="AJ202" i="5"/>
  <c r="AM202" i="5"/>
  <c r="AN202" i="5"/>
  <c r="AO202" i="5"/>
  <c r="AP202" i="5"/>
  <c r="C203" i="5"/>
  <c r="D203" i="5"/>
  <c r="E203" i="5"/>
  <c r="F203" i="5"/>
  <c r="I203" i="5"/>
  <c r="J203" i="5"/>
  <c r="K203" i="5"/>
  <c r="L203" i="5"/>
  <c r="O203" i="5"/>
  <c r="P203" i="5"/>
  <c r="Q203" i="5"/>
  <c r="R203" i="5"/>
  <c r="U203" i="5"/>
  <c r="V203" i="5"/>
  <c r="W203" i="5"/>
  <c r="X203" i="5"/>
  <c r="AA203" i="5"/>
  <c r="AB203" i="5"/>
  <c r="AC203" i="5"/>
  <c r="AD203" i="5"/>
  <c r="AG203" i="5"/>
  <c r="AH203" i="5"/>
  <c r="AI203" i="5"/>
  <c r="AJ203" i="5"/>
  <c r="AM203" i="5"/>
  <c r="AN203" i="5"/>
  <c r="AO203" i="5"/>
  <c r="AP203" i="5"/>
  <c r="C204" i="5"/>
  <c r="D204" i="5"/>
  <c r="E204" i="5"/>
  <c r="F204" i="5"/>
  <c r="I204" i="5"/>
  <c r="J204" i="5"/>
  <c r="K204" i="5"/>
  <c r="L204" i="5"/>
  <c r="O204" i="5"/>
  <c r="P204" i="5"/>
  <c r="Q204" i="5"/>
  <c r="R204" i="5"/>
  <c r="U204" i="5"/>
  <c r="V204" i="5"/>
  <c r="W204" i="5"/>
  <c r="X204" i="5"/>
  <c r="AA204" i="5"/>
  <c r="AB204" i="5"/>
  <c r="AC204" i="5"/>
  <c r="AD204" i="5"/>
  <c r="AG204" i="5"/>
  <c r="AH204" i="5"/>
  <c r="AI204" i="5"/>
  <c r="AJ204" i="5"/>
  <c r="AM204" i="5"/>
  <c r="AN204" i="5"/>
  <c r="AO204" i="5"/>
  <c r="AP204" i="5"/>
  <c r="C205" i="5"/>
  <c r="D205" i="5"/>
  <c r="E205" i="5"/>
  <c r="F205" i="5"/>
  <c r="I205" i="5"/>
  <c r="J205" i="5"/>
  <c r="K205" i="5"/>
  <c r="L205" i="5"/>
  <c r="O205" i="5"/>
  <c r="P205" i="5"/>
  <c r="Q205" i="5"/>
  <c r="R205" i="5"/>
  <c r="U205" i="5"/>
  <c r="V205" i="5"/>
  <c r="W205" i="5"/>
  <c r="X205" i="5"/>
  <c r="AA205" i="5"/>
  <c r="AB205" i="5"/>
  <c r="AC205" i="5"/>
  <c r="AD205" i="5"/>
  <c r="AG205" i="5"/>
  <c r="AH205" i="5"/>
  <c r="AI205" i="5"/>
  <c r="AJ205" i="5"/>
  <c r="AM205" i="5"/>
  <c r="AN205" i="5"/>
  <c r="AO205" i="5"/>
  <c r="AP205" i="5"/>
  <c r="C206" i="5"/>
  <c r="D206" i="5"/>
  <c r="E206" i="5"/>
  <c r="F206" i="5"/>
  <c r="I206" i="5"/>
  <c r="J206" i="5"/>
  <c r="K206" i="5"/>
  <c r="L206" i="5"/>
  <c r="O206" i="5"/>
  <c r="P206" i="5"/>
  <c r="Q206" i="5"/>
  <c r="R206" i="5"/>
  <c r="U206" i="5"/>
  <c r="V206" i="5"/>
  <c r="W206" i="5"/>
  <c r="X206" i="5"/>
  <c r="AA206" i="5"/>
  <c r="AB206" i="5"/>
  <c r="AC206" i="5"/>
  <c r="AD206" i="5"/>
  <c r="AG206" i="5"/>
  <c r="AH206" i="5"/>
  <c r="AI206" i="5"/>
  <c r="AJ206" i="5"/>
  <c r="AM206" i="5"/>
  <c r="AN206" i="5"/>
  <c r="AO206" i="5"/>
  <c r="AP206" i="5"/>
  <c r="C207" i="5"/>
  <c r="D207" i="5"/>
  <c r="E207" i="5"/>
  <c r="F207" i="5"/>
  <c r="I207" i="5"/>
  <c r="J207" i="5"/>
  <c r="K207" i="5"/>
  <c r="L207" i="5"/>
  <c r="O207" i="5"/>
  <c r="P207" i="5"/>
  <c r="Q207" i="5"/>
  <c r="R207" i="5"/>
  <c r="U207" i="5"/>
  <c r="V207" i="5"/>
  <c r="W207" i="5"/>
  <c r="X207" i="5"/>
  <c r="AA207" i="5"/>
  <c r="AB207" i="5"/>
  <c r="AC207" i="5"/>
  <c r="AD207" i="5"/>
  <c r="AG207" i="5"/>
  <c r="AH207" i="5"/>
  <c r="AI207" i="5"/>
  <c r="AJ207" i="5"/>
  <c r="AM207" i="5"/>
  <c r="AN207" i="5"/>
  <c r="AO207" i="5"/>
  <c r="AP207" i="5"/>
  <c r="C208" i="5"/>
  <c r="D208" i="5"/>
  <c r="E208" i="5"/>
  <c r="F208" i="5"/>
  <c r="I208" i="5"/>
  <c r="J208" i="5"/>
  <c r="K208" i="5"/>
  <c r="L208" i="5"/>
  <c r="O208" i="5"/>
  <c r="P208" i="5"/>
  <c r="Q208" i="5"/>
  <c r="R208" i="5"/>
  <c r="U208" i="5"/>
  <c r="V208" i="5"/>
  <c r="W208" i="5"/>
  <c r="X208" i="5"/>
  <c r="AA208" i="5"/>
  <c r="AB208" i="5"/>
  <c r="AC208" i="5"/>
  <c r="AD208" i="5"/>
  <c r="AG208" i="5"/>
  <c r="AH208" i="5"/>
  <c r="AI208" i="5"/>
  <c r="AJ208" i="5"/>
  <c r="AM208" i="5"/>
  <c r="AN208" i="5"/>
  <c r="AO208" i="5"/>
  <c r="AP208" i="5"/>
  <c r="C209" i="5"/>
  <c r="D209" i="5"/>
  <c r="E209" i="5"/>
  <c r="F209" i="5"/>
  <c r="I209" i="5"/>
  <c r="J209" i="5"/>
  <c r="K209" i="5"/>
  <c r="L209" i="5"/>
  <c r="O209" i="5"/>
  <c r="P209" i="5"/>
  <c r="Q209" i="5"/>
  <c r="R209" i="5"/>
  <c r="U209" i="5"/>
  <c r="V209" i="5"/>
  <c r="W209" i="5"/>
  <c r="X209" i="5"/>
  <c r="AA209" i="5"/>
  <c r="AB209" i="5"/>
  <c r="AC209" i="5"/>
  <c r="AD209" i="5"/>
  <c r="AG209" i="5"/>
  <c r="AH209" i="5"/>
  <c r="AI209" i="5"/>
  <c r="AJ209" i="5"/>
  <c r="AM209" i="5"/>
  <c r="AN209" i="5"/>
  <c r="AO209" i="5"/>
  <c r="AP209" i="5"/>
  <c r="C210" i="5"/>
  <c r="D210" i="5"/>
  <c r="E210" i="5"/>
  <c r="F210" i="5"/>
  <c r="I210" i="5"/>
  <c r="J210" i="5"/>
  <c r="K210" i="5"/>
  <c r="L210" i="5"/>
  <c r="O210" i="5"/>
  <c r="P210" i="5"/>
  <c r="Q210" i="5"/>
  <c r="R210" i="5"/>
  <c r="U210" i="5"/>
  <c r="V210" i="5"/>
  <c r="W210" i="5"/>
  <c r="X210" i="5"/>
  <c r="AA210" i="5"/>
  <c r="AB210" i="5"/>
  <c r="AC210" i="5"/>
  <c r="AD210" i="5"/>
  <c r="AG210" i="5"/>
  <c r="AH210" i="5"/>
  <c r="AI210" i="5"/>
  <c r="AJ210" i="5"/>
  <c r="AM210" i="5"/>
  <c r="AN210" i="5"/>
  <c r="AO210" i="5"/>
  <c r="AP210" i="5"/>
  <c r="C211" i="5"/>
  <c r="D211" i="5"/>
  <c r="E211" i="5"/>
  <c r="F211" i="5"/>
  <c r="I211" i="5"/>
  <c r="J211" i="5"/>
  <c r="K211" i="5"/>
  <c r="L211" i="5"/>
  <c r="O211" i="5"/>
  <c r="P211" i="5"/>
  <c r="Q211" i="5"/>
  <c r="R211" i="5"/>
  <c r="U211" i="5"/>
  <c r="V211" i="5"/>
  <c r="W211" i="5"/>
  <c r="X211" i="5"/>
  <c r="AA211" i="5"/>
  <c r="AB211" i="5"/>
  <c r="AC211" i="5"/>
  <c r="AD211" i="5"/>
  <c r="AG211" i="5"/>
  <c r="AH211" i="5"/>
  <c r="AI211" i="5"/>
  <c r="AJ211" i="5"/>
  <c r="AM211" i="5"/>
  <c r="AN211" i="5"/>
  <c r="AO211" i="5"/>
  <c r="AP211" i="5"/>
  <c r="C212" i="5"/>
  <c r="D212" i="5"/>
  <c r="E212" i="5"/>
  <c r="F212" i="5"/>
  <c r="I212" i="5"/>
  <c r="J212" i="5"/>
  <c r="K212" i="5"/>
  <c r="L212" i="5"/>
  <c r="O212" i="5"/>
  <c r="P212" i="5"/>
  <c r="Q212" i="5"/>
  <c r="R212" i="5"/>
  <c r="U212" i="5"/>
  <c r="V212" i="5"/>
  <c r="W212" i="5"/>
  <c r="X212" i="5"/>
  <c r="AA212" i="5"/>
  <c r="AB212" i="5"/>
  <c r="AC212" i="5"/>
  <c r="AD212" i="5"/>
  <c r="AG212" i="5"/>
  <c r="AH212" i="5"/>
  <c r="AI212" i="5"/>
  <c r="AJ212" i="5"/>
  <c r="AM212" i="5"/>
  <c r="AN212" i="5"/>
  <c r="AO212" i="5"/>
  <c r="AP212" i="5"/>
  <c r="C213" i="5"/>
  <c r="D213" i="5"/>
  <c r="E213" i="5"/>
  <c r="F213" i="5"/>
  <c r="I213" i="5"/>
  <c r="J213" i="5"/>
  <c r="K213" i="5"/>
  <c r="L213" i="5"/>
  <c r="O213" i="5"/>
  <c r="P213" i="5"/>
  <c r="Q213" i="5"/>
  <c r="R213" i="5"/>
  <c r="U213" i="5"/>
  <c r="V213" i="5"/>
  <c r="W213" i="5"/>
  <c r="X213" i="5"/>
  <c r="AA213" i="5"/>
  <c r="AB213" i="5"/>
  <c r="AC213" i="5"/>
  <c r="AD213" i="5"/>
  <c r="AG213" i="5"/>
  <c r="AH213" i="5"/>
  <c r="AI213" i="5"/>
  <c r="AJ213" i="5"/>
  <c r="AM213" i="5"/>
  <c r="AN213" i="5"/>
  <c r="AO213" i="5"/>
  <c r="AP213" i="5"/>
  <c r="C214" i="5"/>
  <c r="D214" i="5"/>
  <c r="E214" i="5"/>
  <c r="F214" i="5"/>
  <c r="I214" i="5"/>
  <c r="J214" i="5"/>
  <c r="K214" i="5"/>
  <c r="L214" i="5"/>
  <c r="O214" i="5"/>
  <c r="P214" i="5"/>
  <c r="Q214" i="5"/>
  <c r="R214" i="5"/>
  <c r="U214" i="5"/>
  <c r="V214" i="5"/>
  <c r="W214" i="5"/>
  <c r="X214" i="5"/>
  <c r="AA214" i="5"/>
  <c r="AB214" i="5"/>
  <c r="AC214" i="5"/>
  <c r="AD214" i="5"/>
  <c r="AG214" i="5"/>
  <c r="AH214" i="5"/>
  <c r="AI214" i="5"/>
  <c r="AJ214" i="5"/>
  <c r="AM214" i="5"/>
  <c r="AN214" i="5"/>
  <c r="AO214" i="5"/>
  <c r="AP214" i="5"/>
  <c r="C215" i="5"/>
  <c r="D215" i="5"/>
  <c r="E215" i="5"/>
  <c r="F215" i="5"/>
  <c r="I215" i="5"/>
  <c r="J215" i="5"/>
  <c r="K215" i="5"/>
  <c r="L215" i="5"/>
  <c r="O215" i="5"/>
  <c r="P215" i="5"/>
  <c r="Q215" i="5"/>
  <c r="R215" i="5"/>
  <c r="U215" i="5"/>
  <c r="V215" i="5"/>
  <c r="W215" i="5"/>
  <c r="X215" i="5"/>
  <c r="AA215" i="5"/>
  <c r="AB215" i="5"/>
  <c r="AC215" i="5"/>
  <c r="AD215" i="5"/>
  <c r="AG215" i="5"/>
  <c r="AH215" i="5"/>
  <c r="AI215" i="5"/>
  <c r="AJ215" i="5"/>
  <c r="AM215" i="5"/>
  <c r="AN215" i="5"/>
  <c r="AO215" i="5"/>
  <c r="AP215" i="5"/>
  <c r="C216" i="5"/>
  <c r="D216" i="5"/>
  <c r="E216" i="5"/>
  <c r="F216" i="5"/>
  <c r="I216" i="5"/>
  <c r="J216" i="5"/>
  <c r="K216" i="5"/>
  <c r="L216" i="5"/>
  <c r="O216" i="5"/>
  <c r="P216" i="5"/>
  <c r="Q216" i="5"/>
  <c r="R216" i="5"/>
  <c r="U216" i="5"/>
  <c r="V216" i="5"/>
  <c r="W216" i="5"/>
  <c r="X216" i="5"/>
  <c r="AA216" i="5"/>
  <c r="AB216" i="5"/>
  <c r="AC216" i="5"/>
  <c r="AD216" i="5"/>
  <c r="AG216" i="5"/>
  <c r="AH216" i="5"/>
  <c r="AI216" i="5"/>
  <c r="AJ216" i="5"/>
  <c r="AM216" i="5"/>
  <c r="AN216" i="5"/>
  <c r="AO216" i="5"/>
  <c r="AP216" i="5"/>
  <c r="C217" i="5"/>
  <c r="D217" i="5"/>
  <c r="E217" i="5"/>
  <c r="F217" i="5"/>
  <c r="I217" i="5"/>
  <c r="J217" i="5"/>
  <c r="K217" i="5"/>
  <c r="L217" i="5"/>
  <c r="O217" i="5"/>
  <c r="P217" i="5"/>
  <c r="Q217" i="5"/>
  <c r="R217" i="5"/>
  <c r="U217" i="5"/>
  <c r="V217" i="5"/>
  <c r="W217" i="5"/>
  <c r="X217" i="5"/>
  <c r="AA217" i="5"/>
  <c r="AB217" i="5"/>
  <c r="AC217" i="5"/>
  <c r="AD217" i="5"/>
  <c r="AG217" i="5"/>
  <c r="AH217" i="5"/>
  <c r="AI217" i="5"/>
  <c r="AJ217" i="5"/>
  <c r="AM217" i="5"/>
  <c r="AN217" i="5"/>
  <c r="AO217" i="5"/>
  <c r="AP217" i="5"/>
  <c r="C218" i="5"/>
  <c r="D218" i="5"/>
  <c r="E218" i="5"/>
  <c r="F218" i="5"/>
  <c r="I218" i="5"/>
  <c r="J218" i="5"/>
  <c r="K218" i="5"/>
  <c r="L218" i="5"/>
  <c r="O218" i="5"/>
  <c r="P218" i="5"/>
  <c r="Q218" i="5"/>
  <c r="R218" i="5"/>
  <c r="U218" i="5"/>
  <c r="V218" i="5"/>
  <c r="W218" i="5"/>
  <c r="X218" i="5"/>
  <c r="AA218" i="5"/>
  <c r="AB218" i="5"/>
  <c r="AC218" i="5"/>
  <c r="AD218" i="5"/>
  <c r="AG218" i="5"/>
  <c r="AH218" i="5"/>
  <c r="AI218" i="5"/>
  <c r="AJ218" i="5"/>
  <c r="AM218" i="5"/>
  <c r="AN218" i="5"/>
  <c r="AO218" i="5"/>
  <c r="AP218" i="5"/>
  <c r="C133" i="5"/>
  <c r="D133" i="5"/>
  <c r="E133" i="5"/>
  <c r="F133" i="5"/>
  <c r="I133" i="5"/>
  <c r="J133" i="5"/>
  <c r="K133" i="5"/>
  <c r="L133" i="5"/>
  <c r="O133" i="5"/>
  <c r="P133" i="5"/>
  <c r="Q133" i="5"/>
  <c r="R133" i="5"/>
  <c r="U133" i="5"/>
  <c r="V133" i="5"/>
  <c r="W133" i="5"/>
  <c r="X133" i="5"/>
  <c r="AA133" i="5"/>
  <c r="AB133" i="5"/>
  <c r="AC133" i="5"/>
  <c r="AD133" i="5"/>
  <c r="AG133" i="5"/>
  <c r="AH133" i="5"/>
  <c r="AI133" i="5"/>
  <c r="AJ133" i="5"/>
  <c r="AM133" i="5"/>
  <c r="AN133" i="5"/>
  <c r="AO133" i="5"/>
  <c r="AP133" i="5"/>
  <c r="C134" i="5"/>
  <c r="D134" i="5"/>
  <c r="E134" i="5"/>
  <c r="F134" i="5"/>
  <c r="I134" i="5"/>
  <c r="J134" i="5"/>
  <c r="K134" i="5"/>
  <c r="L134" i="5"/>
  <c r="O134" i="5"/>
  <c r="P134" i="5"/>
  <c r="Q134" i="5"/>
  <c r="R134" i="5"/>
  <c r="U134" i="5"/>
  <c r="V134" i="5"/>
  <c r="W134" i="5"/>
  <c r="X134" i="5"/>
  <c r="AA134" i="5"/>
  <c r="AB134" i="5"/>
  <c r="AC134" i="5"/>
  <c r="AD134" i="5"/>
  <c r="AG134" i="5"/>
  <c r="AH134" i="5"/>
  <c r="AI134" i="5"/>
  <c r="AJ134" i="5"/>
  <c r="AM134" i="5"/>
  <c r="AN134" i="5"/>
  <c r="AO134" i="5"/>
  <c r="AP134" i="5"/>
  <c r="C135" i="5"/>
  <c r="D135" i="5"/>
  <c r="E135" i="5"/>
  <c r="F135" i="5"/>
  <c r="I135" i="5"/>
  <c r="J135" i="5"/>
  <c r="K135" i="5"/>
  <c r="L135" i="5"/>
  <c r="O135" i="5"/>
  <c r="P135" i="5"/>
  <c r="Q135" i="5"/>
  <c r="R135" i="5"/>
  <c r="U135" i="5"/>
  <c r="V135" i="5"/>
  <c r="W135" i="5"/>
  <c r="X135" i="5"/>
  <c r="AA135" i="5"/>
  <c r="AB135" i="5"/>
  <c r="AC135" i="5"/>
  <c r="AD135" i="5"/>
  <c r="AG135" i="5"/>
  <c r="AH135" i="5"/>
  <c r="AI135" i="5"/>
  <c r="AJ135" i="5"/>
  <c r="AM135" i="5"/>
  <c r="AN135" i="5"/>
  <c r="AO135" i="5"/>
  <c r="AP135" i="5"/>
  <c r="C136" i="5"/>
  <c r="D136" i="5"/>
  <c r="E136" i="5"/>
  <c r="F136" i="5"/>
  <c r="I136" i="5"/>
  <c r="J136" i="5"/>
  <c r="K136" i="5"/>
  <c r="L136" i="5"/>
  <c r="O136" i="5"/>
  <c r="P136" i="5"/>
  <c r="Q136" i="5"/>
  <c r="R136" i="5"/>
  <c r="U136" i="5"/>
  <c r="V136" i="5"/>
  <c r="W136" i="5"/>
  <c r="X136" i="5"/>
  <c r="AA136" i="5"/>
  <c r="AB136" i="5"/>
  <c r="AC136" i="5"/>
  <c r="AD136" i="5"/>
  <c r="AG136" i="5"/>
  <c r="AH136" i="5"/>
  <c r="AI136" i="5"/>
  <c r="AJ136" i="5"/>
  <c r="AM136" i="5"/>
  <c r="AN136" i="5"/>
  <c r="AO136" i="5"/>
  <c r="AP136" i="5"/>
  <c r="C137" i="5"/>
  <c r="D137" i="5"/>
  <c r="E137" i="5"/>
  <c r="F137" i="5"/>
  <c r="I137" i="5"/>
  <c r="J137" i="5"/>
  <c r="K137" i="5"/>
  <c r="L137" i="5"/>
  <c r="O137" i="5"/>
  <c r="P137" i="5"/>
  <c r="Q137" i="5"/>
  <c r="R137" i="5"/>
  <c r="U137" i="5"/>
  <c r="V137" i="5"/>
  <c r="W137" i="5"/>
  <c r="X137" i="5"/>
  <c r="AA137" i="5"/>
  <c r="AB137" i="5"/>
  <c r="AC137" i="5"/>
  <c r="AD137" i="5"/>
  <c r="AG137" i="5"/>
  <c r="AH137" i="5"/>
  <c r="AI137" i="5"/>
  <c r="AJ137" i="5"/>
  <c r="AM137" i="5"/>
  <c r="AN137" i="5"/>
  <c r="AO137" i="5"/>
  <c r="AP137" i="5"/>
  <c r="C138" i="5"/>
  <c r="D138" i="5"/>
  <c r="E138" i="5"/>
  <c r="F138" i="5"/>
  <c r="I138" i="5"/>
  <c r="J138" i="5"/>
  <c r="K138" i="5"/>
  <c r="L138" i="5"/>
  <c r="O138" i="5"/>
  <c r="P138" i="5"/>
  <c r="Q138" i="5"/>
  <c r="R138" i="5"/>
  <c r="U138" i="5"/>
  <c r="V138" i="5"/>
  <c r="W138" i="5"/>
  <c r="X138" i="5"/>
  <c r="AA138" i="5"/>
  <c r="AB138" i="5"/>
  <c r="AC138" i="5"/>
  <c r="AD138" i="5"/>
  <c r="AG138" i="5"/>
  <c r="AH138" i="5"/>
  <c r="AI138" i="5"/>
  <c r="AJ138" i="5"/>
  <c r="AM138" i="5"/>
  <c r="AN138" i="5"/>
  <c r="AO138" i="5"/>
  <c r="AP138" i="5"/>
  <c r="C139" i="5"/>
  <c r="D139" i="5"/>
  <c r="E139" i="5"/>
  <c r="F139" i="5"/>
  <c r="I139" i="5"/>
  <c r="J139" i="5"/>
  <c r="K139" i="5"/>
  <c r="L139" i="5"/>
  <c r="O139" i="5"/>
  <c r="P139" i="5"/>
  <c r="Q139" i="5"/>
  <c r="R139" i="5"/>
  <c r="U139" i="5"/>
  <c r="V139" i="5"/>
  <c r="W139" i="5"/>
  <c r="X139" i="5"/>
  <c r="AA139" i="5"/>
  <c r="AB139" i="5"/>
  <c r="AC139" i="5"/>
  <c r="AD139" i="5"/>
  <c r="AG139" i="5"/>
  <c r="AH139" i="5"/>
  <c r="AI139" i="5"/>
  <c r="AJ139" i="5"/>
  <c r="AM139" i="5"/>
  <c r="AN139" i="5"/>
  <c r="AO139" i="5"/>
  <c r="AP139" i="5"/>
  <c r="C140" i="5"/>
  <c r="D140" i="5"/>
  <c r="E140" i="5"/>
  <c r="F140" i="5"/>
  <c r="I140" i="5"/>
  <c r="J140" i="5"/>
  <c r="K140" i="5"/>
  <c r="L140" i="5"/>
  <c r="O140" i="5"/>
  <c r="P140" i="5"/>
  <c r="Q140" i="5"/>
  <c r="R140" i="5"/>
  <c r="U140" i="5"/>
  <c r="V140" i="5"/>
  <c r="W140" i="5"/>
  <c r="X140" i="5"/>
  <c r="AA140" i="5"/>
  <c r="AB140" i="5"/>
  <c r="AC140" i="5"/>
  <c r="AD140" i="5"/>
  <c r="AG140" i="5"/>
  <c r="AH140" i="5"/>
  <c r="AI140" i="5"/>
  <c r="AJ140" i="5"/>
  <c r="AM140" i="5"/>
  <c r="AN140" i="5"/>
  <c r="AO140" i="5"/>
  <c r="AP140" i="5"/>
  <c r="C141" i="5"/>
  <c r="D141" i="5"/>
  <c r="E141" i="5"/>
  <c r="F141" i="5"/>
  <c r="I141" i="5"/>
  <c r="J141" i="5"/>
  <c r="K141" i="5"/>
  <c r="L141" i="5"/>
  <c r="O141" i="5"/>
  <c r="P141" i="5"/>
  <c r="Q141" i="5"/>
  <c r="R141" i="5"/>
  <c r="U141" i="5"/>
  <c r="V141" i="5"/>
  <c r="W141" i="5"/>
  <c r="X141" i="5"/>
  <c r="AA141" i="5"/>
  <c r="AB141" i="5"/>
  <c r="AC141" i="5"/>
  <c r="AD141" i="5"/>
  <c r="AG141" i="5"/>
  <c r="AH141" i="5"/>
  <c r="AI141" i="5"/>
  <c r="AJ141" i="5"/>
  <c r="AM141" i="5"/>
  <c r="AN141" i="5"/>
  <c r="AO141" i="5"/>
  <c r="AP141" i="5"/>
  <c r="C142" i="5"/>
  <c r="D142" i="5"/>
  <c r="E142" i="5"/>
  <c r="F142" i="5"/>
  <c r="I142" i="5"/>
  <c r="J142" i="5"/>
  <c r="K142" i="5"/>
  <c r="L142" i="5"/>
  <c r="O142" i="5"/>
  <c r="P142" i="5"/>
  <c r="Q142" i="5"/>
  <c r="R142" i="5"/>
  <c r="U142" i="5"/>
  <c r="V142" i="5"/>
  <c r="W142" i="5"/>
  <c r="X142" i="5"/>
  <c r="AA142" i="5"/>
  <c r="AB142" i="5"/>
  <c r="AC142" i="5"/>
  <c r="AD142" i="5"/>
  <c r="AG142" i="5"/>
  <c r="AH142" i="5"/>
  <c r="AI142" i="5"/>
  <c r="AJ142" i="5"/>
  <c r="AM142" i="5"/>
  <c r="AN142" i="5"/>
  <c r="AO142" i="5"/>
  <c r="AP142" i="5"/>
  <c r="C143" i="5"/>
  <c r="D143" i="5"/>
  <c r="E143" i="5"/>
  <c r="F143" i="5"/>
  <c r="I143" i="5"/>
  <c r="J143" i="5"/>
  <c r="K143" i="5"/>
  <c r="L143" i="5"/>
  <c r="O143" i="5"/>
  <c r="P143" i="5"/>
  <c r="Q143" i="5"/>
  <c r="R143" i="5"/>
  <c r="U143" i="5"/>
  <c r="V143" i="5"/>
  <c r="W143" i="5"/>
  <c r="X143" i="5"/>
  <c r="AA143" i="5"/>
  <c r="AB143" i="5"/>
  <c r="AC143" i="5"/>
  <c r="AD143" i="5"/>
  <c r="AG143" i="5"/>
  <c r="AH143" i="5"/>
  <c r="AI143" i="5"/>
  <c r="AJ143" i="5"/>
  <c r="AM143" i="5"/>
  <c r="AN143" i="5"/>
  <c r="AO143" i="5"/>
  <c r="AP143" i="5"/>
  <c r="C144" i="5"/>
  <c r="D144" i="5"/>
  <c r="E144" i="5"/>
  <c r="F144" i="5"/>
  <c r="I144" i="5"/>
  <c r="J144" i="5"/>
  <c r="K144" i="5"/>
  <c r="L144" i="5"/>
  <c r="O144" i="5"/>
  <c r="P144" i="5"/>
  <c r="Q144" i="5"/>
  <c r="R144" i="5"/>
  <c r="U144" i="5"/>
  <c r="V144" i="5"/>
  <c r="W144" i="5"/>
  <c r="X144" i="5"/>
  <c r="AA144" i="5"/>
  <c r="AB144" i="5"/>
  <c r="AC144" i="5"/>
  <c r="AD144" i="5"/>
  <c r="AG144" i="5"/>
  <c r="AH144" i="5"/>
  <c r="AI144" i="5"/>
  <c r="AJ144" i="5"/>
  <c r="AM144" i="5"/>
  <c r="AN144" i="5"/>
  <c r="AO144" i="5"/>
  <c r="AP144" i="5"/>
  <c r="C145" i="5"/>
  <c r="D145" i="5"/>
  <c r="E145" i="5"/>
  <c r="F145" i="5"/>
  <c r="I145" i="5"/>
  <c r="J145" i="5"/>
  <c r="K145" i="5"/>
  <c r="L145" i="5"/>
  <c r="O145" i="5"/>
  <c r="P145" i="5"/>
  <c r="Q145" i="5"/>
  <c r="R145" i="5"/>
  <c r="U145" i="5"/>
  <c r="V145" i="5"/>
  <c r="W145" i="5"/>
  <c r="X145" i="5"/>
  <c r="AA145" i="5"/>
  <c r="AB145" i="5"/>
  <c r="AC145" i="5"/>
  <c r="AD145" i="5"/>
  <c r="AG145" i="5"/>
  <c r="AH145" i="5"/>
  <c r="AI145" i="5"/>
  <c r="AJ145" i="5"/>
  <c r="AM145" i="5"/>
  <c r="AN145" i="5"/>
  <c r="AO145" i="5"/>
  <c r="AP145" i="5"/>
  <c r="C146" i="5"/>
  <c r="D146" i="5"/>
  <c r="E146" i="5"/>
  <c r="F146" i="5"/>
  <c r="I146" i="5"/>
  <c r="J146" i="5"/>
  <c r="K146" i="5"/>
  <c r="L146" i="5"/>
  <c r="O146" i="5"/>
  <c r="P146" i="5"/>
  <c r="Q146" i="5"/>
  <c r="R146" i="5"/>
  <c r="U146" i="5"/>
  <c r="V146" i="5"/>
  <c r="W146" i="5"/>
  <c r="X146" i="5"/>
  <c r="AA146" i="5"/>
  <c r="AB146" i="5"/>
  <c r="AC146" i="5"/>
  <c r="AD146" i="5"/>
  <c r="AG146" i="5"/>
  <c r="AH146" i="5"/>
  <c r="AI146" i="5"/>
  <c r="AJ146" i="5"/>
  <c r="AM146" i="5"/>
  <c r="AN146" i="5"/>
  <c r="AO146" i="5"/>
  <c r="AP146" i="5"/>
  <c r="C147" i="5"/>
  <c r="D147" i="5"/>
  <c r="E147" i="5"/>
  <c r="F147" i="5"/>
  <c r="I147" i="5"/>
  <c r="J147" i="5"/>
  <c r="K147" i="5"/>
  <c r="L147" i="5"/>
  <c r="O147" i="5"/>
  <c r="P147" i="5"/>
  <c r="Q147" i="5"/>
  <c r="R147" i="5"/>
  <c r="U147" i="5"/>
  <c r="V147" i="5"/>
  <c r="W147" i="5"/>
  <c r="X147" i="5"/>
  <c r="AA147" i="5"/>
  <c r="AB147" i="5"/>
  <c r="AC147" i="5"/>
  <c r="AD147" i="5"/>
  <c r="AG147" i="5"/>
  <c r="AH147" i="5"/>
  <c r="AI147" i="5"/>
  <c r="AJ147" i="5"/>
  <c r="AM147" i="5"/>
  <c r="AN147" i="5"/>
  <c r="AO147" i="5"/>
  <c r="AP147" i="5"/>
  <c r="C148" i="5"/>
  <c r="D148" i="5"/>
  <c r="E148" i="5"/>
  <c r="F148" i="5"/>
  <c r="I148" i="5"/>
  <c r="J148" i="5"/>
  <c r="K148" i="5"/>
  <c r="L148" i="5"/>
  <c r="O148" i="5"/>
  <c r="P148" i="5"/>
  <c r="Q148" i="5"/>
  <c r="R148" i="5"/>
  <c r="U148" i="5"/>
  <c r="V148" i="5"/>
  <c r="W148" i="5"/>
  <c r="X148" i="5"/>
  <c r="AA148" i="5"/>
  <c r="AB148" i="5"/>
  <c r="AC148" i="5"/>
  <c r="AD148" i="5"/>
  <c r="AG148" i="5"/>
  <c r="AH148" i="5"/>
  <c r="AI148" i="5"/>
  <c r="AJ148" i="5"/>
  <c r="AM148" i="5"/>
  <c r="AN148" i="5"/>
  <c r="AO148" i="5"/>
  <c r="AP148" i="5"/>
  <c r="C149" i="5"/>
  <c r="D149" i="5"/>
  <c r="E149" i="5"/>
  <c r="F149" i="5"/>
  <c r="I149" i="5"/>
  <c r="J149" i="5"/>
  <c r="K149" i="5"/>
  <c r="L149" i="5"/>
  <c r="O149" i="5"/>
  <c r="P149" i="5"/>
  <c r="Q149" i="5"/>
  <c r="R149" i="5"/>
  <c r="U149" i="5"/>
  <c r="V149" i="5"/>
  <c r="W149" i="5"/>
  <c r="X149" i="5"/>
  <c r="AA149" i="5"/>
  <c r="AB149" i="5"/>
  <c r="AC149" i="5"/>
  <c r="AD149" i="5"/>
  <c r="AG149" i="5"/>
  <c r="AH149" i="5"/>
  <c r="AI149" i="5"/>
  <c r="AJ149" i="5"/>
  <c r="AM149" i="5"/>
  <c r="AN149" i="5"/>
  <c r="AO149" i="5"/>
  <c r="AP149" i="5"/>
  <c r="C150" i="5"/>
  <c r="D150" i="5"/>
  <c r="E150" i="5"/>
  <c r="F150" i="5"/>
  <c r="I150" i="5"/>
  <c r="J150" i="5"/>
  <c r="K150" i="5"/>
  <c r="L150" i="5"/>
  <c r="O150" i="5"/>
  <c r="P150" i="5"/>
  <c r="Q150" i="5"/>
  <c r="R150" i="5"/>
  <c r="U150" i="5"/>
  <c r="V150" i="5"/>
  <c r="W150" i="5"/>
  <c r="X150" i="5"/>
  <c r="AA150" i="5"/>
  <c r="AB150" i="5"/>
  <c r="AC150" i="5"/>
  <c r="AD150" i="5"/>
  <c r="AG150" i="5"/>
  <c r="AH150" i="5"/>
  <c r="AI150" i="5"/>
  <c r="AJ150" i="5"/>
  <c r="AM150" i="5"/>
  <c r="AN150" i="5"/>
  <c r="AO150" i="5"/>
  <c r="AP150" i="5"/>
  <c r="C151" i="5"/>
  <c r="D151" i="5"/>
  <c r="E151" i="5"/>
  <c r="F151" i="5"/>
  <c r="I151" i="5"/>
  <c r="J151" i="5"/>
  <c r="K151" i="5"/>
  <c r="L151" i="5"/>
  <c r="O151" i="5"/>
  <c r="P151" i="5"/>
  <c r="Q151" i="5"/>
  <c r="R151" i="5"/>
  <c r="U151" i="5"/>
  <c r="V151" i="5"/>
  <c r="W151" i="5"/>
  <c r="X151" i="5"/>
  <c r="AA151" i="5"/>
  <c r="AB151" i="5"/>
  <c r="AC151" i="5"/>
  <c r="AD151" i="5"/>
  <c r="AG151" i="5"/>
  <c r="AH151" i="5"/>
  <c r="AI151" i="5"/>
  <c r="AJ151" i="5"/>
  <c r="AM151" i="5"/>
  <c r="AN151" i="5"/>
  <c r="AO151" i="5"/>
  <c r="AP151" i="5"/>
  <c r="C152" i="5"/>
  <c r="D152" i="5"/>
  <c r="E152" i="5"/>
  <c r="F152" i="5"/>
  <c r="I152" i="5"/>
  <c r="J152" i="5"/>
  <c r="K152" i="5"/>
  <c r="L152" i="5"/>
  <c r="O152" i="5"/>
  <c r="P152" i="5"/>
  <c r="Q152" i="5"/>
  <c r="R152" i="5"/>
  <c r="U152" i="5"/>
  <c r="V152" i="5"/>
  <c r="W152" i="5"/>
  <c r="X152" i="5"/>
  <c r="AA152" i="5"/>
  <c r="AB152" i="5"/>
  <c r="AC152" i="5"/>
  <c r="AD152" i="5"/>
  <c r="AG152" i="5"/>
  <c r="AH152" i="5"/>
  <c r="AI152" i="5"/>
  <c r="AJ152" i="5"/>
  <c r="AM152" i="5"/>
  <c r="AN152" i="5"/>
  <c r="AO152" i="5"/>
  <c r="AP152" i="5"/>
  <c r="C153" i="5"/>
  <c r="D153" i="5"/>
  <c r="E153" i="5"/>
  <c r="F153" i="5"/>
  <c r="I153" i="5"/>
  <c r="J153" i="5"/>
  <c r="K153" i="5"/>
  <c r="L153" i="5"/>
  <c r="O153" i="5"/>
  <c r="P153" i="5"/>
  <c r="Q153" i="5"/>
  <c r="R153" i="5"/>
  <c r="U153" i="5"/>
  <c r="V153" i="5"/>
  <c r="W153" i="5"/>
  <c r="X153" i="5"/>
  <c r="AA153" i="5"/>
  <c r="AB153" i="5"/>
  <c r="AC153" i="5"/>
  <c r="AD153" i="5"/>
  <c r="AG153" i="5"/>
  <c r="AH153" i="5"/>
  <c r="AI153" i="5"/>
  <c r="AJ153" i="5"/>
  <c r="AM153" i="5"/>
  <c r="AN153" i="5"/>
  <c r="AO153" i="5"/>
  <c r="AP153" i="5"/>
  <c r="C154" i="5"/>
  <c r="D154" i="5"/>
  <c r="E154" i="5"/>
  <c r="F154" i="5"/>
  <c r="I154" i="5"/>
  <c r="J154" i="5"/>
  <c r="K154" i="5"/>
  <c r="L154" i="5"/>
  <c r="O154" i="5"/>
  <c r="P154" i="5"/>
  <c r="Q154" i="5"/>
  <c r="R154" i="5"/>
  <c r="U154" i="5"/>
  <c r="V154" i="5"/>
  <c r="W154" i="5"/>
  <c r="X154" i="5"/>
  <c r="AA154" i="5"/>
  <c r="AB154" i="5"/>
  <c r="AC154" i="5"/>
  <c r="AD154" i="5"/>
  <c r="AG154" i="5"/>
  <c r="AH154" i="5"/>
  <c r="AI154" i="5"/>
  <c r="AJ154" i="5"/>
  <c r="AM154" i="5"/>
  <c r="AN154" i="5"/>
  <c r="AO154" i="5"/>
  <c r="AP154" i="5"/>
  <c r="C155" i="5"/>
  <c r="D155" i="5"/>
  <c r="E155" i="5"/>
  <c r="F155" i="5"/>
  <c r="I155" i="5"/>
  <c r="J155" i="5"/>
  <c r="K155" i="5"/>
  <c r="L155" i="5"/>
  <c r="O155" i="5"/>
  <c r="P155" i="5"/>
  <c r="Q155" i="5"/>
  <c r="R155" i="5"/>
  <c r="U155" i="5"/>
  <c r="V155" i="5"/>
  <c r="W155" i="5"/>
  <c r="X155" i="5"/>
  <c r="AA155" i="5"/>
  <c r="AB155" i="5"/>
  <c r="AC155" i="5"/>
  <c r="AD155" i="5"/>
  <c r="AG155" i="5"/>
  <c r="AH155" i="5"/>
  <c r="AI155" i="5"/>
  <c r="AJ155" i="5"/>
  <c r="AM155" i="5"/>
  <c r="AN155" i="5"/>
  <c r="AO155" i="5"/>
  <c r="AP155" i="5"/>
  <c r="C156" i="5"/>
  <c r="D156" i="5"/>
  <c r="E156" i="5"/>
  <c r="F156" i="5"/>
  <c r="I156" i="5"/>
  <c r="J156" i="5"/>
  <c r="K156" i="5"/>
  <c r="L156" i="5"/>
  <c r="O156" i="5"/>
  <c r="P156" i="5"/>
  <c r="Q156" i="5"/>
  <c r="R156" i="5"/>
  <c r="U156" i="5"/>
  <c r="V156" i="5"/>
  <c r="W156" i="5"/>
  <c r="X156" i="5"/>
  <c r="AA156" i="5"/>
  <c r="AB156" i="5"/>
  <c r="AC156" i="5"/>
  <c r="AD156" i="5"/>
  <c r="AG156" i="5"/>
  <c r="AH156" i="5"/>
  <c r="AI156" i="5"/>
  <c r="AJ156" i="5"/>
  <c r="AM156" i="5"/>
  <c r="AN156" i="5"/>
  <c r="AO156" i="5"/>
  <c r="AP156" i="5"/>
  <c r="C157" i="5"/>
  <c r="D157" i="5"/>
  <c r="E157" i="5"/>
  <c r="F157" i="5"/>
  <c r="I157" i="5"/>
  <c r="J157" i="5"/>
  <c r="K157" i="5"/>
  <c r="L157" i="5"/>
  <c r="O157" i="5"/>
  <c r="P157" i="5"/>
  <c r="Q157" i="5"/>
  <c r="R157" i="5"/>
  <c r="U157" i="5"/>
  <c r="V157" i="5"/>
  <c r="W157" i="5"/>
  <c r="X157" i="5"/>
  <c r="AA157" i="5"/>
  <c r="AB157" i="5"/>
  <c r="AC157" i="5"/>
  <c r="AD157" i="5"/>
  <c r="AG157" i="5"/>
  <c r="AH157" i="5"/>
  <c r="AI157" i="5"/>
  <c r="AJ157" i="5"/>
  <c r="AM157" i="5"/>
  <c r="AN157" i="5"/>
  <c r="AO157" i="5"/>
  <c r="AP157" i="5"/>
  <c r="C158" i="5"/>
  <c r="D158" i="5"/>
  <c r="E158" i="5"/>
  <c r="F158" i="5"/>
  <c r="I158" i="5"/>
  <c r="J158" i="5"/>
  <c r="K158" i="5"/>
  <c r="L158" i="5"/>
  <c r="O158" i="5"/>
  <c r="P158" i="5"/>
  <c r="Q158" i="5"/>
  <c r="R158" i="5"/>
  <c r="U158" i="5"/>
  <c r="V158" i="5"/>
  <c r="W158" i="5"/>
  <c r="X158" i="5"/>
  <c r="AA158" i="5"/>
  <c r="AB158" i="5"/>
  <c r="AC158" i="5"/>
  <c r="AD158" i="5"/>
  <c r="AG158" i="5"/>
  <c r="AH158" i="5"/>
  <c r="AI158" i="5"/>
  <c r="AJ158" i="5"/>
  <c r="AM158" i="5"/>
  <c r="AN158" i="5"/>
  <c r="AO158" i="5"/>
  <c r="AP158" i="5"/>
  <c r="C159" i="5"/>
  <c r="D159" i="5"/>
  <c r="E159" i="5"/>
  <c r="F159" i="5"/>
  <c r="I159" i="5"/>
  <c r="J159" i="5"/>
  <c r="K159" i="5"/>
  <c r="L159" i="5"/>
  <c r="O159" i="5"/>
  <c r="P159" i="5"/>
  <c r="Q159" i="5"/>
  <c r="R159" i="5"/>
  <c r="U159" i="5"/>
  <c r="V159" i="5"/>
  <c r="W159" i="5"/>
  <c r="X159" i="5"/>
  <c r="AA159" i="5"/>
  <c r="AB159" i="5"/>
  <c r="AC159" i="5"/>
  <c r="AD159" i="5"/>
  <c r="AG159" i="5"/>
  <c r="AH159" i="5"/>
  <c r="AI159" i="5"/>
  <c r="AJ159" i="5"/>
  <c r="AM159" i="5"/>
  <c r="AN159" i="5"/>
  <c r="AO159" i="5"/>
  <c r="AP159" i="5"/>
  <c r="C160" i="5"/>
  <c r="D160" i="5"/>
  <c r="E160" i="5"/>
  <c r="F160" i="5"/>
  <c r="I160" i="5"/>
  <c r="J160" i="5"/>
  <c r="K160" i="5"/>
  <c r="L160" i="5"/>
  <c r="O160" i="5"/>
  <c r="P160" i="5"/>
  <c r="Q160" i="5"/>
  <c r="R160" i="5"/>
  <c r="U160" i="5"/>
  <c r="V160" i="5"/>
  <c r="W160" i="5"/>
  <c r="X160" i="5"/>
  <c r="AA160" i="5"/>
  <c r="AB160" i="5"/>
  <c r="AC160" i="5"/>
  <c r="AD160" i="5"/>
  <c r="AG160" i="5"/>
  <c r="AH160" i="5"/>
  <c r="AI160" i="5"/>
  <c r="AJ160" i="5"/>
  <c r="AM160" i="5"/>
  <c r="AN160" i="5"/>
  <c r="AO160" i="5"/>
  <c r="AP160" i="5"/>
  <c r="C161" i="5"/>
  <c r="D161" i="5"/>
  <c r="E161" i="5"/>
  <c r="F161" i="5"/>
  <c r="I161" i="5"/>
  <c r="J161" i="5"/>
  <c r="K161" i="5"/>
  <c r="L161" i="5"/>
  <c r="O161" i="5"/>
  <c r="P161" i="5"/>
  <c r="Q161" i="5"/>
  <c r="R161" i="5"/>
  <c r="U161" i="5"/>
  <c r="V161" i="5"/>
  <c r="W161" i="5"/>
  <c r="X161" i="5"/>
  <c r="AA161" i="5"/>
  <c r="AB161" i="5"/>
  <c r="AC161" i="5"/>
  <c r="AD161" i="5"/>
  <c r="AG161" i="5"/>
  <c r="AH161" i="5"/>
  <c r="AI161" i="5"/>
  <c r="AJ161" i="5"/>
  <c r="AM161" i="5"/>
  <c r="AN161" i="5"/>
  <c r="AO161" i="5"/>
  <c r="AP161" i="5"/>
  <c r="C162" i="5"/>
  <c r="D162" i="5"/>
  <c r="E162" i="5"/>
  <c r="F162" i="5"/>
  <c r="I162" i="5"/>
  <c r="J162" i="5"/>
  <c r="K162" i="5"/>
  <c r="L162" i="5"/>
  <c r="O162" i="5"/>
  <c r="P162" i="5"/>
  <c r="Q162" i="5"/>
  <c r="R162" i="5"/>
  <c r="U162" i="5"/>
  <c r="V162" i="5"/>
  <c r="W162" i="5"/>
  <c r="X162" i="5"/>
  <c r="AA162" i="5"/>
  <c r="AB162" i="5"/>
  <c r="AC162" i="5"/>
  <c r="AD162" i="5"/>
  <c r="AG162" i="5"/>
  <c r="AH162" i="5"/>
  <c r="AI162" i="5"/>
  <c r="AJ162" i="5"/>
  <c r="AM162" i="5"/>
  <c r="AN162" i="5"/>
  <c r="AO162" i="5"/>
  <c r="AP162" i="5"/>
  <c r="C163" i="5"/>
  <c r="D163" i="5"/>
  <c r="E163" i="5"/>
  <c r="F163" i="5"/>
  <c r="I163" i="5"/>
  <c r="J163" i="5"/>
  <c r="K163" i="5"/>
  <c r="L163" i="5"/>
  <c r="O163" i="5"/>
  <c r="P163" i="5"/>
  <c r="Q163" i="5"/>
  <c r="R163" i="5"/>
  <c r="U163" i="5"/>
  <c r="V163" i="5"/>
  <c r="W163" i="5"/>
  <c r="X163" i="5"/>
  <c r="AA163" i="5"/>
  <c r="AB163" i="5"/>
  <c r="AC163" i="5"/>
  <c r="AD163" i="5"/>
  <c r="AG163" i="5"/>
  <c r="AH163" i="5"/>
  <c r="AI163" i="5"/>
  <c r="AJ163" i="5"/>
  <c r="AM163" i="5"/>
  <c r="AN163" i="5"/>
  <c r="AO163" i="5"/>
  <c r="AP163" i="5"/>
  <c r="C164" i="5"/>
  <c r="D164" i="5"/>
  <c r="E164" i="5"/>
  <c r="F164" i="5"/>
  <c r="I164" i="5"/>
  <c r="J164" i="5"/>
  <c r="K164" i="5"/>
  <c r="L164" i="5"/>
  <c r="O164" i="5"/>
  <c r="P164" i="5"/>
  <c r="Q164" i="5"/>
  <c r="R164" i="5"/>
  <c r="U164" i="5"/>
  <c r="V164" i="5"/>
  <c r="W164" i="5"/>
  <c r="X164" i="5"/>
  <c r="AA164" i="5"/>
  <c r="AB164" i="5"/>
  <c r="AC164" i="5"/>
  <c r="AD164" i="5"/>
  <c r="AG164" i="5"/>
  <c r="AH164" i="5"/>
  <c r="AI164" i="5"/>
  <c r="AJ164" i="5"/>
  <c r="AM164" i="5"/>
  <c r="AN164" i="5"/>
  <c r="AO164" i="5"/>
  <c r="AP164" i="5"/>
  <c r="C165" i="5"/>
  <c r="D165" i="5"/>
  <c r="E165" i="5"/>
  <c r="F165" i="5"/>
  <c r="I165" i="5"/>
  <c r="J165" i="5"/>
  <c r="K165" i="5"/>
  <c r="L165" i="5"/>
  <c r="O165" i="5"/>
  <c r="P165" i="5"/>
  <c r="Q165" i="5"/>
  <c r="R165" i="5"/>
  <c r="U165" i="5"/>
  <c r="V165" i="5"/>
  <c r="W165" i="5"/>
  <c r="X165" i="5"/>
  <c r="AA165" i="5"/>
  <c r="AB165" i="5"/>
  <c r="AC165" i="5"/>
  <c r="AD165" i="5"/>
  <c r="AG165" i="5"/>
  <c r="AH165" i="5"/>
  <c r="AI165" i="5"/>
  <c r="AJ165" i="5"/>
  <c r="AM165" i="5"/>
  <c r="AN165" i="5"/>
  <c r="AO165" i="5"/>
  <c r="AP165" i="5"/>
  <c r="C166" i="5"/>
  <c r="D166" i="5"/>
  <c r="E166" i="5"/>
  <c r="F166" i="5"/>
  <c r="I166" i="5"/>
  <c r="J166" i="5"/>
  <c r="K166" i="5"/>
  <c r="L166" i="5"/>
  <c r="O166" i="5"/>
  <c r="P166" i="5"/>
  <c r="Q166" i="5"/>
  <c r="R166" i="5"/>
  <c r="U166" i="5"/>
  <c r="V166" i="5"/>
  <c r="W166" i="5"/>
  <c r="X166" i="5"/>
  <c r="AA166" i="5"/>
  <c r="AB166" i="5"/>
  <c r="AC166" i="5"/>
  <c r="AD166" i="5"/>
  <c r="AG166" i="5"/>
  <c r="AH166" i="5"/>
  <c r="AI166" i="5"/>
  <c r="AJ166" i="5"/>
  <c r="AM166" i="5"/>
  <c r="AN166" i="5"/>
  <c r="AO166" i="5"/>
  <c r="AP166" i="5"/>
  <c r="C167" i="5"/>
  <c r="D167" i="5"/>
  <c r="E167" i="5"/>
  <c r="F167" i="5"/>
  <c r="I167" i="5"/>
  <c r="J167" i="5"/>
  <c r="K167" i="5"/>
  <c r="L167" i="5"/>
  <c r="O167" i="5"/>
  <c r="P167" i="5"/>
  <c r="Q167" i="5"/>
  <c r="R167" i="5"/>
  <c r="U167" i="5"/>
  <c r="V167" i="5"/>
  <c r="W167" i="5"/>
  <c r="X167" i="5"/>
  <c r="AA167" i="5"/>
  <c r="AB167" i="5"/>
  <c r="AC167" i="5"/>
  <c r="AD167" i="5"/>
  <c r="AG167" i="5"/>
  <c r="AH167" i="5"/>
  <c r="AI167" i="5"/>
  <c r="AJ167" i="5"/>
  <c r="AM167" i="5"/>
  <c r="AN167" i="5"/>
  <c r="AO167" i="5"/>
  <c r="AP167" i="5"/>
  <c r="C87" i="5"/>
  <c r="D87" i="5"/>
  <c r="E87" i="5"/>
  <c r="F87" i="5"/>
  <c r="I87" i="5"/>
  <c r="J87" i="5"/>
  <c r="K87" i="5"/>
  <c r="L87" i="5"/>
  <c r="O87" i="5"/>
  <c r="P87" i="5"/>
  <c r="Q87" i="5"/>
  <c r="R87" i="5"/>
  <c r="U87" i="5"/>
  <c r="V87" i="5"/>
  <c r="W87" i="5"/>
  <c r="X87" i="5"/>
  <c r="AA87" i="5"/>
  <c r="AB87" i="5"/>
  <c r="AC87" i="5"/>
  <c r="AD87" i="5"/>
  <c r="AG87" i="5"/>
  <c r="AH87" i="5"/>
  <c r="AI87" i="5"/>
  <c r="AJ87" i="5"/>
  <c r="AM87" i="5"/>
  <c r="AN87" i="5"/>
  <c r="AO87" i="5"/>
  <c r="AP87" i="5"/>
  <c r="C88" i="5"/>
  <c r="D88" i="5"/>
  <c r="E88" i="5"/>
  <c r="F88" i="5"/>
  <c r="I88" i="5"/>
  <c r="J88" i="5"/>
  <c r="K88" i="5"/>
  <c r="L88" i="5"/>
  <c r="O88" i="5"/>
  <c r="P88" i="5"/>
  <c r="Q88" i="5"/>
  <c r="R88" i="5"/>
  <c r="U88" i="5"/>
  <c r="V88" i="5"/>
  <c r="W88" i="5"/>
  <c r="X88" i="5"/>
  <c r="AA88" i="5"/>
  <c r="AB88" i="5"/>
  <c r="AC88" i="5"/>
  <c r="AD88" i="5"/>
  <c r="AG88" i="5"/>
  <c r="AH88" i="5"/>
  <c r="AI88" i="5"/>
  <c r="AJ88" i="5"/>
  <c r="AM88" i="5"/>
  <c r="AN88" i="5"/>
  <c r="AO88" i="5"/>
  <c r="AP88" i="5"/>
  <c r="C89" i="5"/>
  <c r="D89" i="5"/>
  <c r="E89" i="5"/>
  <c r="F89" i="5"/>
  <c r="I89" i="5"/>
  <c r="J89" i="5"/>
  <c r="K89" i="5"/>
  <c r="L89" i="5"/>
  <c r="O89" i="5"/>
  <c r="P89" i="5"/>
  <c r="Q89" i="5"/>
  <c r="R89" i="5"/>
  <c r="U89" i="5"/>
  <c r="V89" i="5"/>
  <c r="W89" i="5"/>
  <c r="X89" i="5"/>
  <c r="AA89" i="5"/>
  <c r="AB89" i="5"/>
  <c r="AC89" i="5"/>
  <c r="AD89" i="5"/>
  <c r="AG89" i="5"/>
  <c r="AH89" i="5"/>
  <c r="AI89" i="5"/>
  <c r="AJ89" i="5"/>
  <c r="AM89" i="5"/>
  <c r="AN89" i="5"/>
  <c r="AO89" i="5"/>
  <c r="AP89" i="5"/>
  <c r="C90" i="5"/>
  <c r="D90" i="5"/>
  <c r="E90" i="5"/>
  <c r="F90" i="5"/>
  <c r="I90" i="5"/>
  <c r="J90" i="5"/>
  <c r="K90" i="5"/>
  <c r="L90" i="5"/>
  <c r="O90" i="5"/>
  <c r="P90" i="5"/>
  <c r="Q90" i="5"/>
  <c r="R90" i="5"/>
  <c r="U90" i="5"/>
  <c r="V90" i="5"/>
  <c r="W90" i="5"/>
  <c r="X90" i="5"/>
  <c r="AA90" i="5"/>
  <c r="AB90" i="5"/>
  <c r="AC90" i="5"/>
  <c r="AD90" i="5"/>
  <c r="AG90" i="5"/>
  <c r="AH90" i="5"/>
  <c r="AI90" i="5"/>
  <c r="AJ90" i="5"/>
  <c r="AM90" i="5"/>
  <c r="AN90" i="5"/>
  <c r="AO90" i="5"/>
  <c r="AP90" i="5"/>
  <c r="C91" i="5"/>
  <c r="D91" i="5"/>
  <c r="E91" i="5"/>
  <c r="F91" i="5"/>
  <c r="I91" i="5"/>
  <c r="J91" i="5"/>
  <c r="K91" i="5"/>
  <c r="L91" i="5"/>
  <c r="O91" i="5"/>
  <c r="P91" i="5"/>
  <c r="Q91" i="5"/>
  <c r="R91" i="5"/>
  <c r="U91" i="5"/>
  <c r="V91" i="5"/>
  <c r="W91" i="5"/>
  <c r="X91" i="5"/>
  <c r="AA91" i="5"/>
  <c r="AB91" i="5"/>
  <c r="AC91" i="5"/>
  <c r="AD91" i="5"/>
  <c r="AG91" i="5"/>
  <c r="AH91" i="5"/>
  <c r="AI91" i="5"/>
  <c r="AJ91" i="5"/>
  <c r="AM91" i="5"/>
  <c r="AN91" i="5"/>
  <c r="AO91" i="5"/>
  <c r="AP91" i="5"/>
  <c r="C92" i="5"/>
  <c r="D92" i="5"/>
  <c r="E92" i="5"/>
  <c r="F92" i="5"/>
  <c r="I92" i="5"/>
  <c r="J92" i="5"/>
  <c r="K92" i="5"/>
  <c r="L92" i="5"/>
  <c r="O92" i="5"/>
  <c r="P92" i="5"/>
  <c r="Q92" i="5"/>
  <c r="R92" i="5"/>
  <c r="U92" i="5"/>
  <c r="V92" i="5"/>
  <c r="W92" i="5"/>
  <c r="X92" i="5"/>
  <c r="AA92" i="5"/>
  <c r="AB92" i="5"/>
  <c r="AC92" i="5"/>
  <c r="AD92" i="5"/>
  <c r="AG92" i="5"/>
  <c r="AH92" i="5"/>
  <c r="AI92" i="5"/>
  <c r="AJ92" i="5"/>
  <c r="AM92" i="5"/>
  <c r="AN92" i="5"/>
  <c r="AO92" i="5"/>
  <c r="AP92" i="5"/>
  <c r="C93" i="5"/>
  <c r="D93" i="5"/>
  <c r="E93" i="5"/>
  <c r="F93" i="5"/>
  <c r="I93" i="5"/>
  <c r="J93" i="5"/>
  <c r="K93" i="5"/>
  <c r="L93" i="5"/>
  <c r="O93" i="5"/>
  <c r="P93" i="5"/>
  <c r="Q93" i="5"/>
  <c r="R93" i="5"/>
  <c r="U93" i="5"/>
  <c r="V93" i="5"/>
  <c r="W93" i="5"/>
  <c r="X93" i="5"/>
  <c r="AA93" i="5"/>
  <c r="AB93" i="5"/>
  <c r="AC93" i="5"/>
  <c r="AD93" i="5"/>
  <c r="AG93" i="5"/>
  <c r="AH93" i="5"/>
  <c r="AI93" i="5"/>
  <c r="AJ93" i="5"/>
  <c r="AM93" i="5"/>
  <c r="AN93" i="5"/>
  <c r="AO93" i="5"/>
  <c r="AP93" i="5"/>
  <c r="C94" i="5"/>
  <c r="D94" i="5"/>
  <c r="E94" i="5"/>
  <c r="F94" i="5"/>
  <c r="I94" i="5"/>
  <c r="J94" i="5"/>
  <c r="K94" i="5"/>
  <c r="L94" i="5"/>
  <c r="O94" i="5"/>
  <c r="P94" i="5"/>
  <c r="Q94" i="5"/>
  <c r="R94" i="5"/>
  <c r="U94" i="5"/>
  <c r="V94" i="5"/>
  <c r="W94" i="5"/>
  <c r="X94" i="5"/>
  <c r="AA94" i="5"/>
  <c r="AB94" i="5"/>
  <c r="AC94" i="5"/>
  <c r="AD94" i="5"/>
  <c r="AG94" i="5"/>
  <c r="AH94" i="5"/>
  <c r="AI94" i="5"/>
  <c r="AJ94" i="5"/>
  <c r="AM94" i="5"/>
  <c r="AN94" i="5"/>
  <c r="AO94" i="5"/>
  <c r="AP94" i="5"/>
  <c r="C95" i="5"/>
  <c r="D95" i="5"/>
  <c r="E95" i="5"/>
  <c r="F95" i="5"/>
  <c r="I95" i="5"/>
  <c r="J95" i="5"/>
  <c r="K95" i="5"/>
  <c r="L95" i="5"/>
  <c r="O95" i="5"/>
  <c r="P95" i="5"/>
  <c r="Q95" i="5"/>
  <c r="R95" i="5"/>
  <c r="U95" i="5"/>
  <c r="V95" i="5"/>
  <c r="W95" i="5"/>
  <c r="X95" i="5"/>
  <c r="AA95" i="5"/>
  <c r="AB95" i="5"/>
  <c r="AC95" i="5"/>
  <c r="AD95" i="5"/>
  <c r="AG95" i="5"/>
  <c r="AH95" i="5"/>
  <c r="AI95" i="5"/>
  <c r="AJ95" i="5"/>
  <c r="AM95" i="5"/>
  <c r="AN95" i="5"/>
  <c r="AO95" i="5"/>
  <c r="AP95" i="5"/>
  <c r="C96" i="5"/>
  <c r="D96" i="5"/>
  <c r="E96" i="5"/>
  <c r="F96" i="5"/>
  <c r="I96" i="5"/>
  <c r="J96" i="5"/>
  <c r="K96" i="5"/>
  <c r="L96" i="5"/>
  <c r="O96" i="5"/>
  <c r="P96" i="5"/>
  <c r="Q96" i="5"/>
  <c r="R96" i="5"/>
  <c r="U96" i="5"/>
  <c r="V96" i="5"/>
  <c r="W96" i="5"/>
  <c r="X96" i="5"/>
  <c r="AA96" i="5"/>
  <c r="AB96" i="5"/>
  <c r="AC96" i="5"/>
  <c r="AD96" i="5"/>
  <c r="AG96" i="5"/>
  <c r="AH96" i="5"/>
  <c r="AI96" i="5"/>
  <c r="AJ96" i="5"/>
  <c r="AM96" i="5"/>
  <c r="AN96" i="5"/>
  <c r="AO96" i="5"/>
  <c r="AP96" i="5"/>
  <c r="C97" i="5"/>
  <c r="D97" i="5"/>
  <c r="E97" i="5"/>
  <c r="F97" i="5"/>
  <c r="I97" i="5"/>
  <c r="J97" i="5"/>
  <c r="K97" i="5"/>
  <c r="L97" i="5"/>
  <c r="O97" i="5"/>
  <c r="P97" i="5"/>
  <c r="Q97" i="5"/>
  <c r="R97" i="5"/>
  <c r="U97" i="5"/>
  <c r="V97" i="5"/>
  <c r="W97" i="5"/>
  <c r="X97" i="5"/>
  <c r="AA97" i="5"/>
  <c r="AB97" i="5"/>
  <c r="AC97" i="5"/>
  <c r="AD97" i="5"/>
  <c r="AG97" i="5"/>
  <c r="AH97" i="5"/>
  <c r="AI97" i="5"/>
  <c r="AJ97" i="5"/>
  <c r="AM97" i="5"/>
  <c r="AN97" i="5"/>
  <c r="AO97" i="5"/>
  <c r="AP97" i="5"/>
  <c r="C98" i="5"/>
  <c r="D98" i="5"/>
  <c r="E98" i="5"/>
  <c r="F98" i="5"/>
  <c r="I98" i="5"/>
  <c r="J98" i="5"/>
  <c r="K98" i="5"/>
  <c r="L98" i="5"/>
  <c r="O98" i="5"/>
  <c r="P98" i="5"/>
  <c r="Q98" i="5"/>
  <c r="R98" i="5"/>
  <c r="U98" i="5"/>
  <c r="V98" i="5"/>
  <c r="W98" i="5"/>
  <c r="X98" i="5"/>
  <c r="AA98" i="5"/>
  <c r="AB98" i="5"/>
  <c r="AC98" i="5"/>
  <c r="AD98" i="5"/>
  <c r="AG98" i="5"/>
  <c r="AH98" i="5"/>
  <c r="AI98" i="5"/>
  <c r="AJ98" i="5"/>
  <c r="AM98" i="5"/>
  <c r="AN98" i="5"/>
  <c r="AO98" i="5"/>
  <c r="AP98" i="5"/>
  <c r="C99" i="5"/>
  <c r="D99" i="5"/>
  <c r="E99" i="5"/>
  <c r="F99" i="5"/>
  <c r="I99" i="5"/>
  <c r="J99" i="5"/>
  <c r="K99" i="5"/>
  <c r="L99" i="5"/>
  <c r="O99" i="5"/>
  <c r="P99" i="5"/>
  <c r="Q99" i="5"/>
  <c r="R99" i="5"/>
  <c r="U99" i="5"/>
  <c r="V99" i="5"/>
  <c r="W99" i="5"/>
  <c r="X99" i="5"/>
  <c r="AA99" i="5"/>
  <c r="AB99" i="5"/>
  <c r="AC99" i="5"/>
  <c r="AD99" i="5"/>
  <c r="AG99" i="5"/>
  <c r="AH99" i="5"/>
  <c r="AI99" i="5"/>
  <c r="AJ99" i="5"/>
  <c r="AM99" i="5"/>
  <c r="AN99" i="5"/>
  <c r="AO99" i="5"/>
  <c r="AP99" i="5"/>
  <c r="C100" i="5"/>
  <c r="D100" i="5"/>
  <c r="E100" i="5"/>
  <c r="F100" i="5"/>
  <c r="I100" i="5"/>
  <c r="J100" i="5"/>
  <c r="K100" i="5"/>
  <c r="L100" i="5"/>
  <c r="O100" i="5"/>
  <c r="P100" i="5"/>
  <c r="Q100" i="5"/>
  <c r="R100" i="5"/>
  <c r="U100" i="5"/>
  <c r="V100" i="5"/>
  <c r="W100" i="5"/>
  <c r="X100" i="5"/>
  <c r="AA100" i="5"/>
  <c r="AB100" i="5"/>
  <c r="AC100" i="5"/>
  <c r="AD100" i="5"/>
  <c r="AG100" i="5"/>
  <c r="AH100" i="5"/>
  <c r="AI100" i="5"/>
  <c r="AJ100" i="5"/>
  <c r="AM100" i="5"/>
  <c r="AN100" i="5"/>
  <c r="AO100" i="5"/>
  <c r="AP100" i="5"/>
  <c r="C101" i="5"/>
  <c r="D101" i="5"/>
  <c r="E101" i="5"/>
  <c r="F101" i="5"/>
  <c r="I101" i="5"/>
  <c r="J101" i="5"/>
  <c r="K101" i="5"/>
  <c r="L101" i="5"/>
  <c r="O101" i="5"/>
  <c r="P101" i="5"/>
  <c r="Q101" i="5"/>
  <c r="R101" i="5"/>
  <c r="U101" i="5"/>
  <c r="V101" i="5"/>
  <c r="W101" i="5"/>
  <c r="X101" i="5"/>
  <c r="AA101" i="5"/>
  <c r="AB101" i="5"/>
  <c r="AC101" i="5"/>
  <c r="AD101" i="5"/>
  <c r="AG101" i="5"/>
  <c r="AH101" i="5"/>
  <c r="AI101" i="5"/>
  <c r="AJ101" i="5"/>
  <c r="AM101" i="5"/>
  <c r="AN101" i="5"/>
  <c r="AO101" i="5"/>
  <c r="AP101" i="5"/>
  <c r="C102" i="5"/>
  <c r="D102" i="5"/>
  <c r="E102" i="5"/>
  <c r="F102" i="5"/>
  <c r="I102" i="5"/>
  <c r="J102" i="5"/>
  <c r="K102" i="5"/>
  <c r="L102" i="5"/>
  <c r="O102" i="5"/>
  <c r="P102" i="5"/>
  <c r="Q102" i="5"/>
  <c r="R102" i="5"/>
  <c r="U102" i="5"/>
  <c r="V102" i="5"/>
  <c r="W102" i="5"/>
  <c r="X102" i="5"/>
  <c r="AA102" i="5"/>
  <c r="AB102" i="5"/>
  <c r="AC102" i="5"/>
  <c r="AD102" i="5"/>
  <c r="AG102" i="5"/>
  <c r="AH102" i="5"/>
  <c r="AI102" i="5"/>
  <c r="AJ102" i="5"/>
  <c r="AM102" i="5"/>
  <c r="AN102" i="5"/>
  <c r="AO102" i="5"/>
  <c r="AP102" i="5"/>
  <c r="C103" i="5"/>
  <c r="D103" i="5"/>
  <c r="E103" i="5"/>
  <c r="F103" i="5"/>
  <c r="I103" i="5"/>
  <c r="J103" i="5"/>
  <c r="K103" i="5"/>
  <c r="L103" i="5"/>
  <c r="O103" i="5"/>
  <c r="P103" i="5"/>
  <c r="Q103" i="5"/>
  <c r="R103" i="5"/>
  <c r="U103" i="5"/>
  <c r="V103" i="5"/>
  <c r="W103" i="5"/>
  <c r="X103" i="5"/>
  <c r="AA103" i="5"/>
  <c r="AB103" i="5"/>
  <c r="AC103" i="5"/>
  <c r="AD103" i="5"/>
  <c r="AG103" i="5"/>
  <c r="AH103" i="5"/>
  <c r="AI103" i="5"/>
  <c r="AJ103" i="5"/>
  <c r="AM103" i="5"/>
  <c r="AN103" i="5"/>
  <c r="AO103" i="5"/>
  <c r="AP103" i="5"/>
  <c r="C104" i="5"/>
  <c r="D104" i="5"/>
  <c r="E104" i="5"/>
  <c r="F104" i="5"/>
  <c r="I104" i="5"/>
  <c r="J104" i="5"/>
  <c r="K104" i="5"/>
  <c r="L104" i="5"/>
  <c r="O104" i="5"/>
  <c r="P104" i="5"/>
  <c r="Q104" i="5"/>
  <c r="R104" i="5"/>
  <c r="U104" i="5"/>
  <c r="V104" i="5"/>
  <c r="W104" i="5"/>
  <c r="X104" i="5"/>
  <c r="AA104" i="5"/>
  <c r="AB104" i="5"/>
  <c r="AC104" i="5"/>
  <c r="AD104" i="5"/>
  <c r="AG104" i="5"/>
  <c r="AH104" i="5"/>
  <c r="AI104" i="5"/>
  <c r="AJ104" i="5"/>
  <c r="AM104" i="5"/>
  <c r="AN104" i="5"/>
  <c r="AO104" i="5"/>
  <c r="AP104" i="5"/>
  <c r="C105" i="5"/>
  <c r="D105" i="5"/>
  <c r="E105" i="5"/>
  <c r="F105" i="5"/>
  <c r="I105" i="5"/>
  <c r="J105" i="5"/>
  <c r="K105" i="5"/>
  <c r="L105" i="5"/>
  <c r="O105" i="5"/>
  <c r="P105" i="5"/>
  <c r="Q105" i="5"/>
  <c r="R105" i="5"/>
  <c r="U105" i="5"/>
  <c r="V105" i="5"/>
  <c r="W105" i="5"/>
  <c r="X105" i="5"/>
  <c r="AA105" i="5"/>
  <c r="AB105" i="5"/>
  <c r="AC105" i="5"/>
  <c r="AD105" i="5"/>
  <c r="AG105" i="5"/>
  <c r="AH105" i="5"/>
  <c r="AI105" i="5"/>
  <c r="AJ105" i="5"/>
  <c r="AM105" i="5"/>
  <c r="AN105" i="5"/>
  <c r="AO105" i="5"/>
  <c r="AP105" i="5"/>
  <c r="C106" i="5"/>
  <c r="D106" i="5"/>
  <c r="E106" i="5"/>
  <c r="F106" i="5"/>
  <c r="I106" i="5"/>
  <c r="J106" i="5"/>
  <c r="K106" i="5"/>
  <c r="L106" i="5"/>
  <c r="O106" i="5"/>
  <c r="P106" i="5"/>
  <c r="Q106" i="5"/>
  <c r="R106" i="5"/>
  <c r="U106" i="5"/>
  <c r="V106" i="5"/>
  <c r="W106" i="5"/>
  <c r="X106" i="5"/>
  <c r="AA106" i="5"/>
  <c r="AB106" i="5"/>
  <c r="AC106" i="5"/>
  <c r="AD106" i="5"/>
  <c r="AG106" i="5"/>
  <c r="AH106" i="5"/>
  <c r="AI106" i="5"/>
  <c r="AJ106" i="5"/>
  <c r="AM106" i="5"/>
  <c r="AN106" i="5"/>
  <c r="AO106" i="5"/>
  <c r="AP106" i="5"/>
  <c r="C107" i="5"/>
  <c r="D107" i="5"/>
  <c r="E107" i="5"/>
  <c r="F107" i="5"/>
  <c r="I107" i="5"/>
  <c r="J107" i="5"/>
  <c r="K107" i="5"/>
  <c r="L107" i="5"/>
  <c r="O107" i="5"/>
  <c r="P107" i="5"/>
  <c r="Q107" i="5"/>
  <c r="R107" i="5"/>
  <c r="U107" i="5"/>
  <c r="V107" i="5"/>
  <c r="W107" i="5"/>
  <c r="X107" i="5"/>
  <c r="AA107" i="5"/>
  <c r="AB107" i="5"/>
  <c r="AC107" i="5"/>
  <c r="AD107" i="5"/>
  <c r="AG107" i="5"/>
  <c r="AH107" i="5"/>
  <c r="AI107" i="5"/>
  <c r="AJ107" i="5"/>
  <c r="AM107" i="5"/>
  <c r="AN107" i="5"/>
  <c r="AO107" i="5"/>
  <c r="AP107" i="5"/>
  <c r="C108" i="5"/>
  <c r="D108" i="5"/>
  <c r="E108" i="5"/>
  <c r="F108" i="5"/>
  <c r="I108" i="5"/>
  <c r="J108" i="5"/>
  <c r="K108" i="5"/>
  <c r="L108" i="5"/>
  <c r="O108" i="5"/>
  <c r="P108" i="5"/>
  <c r="Q108" i="5"/>
  <c r="R108" i="5"/>
  <c r="U108" i="5"/>
  <c r="V108" i="5"/>
  <c r="W108" i="5"/>
  <c r="X108" i="5"/>
  <c r="AA108" i="5"/>
  <c r="AB108" i="5"/>
  <c r="AC108" i="5"/>
  <c r="AD108" i="5"/>
  <c r="AG108" i="5"/>
  <c r="AH108" i="5"/>
  <c r="AI108" i="5"/>
  <c r="AJ108" i="5"/>
  <c r="AM108" i="5"/>
  <c r="AN108" i="5"/>
  <c r="AO108" i="5"/>
  <c r="AP108" i="5"/>
  <c r="C109" i="5"/>
  <c r="D109" i="5"/>
  <c r="E109" i="5"/>
  <c r="F109" i="5"/>
  <c r="I109" i="5"/>
  <c r="J109" i="5"/>
  <c r="K109" i="5"/>
  <c r="L109" i="5"/>
  <c r="O109" i="5"/>
  <c r="P109" i="5"/>
  <c r="Q109" i="5"/>
  <c r="R109" i="5"/>
  <c r="U109" i="5"/>
  <c r="V109" i="5"/>
  <c r="W109" i="5"/>
  <c r="X109" i="5"/>
  <c r="AA109" i="5"/>
  <c r="AB109" i="5"/>
  <c r="AC109" i="5"/>
  <c r="AD109" i="5"/>
  <c r="AG109" i="5"/>
  <c r="AH109" i="5"/>
  <c r="AI109" i="5"/>
  <c r="AJ109" i="5"/>
  <c r="AM109" i="5"/>
  <c r="AN109" i="5"/>
  <c r="AO109" i="5"/>
  <c r="AP109" i="5"/>
  <c r="C110" i="5"/>
  <c r="D110" i="5"/>
  <c r="E110" i="5"/>
  <c r="F110" i="5"/>
  <c r="I110" i="5"/>
  <c r="J110" i="5"/>
  <c r="K110" i="5"/>
  <c r="L110" i="5"/>
  <c r="O110" i="5"/>
  <c r="P110" i="5"/>
  <c r="Q110" i="5"/>
  <c r="R110" i="5"/>
  <c r="U110" i="5"/>
  <c r="V110" i="5"/>
  <c r="W110" i="5"/>
  <c r="X110" i="5"/>
  <c r="AA110" i="5"/>
  <c r="AB110" i="5"/>
  <c r="AC110" i="5"/>
  <c r="AD110" i="5"/>
  <c r="AG110" i="5"/>
  <c r="AH110" i="5"/>
  <c r="AI110" i="5"/>
  <c r="AJ110" i="5"/>
  <c r="AM110" i="5"/>
  <c r="AN110" i="5"/>
  <c r="AO110" i="5"/>
  <c r="AP110" i="5"/>
  <c r="C111" i="5"/>
  <c r="D111" i="5"/>
  <c r="E111" i="5"/>
  <c r="F111" i="5"/>
  <c r="I111" i="5"/>
  <c r="J111" i="5"/>
  <c r="K111" i="5"/>
  <c r="L111" i="5"/>
  <c r="O111" i="5"/>
  <c r="P111" i="5"/>
  <c r="Q111" i="5"/>
  <c r="R111" i="5"/>
  <c r="U111" i="5"/>
  <c r="V111" i="5"/>
  <c r="W111" i="5"/>
  <c r="X111" i="5"/>
  <c r="AA111" i="5"/>
  <c r="AB111" i="5"/>
  <c r="AC111" i="5"/>
  <c r="AD111" i="5"/>
  <c r="AG111" i="5"/>
  <c r="AH111" i="5"/>
  <c r="AI111" i="5"/>
  <c r="AJ111" i="5"/>
  <c r="AM111" i="5"/>
  <c r="AN111" i="5"/>
  <c r="AO111" i="5"/>
  <c r="AP111" i="5"/>
  <c r="C112" i="5"/>
  <c r="D112" i="5"/>
  <c r="E112" i="5"/>
  <c r="F112" i="5"/>
  <c r="I112" i="5"/>
  <c r="J112" i="5"/>
  <c r="K112" i="5"/>
  <c r="L112" i="5"/>
  <c r="O112" i="5"/>
  <c r="P112" i="5"/>
  <c r="Q112" i="5"/>
  <c r="R112" i="5"/>
  <c r="U112" i="5"/>
  <c r="V112" i="5"/>
  <c r="W112" i="5"/>
  <c r="X112" i="5"/>
  <c r="AA112" i="5"/>
  <c r="AB112" i="5"/>
  <c r="AC112" i="5"/>
  <c r="AD112" i="5"/>
  <c r="AG112" i="5"/>
  <c r="AH112" i="5"/>
  <c r="AI112" i="5"/>
  <c r="AJ112" i="5"/>
  <c r="AM112" i="5"/>
  <c r="AN112" i="5"/>
  <c r="AO112" i="5"/>
  <c r="AP112" i="5"/>
  <c r="C113" i="5"/>
  <c r="D113" i="5"/>
  <c r="E113" i="5"/>
  <c r="F113" i="5"/>
  <c r="I113" i="5"/>
  <c r="J113" i="5"/>
  <c r="K113" i="5"/>
  <c r="L113" i="5"/>
  <c r="O113" i="5"/>
  <c r="P113" i="5"/>
  <c r="Q113" i="5"/>
  <c r="R113" i="5"/>
  <c r="U113" i="5"/>
  <c r="V113" i="5"/>
  <c r="W113" i="5"/>
  <c r="X113" i="5"/>
  <c r="AA113" i="5"/>
  <c r="AB113" i="5"/>
  <c r="AC113" i="5"/>
  <c r="AD113" i="5"/>
  <c r="AG113" i="5"/>
  <c r="AH113" i="5"/>
  <c r="AI113" i="5"/>
  <c r="AJ113" i="5"/>
  <c r="AM113" i="5"/>
  <c r="AN113" i="5"/>
  <c r="AO113" i="5"/>
  <c r="AP113" i="5"/>
  <c r="C114" i="5"/>
  <c r="D114" i="5"/>
  <c r="E114" i="5"/>
  <c r="F114" i="5"/>
  <c r="I114" i="5"/>
  <c r="J114" i="5"/>
  <c r="K114" i="5"/>
  <c r="L114" i="5"/>
  <c r="O114" i="5"/>
  <c r="P114" i="5"/>
  <c r="Q114" i="5"/>
  <c r="R114" i="5"/>
  <c r="U114" i="5"/>
  <c r="V114" i="5"/>
  <c r="W114" i="5"/>
  <c r="X114" i="5"/>
  <c r="AA114" i="5"/>
  <c r="AB114" i="5"/>
  <c r="AC114" i="5"/>
  <c r="AD114" i="5"/>
  <c r="AG114" i="5"/>
  <c r="AH114" i="5"/>
  <c r="AI114" i="5"/>
  <c r="AJ114" i="5"/>
  <c r="AM114" i="5"/>
  <c r="AN114" i="5"/>
  <c r="AO114" i="5"/>
  <c r="AP114" i="5"/>
  <c r="C115" i="5"/>
  <c r="D115" i="5"/>
  <c r="E115" i="5"/>
  <c r="F115" i="5"/>
  <c r="I115" i="5"/>
  <c r="J115" i="5"/>
  <c r="K115" i="5"/>
  <c r="L115" i="5"/>
  <c r="O115" i="5"/>
  <c r="P115" i="5"/>
  <c r="Q115" i="5"/>
  <c r="R115" i="5"/>
  <c r="U115" i="5"/>
  <c r="V115" i="5"/>
  <c r="W115" i="5"/>
  <c r="X115" i="5"/>
  <c r="AA115" i="5"/>
  <c r="AB115" i="5"/>
  <c r="AC115" i="5"/>
  <c r="AD115" i="5"/>
  <c r="AG115" i="5"/>
  <c r="AH115" i="5"/>
  <c r="AI115" i="5"/>
  <c r="AJ115" i="5"/>
  <c r="AM115" i="5"/>
  <c r="AN115" i="5"/>
  <c r="AO115" i="5"/>
  <c r="AP115" i="5"/>
  <c r="C116" i="5"/>
  <c r="D116" i="5"/>
  <c r="E116" i="5"/>
  <c r="F116" i="5"/>
  <c r="I116" i="5"/>
  <c r="J116" i="5"/>
  <c r="K116" i="5"/>
  <c r="L116" i="5"/>
  <c r="O116" i="5"/>
  <c r="P116" i="5"/>
  <c r="Q116" i="5"/>
  <c r="R116" i="5"/>
  <c r="U116" i="5"/>
  <c r="V116" i="5"/>
  <c r="W116" i="5"/>
  <c r="X116" i="5"/>
  <c r="AA116" i="5"/>
  <c r="AB116" i="5"/>
  <c r="AC116" i="5"/>
  <c r="AD116" i="5"/>
  <c r="AG116" i="5"/>
  <c r="AH116" i="5"/>
  <c r="AI116" i="5"/>
  <c r="AJ116" i="5"/>
  <c r="AM116" i="5"/>
  <c r="AN116" i="5"/>
  <c r="AO116" i="5"/>
  <c r="AP116" i="5"/>
  <c r="C117" i="5"/>
  <c r="D117" i="5"/>
  <c r="E117" i="5"/>
  <c r="F117" i="5"/>
  <c r="I117" i="5"/>
  <c r="J117" i="5"/>
  <c r="K117" i="5"/>
  <c r="L117" i="5"/>
  <c r="O117" i="5"/>
  <c r="P117" i="5"/>
  <c r="Q117" i="5"/>
  <c r="R117" i="5"/>
  <c r="U117" i="5"/>
  <c r="V117" i="5"/>
  <c r="W117" i="5"/>
  <c r="X117" i="5"/>
  <c r="AA117" i="5"/>
  <c r="AB117" i="5"/>
  <c r="AC117" i="5"/>
  <c r="AD117" i="5"/>
  <c r="AG117" i="5"/>
  <c r="AH117" i="5"/>
  <c r="AI117" i="5"/>
  <c r="AJ117" i="5"/>
  <c r="AM117" i="5"/>
  <c r="AN117" i="5"/>
  <c r="AO117" i="5"/>
  <c r="AP117" i="5"/>
  <c r="C118" i="5"/>
  <c r="D118" i="5"/>
  <c r="E118" i="5"/>
  <c r="F118" i="5"/>
  <c r="I118" i="5"/>
  <c r="J118" i="5"/>
  <c r="K118" i="5"/>
  <c r="L118" i="5"/>
  <c r="O118" i="5"/>
  <c r="P118" i="5"/>
  <c r="Q118" i="5"/>
  <c r="R118" i="5"/>
  <c r="U118" i="5"/>
  <c r="V118" i="5"/>
  <c r="W118" i="5"/>
  <c r="X118" i="5"/>
  <c r="AA118" i="5"/>
  <c r="AB118" i="5"/>
  <c r="AC118" i="5"/>
  <c r="AD118" i="5"/>
  <c r="AG118" i="5"/>
  <c r="AH118" i="5"/>
  <c r="AI118" i="5"/>
  <c r="AJ118" i="5"/>
  <c r="AM118" i="5"/>
  <c r="AN118" i="5"/>
  <c r="AO118" i="5"/>
  <c r="AP118" i="5"/>
  <c r="C119" i="5"/>
  <c r="D119" i="5"/>
  <c r="E119" i="5"/>
  <c r="F119" i="5"/>
  <c r="I119" i="5"/>
  <c r="J119" i="5"/>
  <c r="K119" i="5"/>
  <c r="L119" i="5"/>
  <c r="O119" i="5"/>
  <c r="P119" i="5"/>
  <c r="Q119" i="5"/>
  <c r="R119" i="5"/>
  <c r="U119" i="5"/>
  <c r="V119" i="5"/>
  <c r="W119" i="5"/>
  <c r="X119" i="5"/>
  <c r="AA119" i="5"/>
  <c r="AB119" i="5"/>
  <c r="AC119" i="5"/>
  <c r="AD119" i="5"/>
  <c r="AG119" i="5"/>
  <c r="AH119" i="5"/>
  <c r="AI119" i="5"/>
  <c r="AJ119" i="5"/>
  <c r="AM119" i="5"/>
  <c r="AN119" i="5"/>
  <c r="AO119" i="5"/>
  <c r="AP119" i="5"/>
  <c r="C120" i="5"/>
  <c r="D120" i="5"/>
  <c r="E120" i="5"/>
  <c r="F120" i="5"/>
  <c r="I120" i="5"/>
  <c r="J120" i="5"/>
  <c r="K120" i="5"/>
  <c r="L120" i="5"/>
  <c r="O120" i="5"/>
  <c r="P120" i="5"/>
  <c r="Q120" i="5"/>
  <c r="R120" i="5"/>
  <c r="U120" i="5"/>
  <c r="V120" i="5"/>
  <c r="W120" i="5"/>
  <c r="X120" i="5"/>
  <c r="AA120" i="5"/>
  <c r="AB120" i="5"/>
  <c r="AC120" i="5"/>
  <c r="AD120" i="5"/>
  <c r="AG120" i="5"/>
  <c r="AH120" i="5"/>
  <c r="AI120" i="5"/>
  <c r="AJ120" i="5"/>
  <c r="AM120" i="5"/>
  <c r="AN120" i="5"/>
  <c r="AO120" i="5"/>
  <c r="AP120" i="5"/>
  <c r="C121" i="5"/>
  <c r="D121" i="5"/>
  <c r="E121" i="5"/>
  <c r="F121" i="5"/>
  <c r="I121" i="5"/>
  <c r="J121" i="5"/>
  <c r="K121" i="5"/>
  <c r="L121" i="5"/>
  <c r="O121" i="5"/>
  <c r="P121" i="5"/>
  <c r="Q121" i="5"/>
  <c r="R121" i="5"/>
  <c r="U121" i="5"/>
  <c r="V121" i="5"/>
  <c r="W121" i="5"/>
  <c r="X121" i="5"/>
  <c r="AA121" i="5"/>
  <c r="AB121" i="5"/>
  <c r="AC121" i="5"/>
  <c r="AD121" i="5"/>
  <c r="AG121" i="5"/>
  <c r="AH121" i="5"/>
  <c r="AI121" i="5"/>
  <c r="AJ121" i="5"/>
  <c r="AM121" i="5"/>
  <c r="AN121" i="5"/>
  <c r="AO121" i="5"/>
  <c r="AP121" i="5"/>
  <c r="C122" i="5"/>
  <c r="D122" i="5"/>
  <c r="E122" i="5"/>
  <c r="F122" i="5"/>
  <c r="I122" i="5"/>
  <c r="J122" i="5"/>
  <c r="K122" i="5"/>
  <c r="L122" i="5"/>
  <c r="O122" i="5"/>
  <c r="P122" i="5"/>
  <c r="Q122" i="5"/>
  <c r="R122" i="5"/>
  <c r="U122" i="5"/>
  <c r="V122" i="5"/>
  <c r="W122" i="5"/>
  <c r="X122" i="5"/>
  <c r="AA122" i="5"/>
  <c r="AB122" i="5"/>
  <c r="AC122" i="5"/>
  <c r="AD122" i="5"/>
  <c r="AG122" i="5"/>
  <c r="AH122" i="5"/>
  <c r="AI122" i="5"/>
  <c r="AJ122" i="5"/>
  <c r="AM122" i="5"/>
  <c r="AN122" i="5"/>
  <c r="AO122" i="5"/>
  <c r="AP122" i="5"/>
  <c r="C123" i="5"/>
  <c r="D123" i="5"/>
  <c r="E123" i="5"/>
  <c r="F123" i="5"/>
  <c r="I123" i="5"/>
  <c r="J123" i="5"/>
  <c r="K123" i="5"/>
  <c r="L123" i="5"/>
  <c r="O123" i="5"/>
  <c r="P123" i="5"/>
  <c r="Q123" i="5"/>
  <c r="R123" i="5"/>
  <c r="U123" i="5"/>
  <c r="V123" i="5"/>
  <c r="W123" i="5"/>
  <c r="X123" i="5"/>
  <c r="AA123" i="5"/>
  <c r="AB123" i="5"/>
  <c r="AC123" i="5"/>
  <c r="AD123" i="5"/>
  <c r="AG123" i="5"/>
  <c r="AH123" i="5"/>
  <c r="AI123" i="5"/>
  <c r="AJ123" i="5"/>
  <c r="AM123" i="5"/>
  <c r="AN123" i="5"/>
  <c r="AO123" i="5"/>
  <c r="AP123" i="5"/>
  <c r="C124" i="5"/>
  <c r="D124" i="5"/>
  <c r="E124" i="5"/>
  <c r="F124" i="5"/>
  <c r="I124" i="5"/>
  <c r="J124" i="5"/>
  <c r="K124" i="5"/>
  <c r="L124" i="5"/>
  <c r="O124" i="5"/>
  <c r="P124" i="5"/>
  <c r="Q124" i="5"/>
  <c r="R124" i="5"/>
  <c r="U124" i="5"/>
  <c r="V124" i="5"/>
  <c r="W124" i="5"/>
  <c r="X124" i="5"/>
  <c r="AA124" i="5"/>
  <c r="AB124" i="5"/>
  <c r="AC124" i="5"/>
  <c r="AD124" i="5"/>
  <c r="AG124" i="5"/>
  <c r="AH124" i="5"/>
  <c r="AI124" i="5"/>
  <c r="AJ124" i="5"/>
  <c r="AM124" i="5"/>
  <c r="AN124" i="5"/>
  <c r="AO124" i="5"/>
  <c r="AP124" i="5"/>
  <c r="C125" i="5"/>
  <c r="D125" i="5"/>
  <c r="E125" i="5"/>
  <c r="F125" i="5"/>
  <c r="I125" i="5"/>
  <c r="J125" i="5"/>
  <c r="K125" i="5"/>
  <c r="L125" i="5"/>
  <c r="O125" i="5"/>
  <c r="P125" i="5"/>
  <c r="Q125" i="5"/>
  <c r="R125" i="5"/>
  <c r="U125" i="5"/>
  <c r="V125" i="5"/>
  <c r="W125" i="5"/>
  <c r="X125" i="5"/>
  <c r="AA125" i="5"/>
  <c r="AB125" i="5"/>
  <c r="AC125" i="5"/>
  <c r="AD125" i="5"/>
  <c r="AG125" i="5"/>
  <c r="AH125" i="5"/>
  <c r="AI125" i="5"/>
  <c r="AJ125" i="5"/>
  <c r="AM125" i="5"/>
  <c r="AN125" i="5"/>
  <c r="AO125" i="5"/>
  <c r="AP125" i="5"/>
  <c r="C126" i="5"/>
  <c r="D126" i="5"/>
  <c r="E126" i="5"/>
  <c r="F126" i="5"/>
  <c r="I126" i="5"/>
  <c r="J126" i="5"/>
  <c r="K126" i="5"/>
  <c r="L126" i="5"/>
  <c r="O126" i="5"/>
  <c r="P126" i="5"/>
  <c r="Q126" i="5"/>
  <c r="R126" i="5"/>
  <c r="U126" i="5"/>
  <c r="V126" i="5"/>
  <c r="W126" i="5"/>
  <c r="X126" i="5"/>
  <c r="AA126" i="5"/>
  <c r="AB126" i="5"/>
  <c r="AC126" i="5"/>
  <c r="AD126" i="5"/>
  <c r="AG126" i="5"/>
  <c r="AH126" i="5"/>
  <c r="AI126" i="5"/>
  <c r="AJ126" i="5"/>
  <c r="AM126" i="5"/>
  <c r="AN126" i="5"/>
  <c r="AO126" i="5"/>
  <c r="AP126" i="5"/>
  <c r="C127" i="5"/>
  <c r="D127" i="5"/>
  <c r="E127" i="5"/>
  <c r="F127" i="5"/>
  <c r="I127" i="5"/>
  <c r="J127" i="5"/>
  <c r="K127" i="5"/>
  <c r="L127" i="5"/>
  <c r="O127" i="5"/>
  <c r="P127" i="5"/>
  <c r="Q127" i="5"/>
  <c r="R127" i="5"/>
  <c r="U127" i="5"/>
  <c r="V127" i="5"/>
  <c r="W127" i="5"/>
  <c r="X127" i="5"/>
  <c r="AA127" i="5"/>
  <c r="AB127" i="5"/>
  <c r="AC127" i="5"/>
  <c r="AD127" i="5"/>
  <c r="AG127" i="5"/>
  <c r="AH127" i="5"/>
  <c r="AI127" i="5"/>
  <c r="AJ127" i="5"/>
  <c r="AM127" i="5"/>
  <c r="AN127" i="5"/>
  <c r="AO127" i="5"/>
  <c r="AP127" i="5"/>
  <c r="C128" i="5"/>
  <c r="D128" i="5"/>
  <c r="E128" i="5"/>
  <c r="F128" i="5"/>
  <c r="I128" i="5"/>
  <c r="J128" i="5"/>
  <c r="K128" i="5"/>
  <c r="L128" i="5"/>
  <c r="O128" i="5"/>
  <c r="P128" i="5"/>
  <c r="Q128" i="5"/>
  <c r="R128" i="5"/>
  <c r="U128" i="5"/>
  <c r="V128" i="5"/>
  <c r="W128" i="5"/>
  <c r="X128" i="5"/>
  <c r="AA128" i="5"/>
  <c r="AB128" i="5"/>
  <c r="AC128" i="5"/>
  <c r="AD128" i="5"/>
  <c r="AG128" i="5"/>
  <c r="AH128" i="5"/>
  <c r="AI128" i="5"/>
  <c r="AJ128" i="5"/>
  <c r="AM128" i="5"/>
  <c r="AN128" i="5"/>
  <c r="AO128" i="5"/>
  <c r="AP128" i="5"/>
  <c r="C129" i="5"/>
  <c r="D129" i="5"/>
  <c r="E129" i="5"/>
  <c r="F129" i="5"/>
  <c r="I129" i="5"/>
  <c r="J129" i="5"/>
  <c r="K129" i="5"/>
  <c r="L129" i="5"/>
  <c r="O129" i="5"/>
  <c r="P129" i="5"/>
  <c r="Q129" i="5"/>
  <c r="R129" i="5"/>
  <c r="U129" i="5"/>
  <c r="V129" i="5"/>
  <c r="W129" i="5"/>
  <c r="X129" i="5"/>
  <c r="AA129" i="5"/>
  <c r="AB129" i="5"/>
  <c r="AC129" i="5"/>
  <c r="AD129" i="5"/>
  <c r="AG129" i="5"/>
  <c r="AH129" i="5"/>
  <c r="AI129" i="5"/>
  <c r="AJ129" i="5"/>
  <c r="AM129" i="5"/>
  <c r="AN129" i="5"/>
  <c r="AO129" i="5"/>
  <c r="AP129" i="5"/>
  <c r="C130" i="5"/>
  <c r="D130" i="5"/>
  <c r="E130" i="5"/>
  <c r="F130" i="5"/>
  <c r="I130" i="5"/>
  <c r="J130" i="5"/>
  <c r="K130" i="5"/>
  <c r="L130" i="5"/>
  <c r="O130" i="5"/>
  <c r="P130" i="5"/>
  <c r="Q130" i="5"/>
  <c r="R130" i="5"/>
  <c r="U130" i="5"/>
  <c r="V130" i="5"/>
  <c r="W130" i="5"/>
  <c r="X130" i="5"/>
  <c r="AA130" i="5"/>
  <c r="AB130" i="5"/>
  <c r="AC130" i="5"/>
  <c r="AD130" i="5"/>
  <c r="AG130" i="5"/>
  <c r="AH130" i="5"/>
  <c r="AI130" i="5"/>
  <c r="AJ130" i="5"/>
  <c r="AM130" i="5"/>
  <c r="AN130" i="5"/>
  <c r="AO130" i="5"/>
  <c r="AP130" i="5"/>
  <c r="C131" i="5"/>
  <c r="D131" i="5"/>
  <c r="E131" i="5"/>
  <c r="F131" i="5"/>
  <c r="I131" i="5"/>
  <c r="J131" i="5"/>
  <c r="K131" i="5"/>
  <c r="L131" i="5"/>
  <c r="O131" i="5"/>
  <c r="P131" i="5"/>
  <c r="Q131" i="5"/>
  <c r="R131" i="5"/>
  <c r="U131" i="5"/>
  <c r="V131" i="5"/>
  <c r="W131" i="5"/>
  <c r="X131" i="5"/>
  <c r="AA131" i="5"/>
  <c r="AB131" i="5"/>
  <c r="AC131" i="5"/>
  <c r="AD131" i="5"/>
  <c r="AG131" i="5"/>
  <c r="AH131" i="5"/>
  <c r="AI131" i="5"/>
  <c r="AJ131" i="5"/>
  <c r="AM131" i="5"/>
  <c r="AN131" i="5"/>
  <c r="AO131" i="5"/>
  <c r="AP131" i="5"/>
  <c r="C132" i="5"/>
  <c r="D132" i="5"/>
  <c r="E132" i="5"/>
  <c r="F132" i="5"/>
  <c r="I132" i="5"/>
  <c r="J132" i="5"/>
  <c r="K132" i="5"/>
  <c r="L132" i="5"/>
  <c r="O132" i="5"/>
  <c r="P132" i="5"/>
  <c r="Q132" i="5"/>
  <c r="R132" i="5"/>
  <c r="U132" i="5"/>
  <c r="V132" i="5"/>
  <c r="W132" i="5"/>
  <c r="X132" i="5"/>
  <c r="AA132" i="5"/>
  <c r="AB132" i="5"/>
  <c r="AC132" i="5"/>
  <c r="AD132" i="5"/>
  <c r="AG132" i="5"/>
  <c r="AH132" i="5"/>
  <c r="AI132" i="5"/>
  <c r="AJ132" i="5"/>
  <c r="AM132" i="5"/>
  <c r="AN132" i="5"/>
  <c r="AO132" i="5"/>
  <c r="AP132" i="5"/>
  <c r="C63" i="5"/>
  <c r="D63" i="5"/>
  <c r="E63" i="5"/>
  <c r="F63" i="5"/>
  <c r="I63" i="5"/>
  <c r="J63" i="5"/>
  <c r="K63" i="5"/>
  <c r="L63" i="5"/>
  <c r="O63" i="5"/>
  <c r="P63" i="5"/>
  <c r="Q63" i="5"/>
  <c r="R63" i="5"/>
  <c r="U63" i="5"/>
  <c r="V63" i="5"/>
  <c r="W63" i="5"/>
  <c r="X63" i="5"/>
  <c r="AA63" i="5"/>
  <c r="AB63" i="5"/>
  <c r="AC63" i="5"/>
  <c r="AD63" i="5"/>
  <c r="AG63" i="5"/>
  <c r="AH63" i="5"/>
  <c r="AI63" i="5"/>
  <c r="AJ63" i="5"/>
  <c r="AM63" i="5"/>
  <c r="AN63" i="5"/>
  <c r="AO63" i="5"/>
  <c r="AP63" i="5"/>
  <c r="C64" i="5"/>
  <c r="D64" i="5"/>
  <c r="E64" i="5"/>
  <c r="F64" i="5"/>
  <c r="I64" i="5"/>
  <c r="J64" i="5"/>
  <c r="K64" i="5"/>
  <c r="L64" i="5"/>
  <c r="O64" i="5"/>
  <c r="P64" i="5"/>
  <c r="Q64" i="5"/>
  <c r="R64" i="5"/>
  <c r="U64" i="5"/>
  <c r="V64" i="5"/>
  <c r="W64" i="5"/>
  <c r="X64" i="5"/>
  <c r="AA64" i="5"/>
  <c r="AB64" i="5"/>
  <c r="AC64" i="5"/>
  <c r="AD64" i="5"/>
  <c r="AG64" i="5"/>
  <c r="AH64" i="5"/>
  <c r="AI64" i="5"/>
  <c r="AJ64" i="5"/>
  <c r="AM64" i="5"/>
  <c r="AN64" i="5"/>
  <c r="AO64" i="5"/>
  <c r="AP64" i="5"/>
  <c r="C65" i="5"/>
  <c r="D65" i="5"/>
  <c r="E65" i="5"/>
  <c r="F65" i="5"/>
  <c r="I65" i="5"/>
  <c r="J65" i="5"/>
  <c r="K65" i="5"/>
  <c r="L65" i="5"/>
  <c r="O65" i="5"/>
  <c r="P65" i="5"/>
  <c r="Q65" i="5"/>
  <c r="R65" i="5"/>
  <c r="U65" i="5"/>
  <c r="V65" i="5"/>
  <c r="W65" i="5"/>
  <c r="X65" i="5"/>
  <c r="AA65" i="5"/>
  <c r="AB65" i="5"/>
  <c r="AC65" i="5"/>
  <c r="AD65" i="5"/>
  <c r="AG65" i="5"/>
  <c r="AH65" i="5"/>
  <c r="AI65" i="5"/>
  <c r="AJ65" i="5"/>
  <c r="AM65" i="5"/>
  <c r="AN65" i="5"/>
  <c r="AO65" i="5"/>
  <c r="AP65" i="5"/>
  <c r="C66" i="5"/>
  <c r="D66" i="5"/>
  <c r="E66" i="5"/>
  <c r="F66" i="5"/>
  <c r="I66" i="5"/>
  <c r="J66" i="5"/>
  <c r="K66" i="5"/>
  <c r="L66" i="5"/>
  <c r="O66" i="5"/>
  <c r="P66" i="5"/>
  <c r="Q66" i="5"/>
  <c r="R66" i="5"/>
  <c r="U66" i="5"/>
  <c r="V66" i="5"/>
  <c r="W66" i="5"/>
  <c r="X66" i="5"/>
  <c r="AA66" i="5"/>
  <c r="AB66" i="5"/>
  <c r="AC66" i="5"/>
  <c r="AD66" i="5"/>
  <c r="AG66" i="5"/>
  <c r="AH66" i="5"/>
  <c r="AI66" i="5"/>
  <c r="AJ66" i="5"/>
  <c r="AM66" i="5"/>
  <c r="AN66" i="5"/>
  <c r="AO66" i="5"/>
  <c r="AP66" i="5"/>
  <c r="C67" i="5"/>
  <c r="D67" i="5"/>
  <c r="E67" i="5"/>
  <c r="F67" i="5"/>
  <c r="I67" i="5"/>
  <c r="J67" i="5"/>
  <c r="K67" i="5"/>
  <c r="L67" i="5"/>
  <c r="O67" i="5"/>
  <c r="P67" i="5"/>
  <c r="Q67" i="5"/>
  <c r="R67" i="5"/>
  <c r="U67" i="5"/>
  <c r="V67" i="5"/>
  <c r="W67" i="5"/>
  <c r="X67" i="5"/>
  <c r="AA67" i="5"/>
  <c r="AB67" i="5"/>
  <c r="AC67" i="5"/>
  <c r="AD67" i="5"/>
  <c r="AG67" i="5"/>
  <c r="AH67" i="5"/>
  <c r="AI67" i="5"/>
  <c r="AJ67" i="5"/>
  <c r="AM67" i="5"/>
  <c r="AN67" i="5"/>
  <c r="AO67" i="5"/>
  <c r="AP67" i="5"/>
  <c r="C68" i="5"/>
  <c r="D68" i="5"/>
  <c r="E68" i="5"/>
  <c r="F68" i="5"/>
  <c r="I68" i="5"/>
  <c r="J68" i="5"/>
  <c r="K68" i="5"/>
  <c r="L68" i="5"/>
  <c r="O68" i="5"/>
  <c r="P68" i="5"/>
  <c r="Q68" i="5"/>
  <c r="R68" i="5"/>
  <c r="U68" i="5"/>
  <c r="V68" i="5"/>
  <c r="W68" i="5"/>
  <c r="X68" i="5"/>
  <c r="AA68" i="5"/>
  <c r="AB68" i="5"/>
  <c r="AC68" i="5"/>
  <c r="AD68" i="5"/>
  <c r="AG68" i="5"/>
  <c r="AH68" i="5"/>
  <c r="AI68" i="5"/>
  <c r="AJ68" i="5"/>
  <c r="AM68" i="5"/>
  <c r="AN68" i="5"/>
  <c r="AO68" i="5"/>
  <c r="AP68" i="5"/>
  <c r="C69" i="5"/>
  <c r="D69" i="5"/>
  <c r="E69" i="5"/>
  <c r="F69" i="5"/>
  <c r="I69" i="5"/>
  <c r="J69" i="5"/>
  <c r="K69" i="5"/>
  <c r="L69" i="5"/>
  <c r="O69" i="5"/>
  <c r="P69" i="5"/>
  <c r="Q69" i="5"/>
  <c r="R69" i="5"/>
  <c r="U69" i="5"/>
  <c r="V69" i="5"/>
  <c r="W69" i="5"/>
  <c r="X69" i="5"/>
  <c r="AA69" i="5"/>
  <c r="AB69" i="5"/>
  <c r="AC69" i="5"/>
  <c r="AD69" i="5"/>
  <c r="AG69" i="5"/>
  <c r="AH69" i="5"/>
  <c r="AI69" i="5"/>
  <c r="AJ69" i="5"/>
  <c r="AM69" i="5"/>
  <c r="AN69" i="5"/>
  <c r="AO69" i="5"/>
  <c r="AP69" i="5"/>
  <c r="C70" i="5"/>
  <c r="D70" i="5"/>
  <c r="E70" i="5"/>
  <c r="F70" i="5"/>
  <c r="I70" i="5"/>
  <c r="J70" i="5"/>
  <c r="K70" i="5"/>
  <c r="L70" i="5"/>
  <c r="O70" i="5"/>
  <c r="P70" i="5"/>
  <c r="Q70" i="5"/>
  <c r="R70" i="5"/>
  <c r="U70" i="5"/>
  <c r="V70" i="5"/>
  <c r="W70" i="5"/>
  <c r="X70" i="5"/>
  <c r="AA70" i="5"/>
  <c r="AB70" i="5"/>
  <c r="AC70" i="5"/>
  <c r="AD70" i="5"/>
  <c r="AG70" i="5"/>
  <c r="AH70" i="5"/>
  <c r="AI70" i="5"/>
  <c r="AJ70" i="5"/>
  <c r="AM70" i="5"/>
  <c r="AN70" i="5"/>
  <c r="AO70" i="5"/>
  <c r="AP70" i="5"/>
  <c r="C71" i="5"/>
  <c r="D71" i="5"/>
  <c r="E71" i="5"/>
  <c r="F71" i="5"/>
  <c r="I71" i="5"/>
  <c r="J71" i="5"/>
  <c r="K71" i="5"/>
  <c r="L71" i="5"/>
  <c r="O71" i="5"/>
  <c r="P71" i="5"/>
  <c r="Q71" i="5"/>
  <c r="R71" i="5"/>
  <c r="U71" i="5"/>
  <c r="V71" i="5"/>
  <c r="W71" i="5"/>
  <c r="X71" i="5"/>
  <c r="AA71" i="5"/>
  <c r="AB71" i="5"/>
  <c r="AC71" i="5"/>
  <c r="AD71" i="5"/>
  <c r="AG71" i="5"/>
  <c r="AH71" i="5"/>
  <c r="AI71" i="5"/>
  <c r="AJ71" i="5"/>
  <c r="AM71" i="5"/>
  <c r="AN71" i="5"/>
  <c r="AO71" i="5"/>
  <c r="AP71" i="5"/>
  <c r="C72" i="5"/>
  <c r="D72" i="5"/>
  <c r="E72" i="5"/>
  <c r="F72" i="5"/>
  <c r="I72" i="5"/>
  <c r="J72" i="5"/>
  <c r="K72" i="5"/>
  <c r="L72" i="5"/>
  <c r="O72" i="5"/>
  <c r="P72" i="5"/>
  <c r="Q72" i="5"/>
  <c r="R72" i="5"/>
  <c r="U72" i="5"/>
  <c r="V72" i="5"/>
  <c r="W72" i="5"/>
  <c r="X72" i="5"/>
  <c r="AA72" i="5"/>
  <c r="AB72" i="5"/>
  <c r="AC72" i="5"/>
  <c r="AD72" i="5"/>
  <c r="AG72" i="5"/>
  <c r="AH72" i="5"/>
  <c r="AI72" i="5"/>
  <c r="AJ72" i="5"/>
  <c r="AM72" i="5"/>
  <c r="AN72" i="5"/>
  <c r="AO72" i="5"/>
  <c r="AP72" i="5"/>
  <c r="C73" i="5"/>
  <c r="D73" i="5"/>
  <c r="E73" i="5"/>
  <c r="F73" i="5"/>
  <c r="I73" i="5"/>
  <c r="J73" i="5"/>
  <c r="K73" i="5"/>
  <c r="L73" i="5"/>
  <c r="O73" i="5"/>
  <c r="P73" i="5"/>
  <c r="Q73" i="5"/>
  <c r="R73" i="5"/>
  <c r="U73" i="5"/>
  <c r="V73" i="5"/>
  <c r="W73" i="5"/>
  <c r="X73" i="5"/>
  <c r="AA73" i="5"/>
  <c r="AB73" i="5"/>
  <c r="AC73" i="5"/>
  <c r="AD73" i="5"/>
  <c r="AG73" i="5"/>
  <c r="AH73" i="5"/>
  <c r="AI73" i="5"/>
  <c r="AJ73" i="5"/>
  <c r="AM73" i="5"/>
  <c r="AN73" i="5"/>
  <c r="AO73" i="5"/>
  <c r="AP73" i="5"/>
  <c r="C74" i="5"/>
  <c r="D74" i="5"/>
  <c r="E74" i="5"/>
  <c r="F74" i="5"/>
  <c r="I74" i="5"/>
  <c r="J74" i="5"/>
  <c r="K74" i="5"/>
  <c r="L74" i="5"/>
  <c r="O74" i="5"/>
  <c r="P74" i="5"/>
  <c r="Q74" i="5"/>
  <c r="R74" i="5"/>
  <c r="U74" i="5"/>
  <c r="V74" i="5"/>
  <c r="W74" i="5"/>
  <c r="X74" i="5"/>
  <c r="AA74" i="5"/>
  <c r="AB74" i="5"/>
  <c r="AC74" i="5"/>
  <c r="AD74" i="5"/>
  <c r="AG74" i="5"/>
  <c r="AH74" i="5"/>
  <c r="AI74" i="5"/>
  <c r="AJ74" i="5"/>
  <c r="AM74" i="5"/>
  <c r="AN74" i="5"/>
  <c r="AO74" i="5"/>
  <c r="AP74" i="5"/>
  <c r="C75" i="5"/>
  <c r="D75" i="5"/>
  <c r="E75" i="5"/>
  <c r="F75" i="5"/>
  <c r="I75" i="5"/>
  <c r="J75" i="5"/>
  <c r="K75" i="5"/>
  <c r="L75" i="5"/>
  <c r="O75" i="5"/>
  <c r="P75" i="5"/>
  <c r="Q75" i="5"/>
  <c r="R75" i="5"/>
  <c r="U75" i="5"/>
  <c r="V75" i="5"/>
  <c r="W75" i="5"/>
  <c r="X75" i="5"/>
  <c r="AA75" i="5"/>
  <c r="AB75" i="5"/>
  <c r="AC75" i="5"/>
  <c r="AD75" i="5"/>
  <c r="AG75" i="5"/>
  <c r="AH75" i="5"/>
  <c r="AI75" i="5"/>
  <c r="AJ75" i="5"/>
  <c r="AM75" i="5"/>
  <c r="AN75" i="5"/>
  <c r="AO75" i="5"/>
  <c r="AP75" i="5"/>
  <c r="C76" i="5"/>
  <c r="D76" i="5"/>
  <c r="E76" i="5"/>
  <c r="F76" i="5"/>
  <c r="I76" i="5"/>
  <c r="J76" i="5"/>
  <c r="K76" i="5"/>
  <c r="L76" i="5"/>
  <c r="O76" i="5"/>
  <c r="P76" i="5"/>
  <c r="Q76" i="5"/>
  <c r="R76" i="5"/>
  <c r="U76" i="5"/>
  <c r="V76" i="5"/>
  <c r="W76" i="5"/>
  <c r="X76" i="5"/>
  <c r="AA76" i="5"/>
  <c r="AB76" i="5"/>
  <c r="AC76" i="5"/>
  <c r="AD76" i="5"/>
  <c r="AG76" i="5"/>
  <c r="AH76" i="5"/>
  <c r="AI76" i="5"/>
  <c r="AJ76" i="5"/>
  <c r="AM76" i="5"/>
  <c r="AN76" i="5"/>
  <c r="AO76" i="5"/>
  <c r="AP76" i="5"/>
  <c r="C77" i="5"/>
  <c r="D77" i="5"/>
  <c r="E77" i="5"/>
  <c r="F77" i="5"/>
  <c r="I77" i="5"/>
  <c r="J77" i="5"/>
  <c r="K77" i="5"/>
  <c r="L77" i="5"/>
  <c r="O77" i="5"/>
  <c r="P77" i="5"/>
  <c r="Q77" i="5"/>
  <c r="R77" i="5"/>
  <c r="U77" i="5"/>
  <c r="V77" i="5"/>
  <c r="W77" i="5"/>
  <c r="X77" i="5"/>
  <c r="AA77" i="5"/>
  <c r="AB77" i="5"/>
  <c r="AC77" i="5"/>
  <c r="AD77" i="5"/>
  <c r="AG77" i="5"/>
  <c r="AH77" i="5"/>
  <c r="AI77" i="5"/>
  <c r="AJ77" i="5"/>
  <c r="AM77" i="5"/>
  <c r="AN77" i="5"/>
  <c r="AO77" i="5"/>
  <c r="AP77" i="5"/>
  <c r="C78" i="5"/>
  <c r="D78" i="5"/>
  <c r="E78" i="5"/>
  <c r="F78" i="5"/>
  <c r="I78" i="5"/>
  <c r="J78" i="5"/>
  <c r="K78" i="5"/>
  <c r="L78" i="5"/>
  <c r="O78" i="5"/>
  <c r="P78" i="5"/>
  <c r="Q78" i="5"/>
  <c r="R78" i="5"/>
  <c r="U78" i="5"/>
  <c r="V78" i="5"/>
  <c r="W78" i="5"/>
  <c r="X78" i="5"/>
  <c r="AA78" i="5"/>
  <c r="AB78" i="5"/>
  <c r="AC78" i="5"/>
  <c r="AD78" i="5"/>
  <c r="AG78" i="5"/>
  <c r="AH78" i="5"/>
  <c r="AI78" i="5"/>
  <c r="AJ78" i="5"/>
  <c r="AM78" i="5"/>
  <c r="AN78" i="5"/>
  <c r="AO78" i="5"/>
  <c r="AP78" i="5"/>
  <c r="C79" i="5"/>
  <c r="D79" i="5"/>
  <c r="E79" i="5"/>
  <c r="F79" i="5"/>
  <c r="I79" i="5"/>
  <c r="J79" i="5"/>
  <c r="K79" i="5"/>
  <c r="L79" i="5"/>
  <c r="O79" i="5"/>
  <c r="P79" i="5"/>
  <c r="Q79" i="5"/>
  <c r="R79" i="5"/>
  <c r="U79" i="5"/>
  <c r="V79" i="5"/>
  <c r="W79" i="5"/>
  <c r="X79" i="5"/>
  <c r="AA79" i="5"/>
  <c r="AB79" i="5"/>
  <c r="AC79" i="5"/>
  <c r="AD79" i="5"/>
  <c r="AG79" i="5"/>
  <c r="AH79" i="5"/>
  <c r="AI79" i="5"/>
  <c r="AJ79" i="5"/>
  <c r="AM79" i="5"/>
  <c r="AN79" i="5"/>
  <c r="AO79" i="5"/>
  <c r="AP79" i="5"/>
  <c r="C80" i="5"/>
  <c r="D80" i="5"/>
  <c r="E80" i="5"/>
  <c r="F80" i="5"/>
  <c r="I80" i="5"/>
  <c r="J80" i="5"/>
  <c r="K80" i="5"/>
  <c r="L80" i="5"/>
  <c r="O80" i="5"/>
  <c r="P80" i="5"/>
  <c r="Q80" i="5"/>
  <c r="R80" i="5"/>
  <c r="U80" i="5"/>
  <c r="V80" i="5"/>
  <c r="W80" i="5"/>
  <c r="X80" i="5"/>
  <c r="AA80" i="5"/>
  <c r="AB80" i="5"/>
  <c r="AC80" i="5"/>
  <c r="AD80" i="5"/>
  <c r="AG80" i="5"/>
  <c r="AH80" i="5"/>
  <c r="AI80" i="5"/>
  <c r="AJ80" i="5"/>
  <c r="AM80" i="5"/>
  <c r="AN80" i="5"/>
  <c r="AO80" i="5"/>
  <c r="AP80" i="5"/>
  <c r="C81" i="5"/>
  <c r="D81" i="5"/>
  <c r="E81" i="5"/>
  <c r="F81" i="5"/>
  <c r="I81" i="5"/>
  <c r="J81" i="5"/>
  <c r="K81" i="5"/>
  <c r="L81" i="5"/>
  <c r="O81" i="5"/>
  <c r="P81" i="5"/>
  <c r="Q81" i="5"/>
  <c r="R81" i="5"/>
  <c r="U81" i="5"/>
  <c r="V81" i="5"/>
  <c r="W81" i="5"/>
  <c r="X81" i="5"/>
  <c r="AA81" i="5"/>
  <c r="AB81" i="5"/>
  <c r="AC81" i="5"/>
  <c r="AD81" i="5"/>
  <c r="AG81" i="5"/>
  <c r="AH81" i="5"/>
  <c r="AI81" i="5"/>
  <c r="AJ81" i="5"/>
  <c r="AM81" i="5"/>
  <c r="AN81" i="5"/>
  <c r="AO81" i="5"/>
  <c r="AP81" i="5"/>
  <c r="C82" i="5"/>
  <c r="D82" i="5"/>
  <c r="E82" i="5"/>
  <c r="F82" i="5"/>
  <c r="I82" i="5"/>
  <c r="J82" i="5"/>
  <c r="K82" i="5"/>
  <c r="L82" i="5"/>
  <c r="O82" i="5"/>
  <c r="P82" i="5"/>
  <c r="Q82" i="5"/>
  <c r="R82" i="5"/>
  <c r="U82" i="5"/>
  <c r="V82" i="5"/>
  <c r="W82" i="5"/>
  <c r="X82" i="5"/>
  <c r="AA82" i="5"/>
  <c r="AB82" i="5"/>
  <c r="AC82" i="5"/>
  <c r="AD82" i="5"/>
  <c r="AG82" i="5"/>
  <c r="AH82" i="5"/>
  <c r="AI82" i="5"/>
  <c r="AJ82" i="5"/>
  <c r="AM82" i="5"/>
  <c r="AN82" i="5"/>
  <c r="AO82" i="5"/>
  <c r="AP82" i="5"/>
  <c r="C83" i="5"/>
  <c r="D83" i="5"/>
  <c r="E83" i="5"/>
  <c r="F83" i="5"/>
  <c r="I83" i="5"/>
  <c r="J83" i="5"/>
  <c r="K83" i="5"/>
  <c r="L83" i="5"/>
  <c r="O83" i="5"/>
  <c r="P83" i="5"/>
  <c r="Q83" i="5"/>
  <c r="R83" i="5"/>
  <c r="U83" i="5"/>
  <c r="V83" i="5"/>
  <c r="W83" i="5"/>
  <c r="X83" i="5"/>
  <c r="AA83" i="5"/>
  <c r="AB83" i="5"/>
  <c r="AC83" i="5"/>
  <c r="AD83" i="5"/>
  <c r="AG83" i="5"/>
  <c r="AH83" i="5"/>
  <c r="AI83" i="5"/>
  <c r="AJ83" i="5"/>
  <c r="AM83" i="5"/>
  <c r="AN83" i="5"/>
  <c r="AO83" i="5"/>
  <c r="AP83" i="5"/>
  <c r="C84" i="5"/>
  <c r="D84" i="5"/>
  <c r="E84" i="5"/>
  <c r="F84" i="5"/>
  <c r="I84" i="5"/>
  <c r="J84" i="5"/>
  <c r="K84" i="5"/>
  <c r="L84" i="5"/>
  <c r="O84" i="5"/>
  <c r="P84" i="5"/>
  <c r="Q84" i="5"/>
  <c r="R84" i="5"/>
  <c r="U84" i="5"/>
  <c r="V84" i="5"/>
  <c r="W84" i="5"/>
  <c r="X84" i="5"/>
  <c r="AA84" i="5"/>
  <c r="AB84" i="5"/>
  <c r="AC84" i="5"/>
  <c r="AD84" i="5"/>
  <c r="AG84" i="5"/>
  <c r="AH84" i="5"/>
  <c r="AI84" i="5"/>
  <c r="AJ84" i="5"/>
  <c r="AM84" i="5"/>
  <c r="AN84" i="5"/>
  <c r="AO84" i="5"/>
  <c r="AP84" i="5"/>
  <c r="C85" i="5"/>
  <c r="D85" i="5"/>
  <c r="E85" i="5"/>
  <c r="F85" i="5"/>
  <c r="I85" i="5"/>
  <c r="J85" i="5"/>
  <c r="K85" i="5"/>
  <c r="L85" i="5"/>
  <c r="O85" i="5"/>
  <c r="P85" i="5"/>
  <c r="Q85" i="5"/>
  <c r="R85" i="5"/>
  <c r="U85" i="5"/>
  <c r="V85" i="5"/>
  <c r="W85" i="5"/>
  <c r="X85" i="5"/>
  <c r="AA85" i="5"/>
  <c r="AB85" i="5"/>
  <c r="AC85" i="5"/>
  <c r="AD85" i="5"/>
  <c r="AG85" i="5"/>
  <c r="AH85" i="5"/>
  <c r="AI85" i="5"/>
  <c r="AJ85" i="5"/>
  <c r="AM85" i="5"/>
  <c r="AN85" i="5"/>
  <c r="AO85" i="5"/>
  <c r="AP85" i="5"/>
  <c r="C86" i="5"/>
  <c r="D86" i="5"/>
  <c r="E86" i="5"/>
  <c r="F86" i="5"/>
  <c r="I86" i="5"/>
  <c r="J86" i="5"/>
  <c r="K86" i="5"/>
  <c r="L86" i="5"/>
  <c r="O86" i="5"/>
  <c r="P86" i="5"/>
  <c r="Q86" i="5"/>
  <c r="R86" i="5"/>
  <c r="U86" i="5"/>
  <c r="V86" i="5"/>
  <c r="W86" i="5"/>
  <c r="X86" i="5"/>
  <c r="AA86" i="5"/>
  <c r="AB86" i="5"/>
  <c r="AC86" i="5"/>
  <c r="AD86" i="5"/>
  <c r="AG86" i="5"/>
  <c r="AH86" i="5"/>
  <c r="AI86" i="5"/>
  <c r="AJ86" i="5"/>
  <c r="AM86" i="5"/>
  <c r="AN86" i="5"/>
  <c r="AO86" i="5"/>
  <c r="AP86" i="5"/>
  <c r="D62" i="5"/>
  <c r="E62" i="5"/>
  <c r="F62" i="5"/>
  <c r="I62" i="5"/>
  <c r="J62" i="5"/>
  <c r="K62" i="5"/>
  <c r="L62" i="5"/>
  <c r="O62" i="5"/>
  <c r="P62" i="5"/>
  <c r="Q62" i="5"/>
  <c r="R62" i="5"/>
  <c r="U62" i="5"/>
  <c r="V62" i="5"/>
  <c r="W62" i="5"/>
  <c r="X62" i="5"/>
  <c r="AA62" i="5"/>
  <c r="AB62" i="5"/>
  <c r="AC62" i="5"/>
  <c r="AD62" i="5"/>
  <c r="AG62" i="5"/>
  <c r="AH62" i="5"/>
  <c r="AI62" i="5"/>
  <c r="AJ62" i="5"/>
  <c r="AM62" i="5"/>
  <c r="AN62" i="5"/>
  <c r="AO62" i="5"/>
  <c r="AP62" i="5"/>
  <c r="C62"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18" i="5"/>
  <c r="AF18" i="5"/>
  <c r="Z18" i="5"/>
  <c r="T18" i="5"/>
  <c r="N18" i="5"/>
  <c r="H18" i="5"/>
  <c r="D18" i="5"/>
  <c r="E18" i="5"/>
  <c r="F18" i="5"/>
  <c r="I18" i="5"/>
  <c r="J18" i="5"/>
  <c r="K18" i="5"/>
  <c r="L18" i="5"/>
  <c r="O18" i="5"/>
  <c r="P18" i="5"/>
  <c r="Q18" i="5"/>
  <c r="R18" i="5"/>
  <c r="U18" i="5"/>
  <c r="V18" i="5"/>
  <c r="W18" i="5"/>
  <c r="X18" i="5"/>
  <c r="AA18" i="5"/>
  <c r="AB18" i="5"/>
  <c r="AC18" i="5"/>
  <c r="AD18" i="5"/>
  <c r="AG18" i="5"/>
  <c r="AH18" i="5"/>
  <c r="AI18" i="5"/>
  <c r="AJ18" i="5"/>
  <c r="AM18" i="5"/>
  <c r="AN18" i="5"/>
  <c r="AO18" i="5"/>
  <c r="AP18" i="5"/>
  <c r="I19" i="5"/>
  <c r="J19" i="5"/>
  <c r="K19" i="5"/>
  <c r="L19" i="5"/>
  <c r="O19" i="5"/>
  <c r="P19" i="5"/>
  <c r="Q19" i="5"/>
  <c r="R19" i="5"/>
  <c r="U19" i="5"/>
  <c r="V19" i="5"/>
  <c r="W19" i="5"/>
  <c r="X19" i="5"/>
  <c r="AA19" i="5"/>
  <c r="AB19" i="5"/>
  <c r="AC19" i="5"/>
  <c r="AD19" i="5"/>
  <c r="AG19" i="5"/>
  <c r="AH19" i="5"/>
  <c r="AI19" i="5"/>
  <c r="AJ19" i="5"/>
  <c r="AM19" i="5"/>
  <c r="AN19" i="5"/>
  <c r="AO19" i="5"/>
  <c r="AP19" i="5"/>
  <c r="I20" i="5"/>
  <c r="J20" i="5"/>
  <c r="K20" i="5"/>
  <c r="L20" i="5"/>
  <c r="O20" i="5"/>
  <c r="P20" i="5"/>
  <c r="Q20" i="5"/>
  <c r="R20" i="5"/>
  <c r="U20" i="5"/>
  <c r="V20" i="5"/>
  <c r="W20" i="5"/>
  <c r="X20" i="5"/>
  <c r="AA20" i="5"/>
  <c r="AB20" i="5"/>
  <c r="AC20" i="5"/>
  <c r="AD20" i="5"/>
  <c r="AG20" i="5"/>
  <c r="AH20" i="5"/>
  <c r="AI20" i="5"/>
  <c r="AJ20" i="5"/>
  <c r="AM20" i="5"/>
  <c r="AN20" i="5"/>
  <c r="AO20" i="5"/>
  <c r="AP20" i="5"/>
  <c r="I21" i="5"/>
  <c r="J21" i="5"/>
  <c r="K21" i="5"/>
  <c r="L21" i="5"/>
  <c r="O21" i="5"/>
  <c r="P21" i="5"/>
  <c r="Q21" i="5"/>
  <c r="R21" i="5"/>
  <c r="U21" i="5"/>
  <c r="V21" i="5"/>
  <c r="W21" i="5"/>
  <c r="X21" i="5"/>
  <c r="AA21" i="5"/>
  <c r="AB21" i="5"/>
  <c r="AC21" i="5"/>
  <c r="AD21" i="5"/>
  <c r="AG21" i="5"/>
  <c r="AH21" i="5"/>
  <c r="AI21" i="5"/>
  <c r="AJ21" i="5"/>
  <c r="AM21" i="5"/>
  <c r="AN21" i="5"/>
  <c r="AO21" i="5"/>
  <c r="AP21" i="5"/>
  <c r="I22" i="5"/>
  <c r="J22" i="5"/>
  <c r="K22" i="5"/>
  <c r="L22" i="5"/>
  <c r="O22" i="5"/>
  <c r="P22" i="5"/>
  <c r="Q22" i="5"/>
  <c r="R22" i="5"/>
  <c r="U22" i="5"/>
  <c r="V22" i="5"/>
  <c r="W22" i="5"/>
  <c r="X22" i="5"/>
  <c r="AA22" i="5"/>
  <c r="AB22" i="5"/>
  <c r="AC22" i="5"/>
  <c r="AD22" i="5"/>
  <c r="AG22" i="5"/>
  <c r="AH22" i="5"/>
  <c r="AI22" i="5"/>
  <c r="AJ22" i="5"/>
  <c r="AM22" i="5"/>
  <c r="AN22" i="5"/>
  <c r="AO22" i="5"/>
  <c r="AP22" i="5"/>
  <c r="I23" i="5"/>
  <c r="J23" i="5"/>
  <c r="K23" i="5"/>
  <c r="L23" i="5"/>
  <c r="O23" i="5"/>
  <c r="P23" i="5"/>
  <c r="Q23" i="5"/>
  <c r="R23" i="5"/>
  <c r="U23" i="5"/>
  <c r="V23" i="5"/>
  <c r="W23" i="5"/>
  <c r="X23" i="5"/>
  <c r="AA23" i="5"/>
  <c r="AB23" i="5"/>
  <c r="AC23" i="5"/>
  <c r="AD23" i="5"/>
  <c r="AG23" i="5"/>
  <c r="AH23" i="5"/>
  <c r="AI23" i="5"/>
  <c r="AJ23" i="5"/>
  <c r="AM23" i="5"/>
  <c r="AN23" i="5"/>
  <c r="AO23" i="5"/>
  <c r="AP23" i="5"/>
  <c r="I24" i="5"/>
  <c r="J24" i="5"/>
  <c r="K24" i="5"/>
  <c r="L24" i="5"/>
  <c r="O24" i="5"/>
  <c r="P24" i="5"/>
  <c r="Q24" i="5"/>
  <c r="R24" i="5"/>
  <c r="U24" i="5"/>
  <c r="V24" i="5"/>
  <c r="W24" i="5"/>
  <c r="X24" i="5"/>
  <c r="AA24" i="5"/>
  <c r="AB24" i="5"/>
  <c r="AC24" i="5"/>
  <c r="AD24" i="5"/>
  <c r="AG24" i="5"/>
  <c r="AH24" i="5"/>
  <c r="AI24" i="5"/>
  <c r="AJ24" i="5"/>
  <c r="AM24" i="5"/>
  <c r="AN24" i="5"/>
  <c r="AO24" i="5"/>
  <c r="AP24" i="5"/>
  <c r="I25" i="5"/>
  <c r="J25" i="5"/>
  <c r="K25" i="5"/>
  <c r="L25" i="5"/>
  <c r="O25" i="5"/>
  <c r="P25" i="5"/>
  <c r="Q25" i="5"/>
  <c r="R25" i="5"/>
  <c r="U25" i="5"/>
  <c r="V25" i="5"/>
  <c r="W25" i="5"/>
  <c r="X25" i="5"/>
  <c r="AA25" i="5"/>
  <c r="AB25" i="5"/>
  <c r="AC25" i="5"/>
  <c r="AD25" i="5"/>
  <c r="AG25" i="5"/>
  <c r="AH25" i="5"/>
  <c r="AI25" i="5"/>
  <c r="AJ25" i="5"/>
  <c r="AM25" i="5"/>
  <c r="AN25" i="5"/>
  <c r="AO25" i="5"/>
  <c r="AP25" i="5"/>
  <c r="I26" i="5"/>
  <c r="J26" i="5"/>
  <c r="K26" i="5"/>
  <c r="L26" i="5"/>
  <c r="O26" i="5"/>
  <c r="P26" i="5"/>
  <c r="Q26" i="5"/>
  <c r="R26" i="5"/>
  <c r="U26" i="5"/>
  <c r="V26" i="5"/>
  <c r="W26" i="5"/>
  <c r="X26" i="5"/>
  <c r="AA26" i="5"/>
  <c r="AB26" i="5"/>
  <c r="AC26" i="5"/>
  <c r="AD26" i="5"/>
  <c r="AG26" i="5"/>
  <c r="AH26" i="5"/>
  <c r="AI26" i="5"/>
  <c r="AJ26" i="5"/>
  <c r="AM26" i="5"/>
  <c r="AN26" i="5"/>
  <c r="AO26" i="5"/>
  <c r="AP26" i="5"/>
  <c r="I27" i="5"/>
  <c r="J27" i="5"/>
  <c r="K27" i="5"/>
  <c r="L27" i="5"/>
  <c r="O27" i="5"/>
  <c r="P27" i="5"/>
  <c r="Q27" i="5"/>
  <c r="R27" i="5"/>
  <c r="U27" i="5"/>
  <c r="V27" i="5"/>
  <c r="W27" i="5"/>
  <c r="X27" i="5"/>
  <c r="AA27" i="5"/>
  <c r="AB27" i="5"/>
  <c r="AC27" i="5"/>
  <c r="AD27" i="5"/>
  <c r="AG27" i="5"/>
  <c r="AH27" i="5"/>
  <c r="AI27" i="5"/>
  <c r="AJ27" i="5"/>
  <c r="AM27" i="5"/>
  <c r="AN27" i="5"/>
  <c r="AO27" i="5"/>
  <c r="AP27" i="5"/>
  <c r="I28" i="5"/>
  <c r="J28" i="5"/>
  <c r="K28" i="5"/>
  <c r="L28" i="5"/>
  <c r="O28" i="5"/>
  <c r="P28" i="5"/>
  <c r="Q28" i="5"/>
  <c r="R28" i="5"/>
  <c r="U28" i="5"/>
  <c r="V28" i="5"/>
  <c r="W28" i="5"/>
  <c r="X28" i="5"/>
  <c r="AA28" i="5"/>
  <c r="AB28" i="5"/>
  <c r="AC28" i="5"/>
  <c r="AD28" i="5"/>
  <c r="AG28" i="5"/>
  <c r="AH28" i="5"/>
  <c r="AI28" i="5"/>
  <c r="AJ28" i="5"/>
  <c r="AM28" i="5"/>
  <c r="AN28" i="5"/>
  <c r="AO28" i="5"/>
  <c r="AP28" i="5"/>
  <c r="I29" i="5"/>
  <c r="J29" i="5"/>
  <c r="K29" i="5"/>
  <c r="L29" i="5"/>
  <c r="O29" i="5"/>
  <c r="P29" i="5"/>
  <c r="Q29" i="5"/>
  <c r="R29" i="5"/>
  <c r="U29" i="5"/>
  <c r="V29" i="5"/>
  <c r="W29" i="5"/>
  <c r="X29" i="5"/>
  <c r="AA29" i="5"/>
  <c r="AB29" i="5"/>
  <c r="AC29" i="5"/>
  <c r="AD29" i="5"/>
  <c r="AG29" i="5"/>
  <c r="AH29" i="5"/>
  <c r="AI29" i="5"/>
  <c r="AJ29" i="5"/>
  <c r="AM29" i="5"/>
  <c r="AN29" i="5"/>
  <c r="AO29" i="5"/>
  <c r="AP29" i="5"/>
  <c r="I30" i="5"/>
  <c r="J30" i="5"/>
  <c r="K30" i="5"/>
  <c r="L30" i="5"/>
  <c r="O30" i="5"/>
  <c r="P30" i="5"/>
  <c r="Q30" i="5"/>
  <c r="R30" i="5"/>
  <c r="U30" i="5"/>
  <c r="V30" i="5"/>
  <c r="W30" i="5"/>
  <c r="X30" i="5"/>
  <c r="AA30" i="5"/>
  <c r="AB30" i="5"/>
  <c r="AC30" i="5"/>
  <c r="AD30" i="5"/>
  <c r="AG30" i="5"/>
  <c r="AH30" i="5"/>
  <c r="AI30" i="5"/>
  <c r="AJ30" i="5"/>
  <c r="AM30" i="5"/>
  <c r="AN30" i="5"/>
  <c r="AO30" i="5"/>
  <c r="AP30" i="5"/>
  <c r="I31" i="5"/>
  <c r="J31" i="5"/>
  <c r="K31" i="5"/>
  <c r="L31" i="5"/>
  <c r="O31" i="5"/>
  <c r="P31" i="5"/>
  <c r="Q31" i="5"/>
  <c r="R31" i="5"/>
  <c r="U31" i="5"/>
  <c r="V31" i="5"/>
  <c r="W31" i="5"/>
  <c r="X31" i="5"/>
  <c r="AA31" i="5"/>
  <c r="AB31" i="5"/>
  <c r="AC31" i="5"/>
  <c r="AD31" i="5"/>
  <c r="AG31" i="5"/>
  <c r="AH31" i="5"/>
  <c r="AI31" i="5"/>
  <c r="AJ31" i="5"/>
  <c r="AM31" i="5"/>
  <c r="AN31" i="5"/>
  <c r="AO31" i="5"/>
  <c r="AP31" i="5"/>
  <c r="I32" i="5"/>
  <c r="J32" i="5"/>
  <c r="K32" i="5"/>
  <c r="L32" i="5"/>
  <c r="O32" i="5"/>
  <c r="P32" i="5"/>
  <c r="Q32" i="5"/>
  <c r="R32" i="5"/>
  <c r="U32" i="5"/>
  <c r="V32" i="5"/>
  <c r="W32" i="5"/>
  <c r="X32" i="5"/>
  <c r="AA32" i="5"/>
  <c r="AB32" i="5"/>
  <c r="AC32" i="5"/>
  <c r="AD32" i="5"/>
  <c r="AG32" i="5"/>
  <c r="AH32" i="5"/>
  <c r="AI32" i="5"/>
  <c r="AJ32" i="5"/>
  <c r="AM32" i="5"/>
  <c r="AN32" i="5"/>
  <c r="AO32" i="5"/>
  <c r="AP32" i="5"/>
  <c r="I33" i="5"/>
  <c r="J33" i="5"/>
  <c r="K33" i="5"/>
  <c r="L33" i="5"/>
  <c r="O33" i="5"/>
  <c r="P33" i="5"/>
  <c r="Q33" i="5"/>
  <c r="R33" i="5"/>
  <c r="U33" i="5"/>
  <c r="V33" i="5"/>
  <c r="W33" i="5"/>
  <c r="X33" i="5"/>
  <c r="AA33" i="5"/>
  <c r="AB33" i="5"/>
  <c r="AC33" i="5"/>
  <c r="AD33" i="5"/>
  <c r="AG33" i="5"/>
  <c r="AH33" i="5"/>
  <c r="AI33" i="5"/>
  <c r="AJ33" i="5"/>
  <c r="AM33" i="5"/>
  <c r="AN33" i="5"/>
  <c r="AO33" i="5"/>
  <c r="AP33" i="5"/>
  <c r="I34" i="5"/>
  <c r="J34" i="5"/>
  <c r="K34" i="5"/>
  <c r="L34" i="5"/>
  <c r="O34" i="5"/>
  <c r="P34" i="5"/>
  <c r="Q34" i="5"/>
  <c r="R34" i="5"/>
  <c r="U34" i="5"/>
  <c r="V34" i="5"/>
  <c r="W34" i="5"/>
  <c r="X34" i="5"/>
  <c r="AA34" i="5"/>
  <c r="AB34" i="5"/>
  <c r="AC34" i="5"/>
  <c r="AD34" i="5"/>
  <c r="AG34" i="5"/>
  <c r="AH34" i="5"/>
  <c r="AI34" i="5"/>
  <c r="AJ34" i="5"/>
  <c r="AM34" i="5"/>
  <c r="AN34" i="5"/>
  <c r="AO34" i="5"/>
  <c r="AP34" i="5"/>
  <c r="I35" i="5"/>
  <c r="J35" i="5"/>
  <c r="K35" i="5"/>
  <c r="L35" i="5"/>
  <c r="O35" i="5"/>
  <c r="P35" i="5"/>
  <c r="Q35" i="5"/>
  <c r="R35" i="5"/>
  <c r="U35" i="5"/>
  <c r="V35" i="5"/>
  <c r="W35" i="5"/>
  <c r="X35" i="5"/>
  <c r="AA35" i="5"/>
  <c r="AB35" i="5"/>
  <c r="AC35" i="5"/>
  <c r="AD35" i="5"/>
  <c r="AG35" i="5"/>
  <c r="AH35" i="5"/>
  <c r="AI35" i="5"/>
  <c r="AJ35" i="5"/>
  <c r="AM35" i="5"/>
  <c r="AN35" i="5"/>
  <c r="AO35" i="5"/>
  <c r="AP35" i="5"/>
  <c r="I36" i="5"/>
  <c r="J36" i="5"/>
  <c r="K36" i="5"/>
  <c r="L36" i="5"/>
  <c r="O36" i="5"/>
  <c r="P36" i="5"/>
  <c r="Q36" i="5"/>
  <c r="R36" i="5"/>
  <c r="U36" i="5"/>
  <c r="V36" i="5"/>
  <c r="W36" i="5"/>
  <c r="X36" i="5"/>
  <c r="AA36" i="5"/>
  <c r="AB36" i="5"/>
  <c r="AC36" i="5"/>
  <c r="AD36" i="5"/>
  <c r="AG36" i="5"/>
  <c r="AH36" i="5"/>
  <c r="AI36" i="5"/>
  <c r="AJ36" i="5"/>
  <c r="AM36" i="5"/>
  <c r="AN36" i="5"/>
  <c r="AO36" i="5"/>
  <c r="AP36" i="5"/>
  <c r="I37" i="5"/>
  <c r="J37" i="5"/>
  <c r="K37" i="5"/>
  <c r="L37" i="5"/>
  <c r="O37" i="5"/>
  <c r="P37" i="5"/>
  <c r="Q37" i="5"/>
  <c r="R37" i="5"/>
  <c r="U37" i="5"/>
  <c r="V37" i="5"/>
  <c r="W37" i="5"/>
  <c r="X37" i="5"/>
  <c r="AA37" i="5"/>
  <c r="AB37" i="5"/>
  <c r="AC37" i="5"/>
  <c r="AD37" i="5"/>
  <c r="AG37" i="5"/>
  <c r="AH37" i="5"/>
  <c r="AI37" i="5"/>
  <c r="AJ37" i="5"/>
  <c r="AM37" i="5"/>
  <c r="AN37" i="5"/>
  <c r="AO37" i="5"/>
  <c r="AP37" i="5"/>
  <c r="I38" i="5"/>
  <c r="J38" i="5"/>
  <c r="K38" i="5"/>
  <c r="L38" i="5"/>
  <c r="O38" i="5"/>
  <c r="P38" i="5"/>
  <c r="Q38" i="5"/>
  <c r="R38" i="5"/>
  <c r="U38" i="5"/>
  <c r="V38" i="5"/>
  <c r="W38" i="5"/>
  <c r="X38" i="5"/>
  <c r="AA38" i="5"/>
  <c r="AB38" i="5"/>
  <c r="AC38" i="5"/>
  <c r="AD38" i="5"/>
  <c r="AG38" i="5"/>
  <c r="AH38" i="5"/>
  <c r="AI38" i="5"/>
  <c r="AJ38" i="5"/>
  <c r="AM38" i="5"/>
  <c r="AN38" i="5"/>
  <c r="AO38" i="5"/>
  <c r="AP38" i="5"/>
  <c r="I39" i="5"/>
  <c r="J39" i="5"/>
  <c r="K39" i="5"/>
  <c r="L39" i="5"/>
  <c r="O39" i="5"/>
  <c r="P39" i="5"/>
  <c r="Q39" i="5"/>
  <c r="R39" i="5"/>
  <c r="U39" i="5"/>
  <c r="V39" i="5"/>
  <c r="W39" i="5"/>
  <c r="X39" i="5"/>
  <c r="AA39" i="5"/>
  <c r="AB39" i="5"/>
  <c r="AC39" i="5"/>
  <c r="AD39" i="5"/>
  <c r="AG39" i="5"/>
  <c r="AH39" i="5"/>
  <c r="AI39" i="5"/>
  <c r="AJ39" i="5"/>
  <c r="AM39" i="5"/>
  <c r="AN39" i="5"/>
  <c r="AO39" i="5"/>
  <c r="AP39" i="5"/>
  <c r="I40" i="5"/>
  <c r="J40" i="5"/>
  <c r="K40" i="5"/>
  <c r="L40" i="5"/>
  <c r="O40" i="5"/>
  <c r="P40" i="5"/>
  <c r="Q40" i="5"/>
  <c r="R40" i="5"/>
  <c r="U40" i="5"/>
  <c r="V40" i="5"/>
  <c r="W40" i="5"/>
  <c r="X40" i="5"/>
  <c r="AA40" i="5"/>
  <c r="AB40" i="5"/>
  <c r="AC40" i="5"/>
  <c r="AD40" i="5"/>
  <c r="AG40" i="5"/>
  <c r="AH40" i="5"/>
  <c r="AI40" i="5"/>
  <c r="AJ40" i="5"/>
  <c r="AM40" i="5"/>
  <c r="AN40" i="5"/>
  <c r="AO40" i="5"/>
  <c r="AP40" i="5"/>
  <c r="I41" i="5"/>
  <c r="J41" i="5"/>
  <c r="K41" i="5"/>
  <c r="L41" i="5"/>
  <c r="O41" i="5"/>
  <c r="P41" i="5"/>
  <c r="Q41" i="5"/>
  <c r="R41" i="5"/>
  <c r="U41" i="5"/>
  <c r="V41" i="5"/>
  <c r="W41" i="5"/>
  <c r="X41" i="5"/>
  <c r="AA41" i="5"/>
  <c r="AB41" i="5"/>
  <c r="AC41" i="5"/>
  <c r="AD41" i="5"/>
  <c r="AG41" i="5"/>
  <c r="AH41" i="5"/>
  <c r="AI41" i="5"/>
  <c r="AJ41" i="5"/>
  <c r="AM41" i="5"/>
  <c r="AN41" i="5"/>
  <c r="AO41" i="5"/>
  <c r="AP41" i="5"/>
  <c r="I42" i="5"/>
  <c r="J42" i="5"/>
  <c r="K42" i="5"/>
  <c r="L42" i="5"/>
  <c r="O42" i="5"/>
  <c r="P42" i="5"/>
  <c r="Q42" i="5"/>
  <c r="R42" i="5"/>
  <c r="U42" i="5"/>
  <c r="V42" i="5"/>
  <c r="W42" i="5"/>
  <c r="X42" i="5"/>
  <c r="AA42" i="5"/>
  <c r="AB42" i="5"/>
  <c r="AC42" i="5"/>
  <c r="AD42" i="5"/>
  <c r="AG42" i="5"/>
  <c r="AH42" i="5"/>
  <c r="AI42" i="5"/>
  <c r="AJ42" i="5"/>
  <c r="AM42" i="5"/>
  <c r="AN42" i="5"/>
  <c r="AO42" i="5"/>
  <c r="AP42" i="5"/>
  <c r="I43" i="5"/>
  <c r="J43" i="5"/>
  <c r="K43" i="5"/>
  <c r="L43" i="5"/>
  <c r="O43" i="5"/>
  <c r="P43" i="5"/>
  <c r="Q43" i="5"/>
  <c r="R43" i="5"/>
  <c r="U43" i="5"/>
  <c r="V43" i="5"/>
  <c r="W43" i="5"/>
  <c r="X43" i="5"/>
  <c r="AA43" i="5"/>
  <c r="AB43" i="5"/>
  <c r="AC43" i="5"/>
  <c r="AD43" i="5"/>
  <c r="AG43" i="5"/>
  <c r="AH43" i="5"/>
  <c r="AI43" i="5"/>
  <c r="AJ43" i="5"/>
  <c r="AM43" i="5"/>
  <c r="AN43" i="5"/>
  <c r="AO43" i="5"/>
  <c r="AP43" i="5"/>
  <c r="I44" i="5"/>
  <c r="J44" i="5"/>
  <c r="K44" i="5"/>
  <c r="L44" i="5"/>
  <c r="O44" i="5"/>
  <c r="P44" i="5"/>
  <c r="Q44" i="5"/>
  <c r="R44" i="5"/>
  <c r="U44" i="5"/>
  <c r="V44" i="5"/>
  <c r="W44" i="5"/>
  <c r="X44" i="5"/>
  <c r="AA44" i="5"/>
  <c r="AB44" i="5"/>
  <c r="AC44" i="5"/>
  <c r="AD44" i="5"/>
  <c r="AG44" i="5"/>
  <c r="AH44" i="5"/>
  <c r="AI44" i="5"/>
  <c r="AJ44" i="5"/>
  <c r="AM44" i="5"/>
  <c r="AN44" i="5"/>
  <c r="AO44" i="5"/>
  <c r="AP44" i="5"/>
  <c r="I45" i="5"/>
  <c r="J45" i="5"/>
  <c r="K45" i="5"/>
  <c r="L45" i="5"/>
  <c r="O45" i="5"/>
  <c r="P45" i="5"/>
  <c r="Q45" i="5"/>
  <c r="R45" i="5"/>
  <c r="U45" i="5"/>
  <c r="V45" i="5"/>
  <c r="W45" i="5"/>
  <c r="X45" i="5"/>
  <c r="AA45" i="5"/>
  <c r="AB45" i="5"/>
  <c r="AC45" i="5"/>
  <c r="AD45" i="5"/>
  <c r="AG45" i="5"/>
  <c r="AH45" i="5"/>
  <c r="AI45" i="5"/>
  <c r="AJ45" i="5"/>
  <c r="AM45" i="5"/>
  <c r="AN45" i="5"/>
  <c r="AO45" i="5"/>
  <c r="AP45" i="5"/>
  <c r="I46" i="5"/>
  <c r="J46" i="5"/>
  <c r="K46" i="5"/>
  <c r="L46" i="5"/>
  <c r="O46" i="5"/>
  <c r="P46" i="5"/>
  <c r="Q46" i="5"/>
  <c r="R46" i="5"/>
  <c r="U46" i="5"/>
  <c r="V46" i="5"/>
  <c r="W46" i="5"/>
  <c r="X46" i="5"/>
  <c r="AA46" i="5"/>
  <c r="AB46" i="5"/>
  <c r="AC46" i="5"/>
  <c r="AD46" i="5"/>
  <c r="AG46" i="5"/>
  <c r="AH46" i="5"/>
  <c r="AI46" i="5"/>
  <c r="AJ46" i="5"/>
  <c r="AM46" i="5"/>
  <c r="AN46" i="5"/>
  <c r="AO46" i="5"/>
  <c r="AP46" i="5"/>
  <c r="I47" i="5"/>
  <c r="J47" i="5"/>
  <c r="K47" i="5"/>
  <c r="L47" i="5"/>
  <c r="O47" i="5"/>
  <c r="P47" i="5"/>
  <c r="Q47" i="5"/>
  <c r="R47" i="5"/>
  <c r="U47" i="5"/>
  <c r="V47" i="5"/>
  <c r="W47" i="5"/>
  <c r="X47" i="5"/>
  <c r="AA47" i="5"/>
  <c r="AB47" i="5"/>
  <c r="AC47" i="5"/>
  <c r="AD47" i="5"/>
  <c r="AG47" i="5"/>
  <c r="AH47" i="5"/>
  <c r="AI47" i="5"/>
  <c r="AJ47" i="5"/>
  <c r="AM47" i="5"/>
  <c r="AN47" i="5"/>
  <c r="AO47" i="5"/>
  <c r="AP47" i="5"/>
  <c r="I48" i="5"/>
  <c r="J48" i="5"/>
  <c r="K48" i="5"/>
  <c r="L48" i="5"/>
  <c r="O48" i="5"/>
  <c r="P48" i="5"/>
  <c r="Q48" i="5"/>
  <c r="R48" i="5"/>
  <c r="U48" i="5"/>
  <c r="V48" i="5"/>
  <c r="W48" i="5"/>
  <c r="X48" i="5"/>
  <c r="AA48" i="5"/>
  <c r="AB48" i="5"/>
  <c r="AC48" i="5"/>
  <c r="AD48" i="5"/>
  <c r="AG48" i="5"/>
  <c r="AH48" i="5"/>
  <c r="AI48" i="5"/>
  <c r="AJ48" i="5"/>
  <c r="AM48" i="5"/>
  <c r="AN48" i="5"/>
  <c r="AO48" i="5"/>
  <c r="AP48" i="5"/>
  <c r="I49" i="5"/>
  <c r="J49" i="5"/>
  <c r="K49" i="5"/>
  <c r="L49" i="5"/>
  <c r="O49" i="5"/>
  <c r="P49" i="5"/>
  <c r="Q49" i="5"/>
  <c r="R49" i="5"/>
  <c r="U49" i="5"/>
  <c r="V49" i="5"/>
  <c r="W49" i="5"/>
  <c r="X49" i="5"/>
  <c r="AA49" i="5"/>
  <c r="AB49" i="5"/>
  <c r="AC49" i="5"/>
  <c r="AD49" i="5"/>
  <c r="AG49" i="5"/>
  <c r="AH49" i="5"/>
  <c r="AI49" i="5"/>
  <c r="AJ49" i="5"/>
  <c r="AM49" i="5"/>
  <c r="AN49" i="5"/>
  <c r="AO49" i="5"/>
  <c r="AP49" i="5"/>
  <c r="I50" i="5"/>
  <c r="J50" i="5"/>
  <c r="K50" i="5"/>
  <c r="L50" i="5"/>
  <c r="O50" i="5"/>
  <c r="P50" i="5"/>
  <c r="Q50" i="5"/>
  <c r="R50" i="5"/>
  <c r="U50" i="5"/>
  <c r="V50" i="5"/>
  <c r="W50" i="5"/>
  <c r="X50" i="5"/>
  <c r="AA50" i="5"/>
  <c r="AB50" i="5"/>
  <c r="AC50" i="5"/>
  <c r="AD50" i="5"/>
  <c r="AG50" i="5"/>
  <c r="AH50" i="5"/>
  <c r="AI50" i="5"/>
  <c r="AJ50" i="5"/>
  <c r="AM50" i="5"/>
  <c r="AN50" i="5"/>
  <c r="AO50" i="5"/>
  <c r="AP50" i="5"/>
  <c r="I51" i="5"/>
  <c r="J51" i="5"/>
  <c r="K51" i="5"/>
  <c r="L51" i="5"/>
  <c r="O51" i="5"/>
  <c r="P51" i="5"/>
  <c r="Q51" i="5"/>
  <c r="R51" i="5"/>
  <c r="U51" i="5"/>
  <c r="V51" i="5"/>
  <c r="W51" i="5"/>
  <c r="X51" i="5"/>
  <c r="AA51" i="5"/>
  <c r="AB51" i="5"/>
  <c r="AC51" i="5"/>
  <c r="AD51" i="5"/>
  <c r="AG51" i="5"/>
  <c r="AH51" i="5"/>
  <c r="AI51" i="5"/>
  <c r="AJ51" i="5"/>
  <c r="AM51" i="5"/>
  <c r="AN51" i="5"/>
  <c r="AO51" i="5"/>
  <c r="AP51" i="5"/>
  <c r="I52" i="5"/>
  <c r="J52" i="5"/>
  <c r="K52" i="5"/>
  <c r="L52" i="5"/>
  <c r="O52" i="5"/>
  <c r="P52" i="5"/>
  <c r="Q52" i="5"/>
  <c r="R52" i="5"/>
  <c r="U52" i="5"/>
  <c r="V52" i="5"/>
  <c r="W52" i="5"/>
  <c r="X52" i="5"/>
  <c r="AA52" i="5"/>
  <c r="AB52" i="5"/>
  <c r="AC52" i="5"/>
  <c r="AD52" i="5"/>
  <c r="AG52" i="5"/>
  <c r="AH52" i="5"/>
  <c r="AI52" i="5"/>
  <c r="AJ52" i="5"/>
  <c r="AM52" i="5"/>
  <c r="AN52" i="5"/>
  <c r="AO52" i="5"/>
  <c r="AP52" i="5"/>
  <c r="I53" i="5"/>
  <c r="J53" i="5"/>
  <c r="K53" i="5"/>
  <c r="L53" i="5"/>
  <c r="O53" i="5"/>
  <c r="P53" i="5"/>
  <c r="Q53" i="5"/>
  <c r="R53" i="5"/>
  <c r="U53" i="5"/>
  <c r="V53" i="5"/>
  <c r="W53" i="5"/>
  <c r="X53" i="5"/>
  <c r="AA53" i="5"/>
  <c r="AB53" i="5"/>
  <c r="AC53" i="5"/>
  <c r="AD53" i="5"/>
  <c r="AG53" i="5"/>
  <c r="AH53" i="5"/>
  <c r="AI53" i="5"/>
  <c r="AJ53" i="5"/>
  <c r="AM53" i="5"/>
  <c r="AN53" i="5"/>
  <c r="AO53" i="5"/>
  <c r="AP53" i="5"/>
  <c r="I54" i="5"/>
  <c r="J54" i="5"/>
  <c r="K54" i="5"/>
  <c r="L54" i="5"/>
  <c r="O54" i="5"/>
  <c r="P54" i="5"/>
  <c r="Q54" i="5"/>
  <c r="R54" i="5"/>
  <c r="U54" i="5"/>
  <c r="V54" i="5"/>
  <c r="W54" i="5"/>
  <c r="X54" i="5"/>
  <c r="AA54" i="5"/>
  <c r="AB54" i="5"/>
  <c r="AC54" i="5"/>
  <c r="AD54" i="5"/>
  <c r="AG54" i="5"/>
  <c r="AH54" i="5"/>
  <c r="AI54" i="5"/>
  <c r="AJ54" i="5"/>
  <c r="AM54" i="5"/>
  <c r="AN54" i="5"/>
  <c r="AO54" i="5"/>
  <c r="AP54" i="5"/>
  <c r="I55" i="5"/>
  <c r="J55" i="5"/>
  <c r="K55" i="5"/>
  <c r="L55" i="5"/>
  <c r="O55" i="5"/>
  <c r="P55" i="5"/>
  <c r="Q55" i="5"/>
  <c r="R55" i="5"/>
  <c r="U55" i="5"/>
  <c r="V55" i="5"/>
  <c r="W55" i="5"/>
  <c r="X55" i="5"/>
  <c r="AA55" i="5"/>
  <c r="AB55" i="5"/>
  <c r="AC55" i="5"/>
  <c r="AD55" i="5"/>
  <c r="AG55" i="5"/>
  <c r="AH55" i="5"/>
  <c r="AI55" i="5"/>
  <c r="AJ55" i="5"/>
  <c r="AM55" i="5"/>
  <c r="AN55" i="5"/>
  <c r="AO55" i="5"/>
  <c r="AP55" i="5"/>
  <c r="I56" i="5"/>
  <c r="J56" i="5"/>
  <c r="K56" i="5"/>
  <c r="L56" i="5"/>
  <c r="O56" i="5"/>
  <c r="P56" i="5"/>
  <c r="Q56" i="5"/>
  <c r="R56" i="5"/>
  <c r="U56" i="5"/>
  <c r="V56" i="5"/>
  <c r="W56" i="5"/>
  <c r="X56" i="5"/>
  <c r="AA56" i="5"/>
  <c r="AB56" i="5"/>
  <c r="AC56" i="5"/>
  <c r="AD56" i="5"/>
  <c r="AG56" i="5"/>
  <c r="AH56" i="5"/>
  <c r="AI56" i="5"/>
  <c r="AJ56" i="5"/>
  <c r="AM56" i="5"/>
  <c r="AN56" i="5"/>
  <c r="AO56" i="5"/>
  <c r="AP56" i="5"/>
  <c r="I57" i="5"/>
  <c r="J57" i="5"/>
  <c r="K57" i="5"/>
  <c r="L57" i="5"/>
  <c r="O57" i="5"/>
  <c r="P57" i="5"/>
  <c r="Q57" i="5"/>
  <c r="R57" i="5"/>
  <c r="U57" i="5"/>
  <c r="V57" i="5"/>
  <c r="W57" i="5"/>
  <c r="X57" i="5"/>
  <c r="AA57" i="5"/>
  <c r="AB57" i="5"/>
  <c r="AC57" i="5"/>
  <c r="AD57" i="5"/>
  <c r="AG57" i="5"/>
  <c r="AH57" i="5"/>
  <c r="AI57" i="5"/>
  <c r="AJ57" i="5"/>
  <c r="AM57" i="5"/>
  <c r="AN57" i="5"/>
  <c r="AO57" i="5"/>
  <c r="AP57" i="5"/>
  <c r="I58" i="5"/>
  <c r="J58" i="5"/>
  <c r="K58" i="5"/>
  <c r="L58" i="5"/>
  <c r="O58" i="5"/>
  <c r="P58" i="5"/>
  <c r="Q58" i="5"/>
  <c r="R58" i="5"/>
  <c r="U58" i="5"/>
  <c r="V58" i="5"/>
  <c r="W58" i="5"/>
  <c r="X58" i="5"/>
  <c r="AA58" i="5"/>
  <c r="AB58" i="5"/>
  <c r="AC58" i="5"/>
  <c r="AD58" i="5"/>
  <c r="AG58" i="5"/>
  <c r="AH58" i="5"/>
  <c r="AI58" i="5"/>
  <c r="AJ58" i="5"/>
  <c r="AM58" i="5"/>
  <c r="AN58" i="5"/>
  <c r="AO58" i="5"/>
  <c r="AP58" i="5"/>
  <c r="I59" i="5"/>
  <c r="J59" i="5"/>
  <c r="K59" i="5"/>
  <c r="L59" i="5"/>
  <c r="O59" i="5"/>
  <c r="P59" i="5"/>
  <c r="Q59" i="5"/>
  <c r="R59" i="5"/>
  <c r="U59" i="5"/>
  <c r="V59" i="5"/>
  <c r="W59" i="5"/>
  <c r="X59" i="5"/>
  <c r="AA59" i="5"/>
  <c r="AB59" i="5"/>
  <c r="AC59" i="5"/>
  <c r="AD59" i="5"/>
  <c r="AG59" i="5"/>
  <c r="AH59" i="5"/>
  <c r="AI59" i="5"/>
  <c r="AJ59" i="5"/>
  <c r="AM59" i="5"/>
  <c r="AN59" i="5"/>
  <c r="AO59" i="5"/>
  <c r="AP59" i="5"/>
  <c r="I60" i="5"/>
  <c r="J60" i="5"/>
  <c r="K60" i="5"/>
  <c r="L60" i="5"/>
  <c r="O60" i="5"/>
  <c r="P60" i="5"/>
  <c r="Q60" i="5"/>
  <c r="R60" i="5"/>
  <c r="U60" i="5"/>
  <c r="V60" i="5"/>
  <c r="W60" i="5"/>
  <c r="X60" i="5"/>
  <c r="AA60" i="5"/>
  <c r="AB60" i="5"/>
  <c r="AC60" i="5"/>
  <c r="AD60" i="5"/>
  <c r="AG60" i="5"/>
  <c r="AH60" i="5"/>
  <c r="AI60" i="5"/>
  <c r="AJ60" i="5"/>
  <c r="AM60" i="5"/>
  <c r="AN60" i="5"/>
  <c r="AO60" i="5"/>
  <c r="AP60" i="5"/>
  <c r="I61" i="5"/>
  <c r="J61" i="5"/>
  <c r="K61" i="5"/>
  <c r="L61" i="5"/>
  <c r="O61" i="5"/>
  <c r="P61" i="5"/>
  <c r="Q61" i="5"/>
  <c r="R61" i="5"/>
  <c r="U61" i="5"/>
  <c r="V61" i="5"/>
  <c r="W61" i="5"/>
  <c r="X61" i="5"/>
  <c r="AA61" i="5"/>
  <c r="AB61" i="5"/>
  <c r="AC61" i="5"/>
  <c r="AD61" i="5"/>
  <c r="AG61" i="5"/>
  <c r="AH61" i="5"/>
  <c r="AI61" i="5"/>
  <c r="AJ61" i="5"/>
  <c r="AM61" i="5"/>
  <c r="AN61" i="5"/>
  <c r="AO61" i="5"/>
  <c r="AP61" i="5"/>
  <c r="C19" i="5"/>
  <c r="D19" i="5"/>
  <c r="E19" i="5"/>
  <c r="F19" i="5"/>
  <c r="C20" i="5"/>
  <c r="D20" i="5"/>
  <c r="E20" i="5"/>
  <c r="F20" i="5"/>
  <c r="C21" i="5"/>
  <c r="D21" i="5"/>
  <c r="E21" i="5"/>
  <c r="F21" i="5"/>
  <c r="C22" i="5"/>
  <c r="D22" i="5"/>
  <c r="E22" i="5"/>
  <c r="F22" i="5"/>
  <c r="C23" i="5"/>
  <c r="D23" i="5"/>
  <c r="E23" i="5"/>
  <c r="F23" i="5"/>
  <c r="C24" i="5"/>
  <c r="D24" i="5"/>
  <c r="E24" i="5"/>
  <c r="F24" i="5"/>
  <c r="C25" i="5"/>
  <c r="D25" i="5"/>
  <c r="E25" i="5"/>
  <c r="F25" i="5"/>
  <c r="C26" i="5"/>
  <c r="D26" i="5"/>
  <c r="E26" i="5"/>
  <c r="F26" i="5"/>
  <c r="C27" i="5"/>
  <c r="D27" i="5"/>
  <c r="E27" i="5"/>
  <c r="F27" i="5"/>
  <c r="C28" i="5"/>
  <c r="D28" i="5"/>
  <c r="E28" i="5"/>
  <c r="F28" i="5"/>
  <c r="C29" i="5"/>
  <c r="D29" i="5"/>
  <c r="E29" i="5"/>
  <c r="F29" i="5"/>
  <c r="C30" i="5"/>
  <c r="D30" i="5"/>
  <c r="E30" i="5"/>
  <c r="F30" i="5"/>
  <c r="C31" i="5"/>
  <c r="D31" i="5"/>
  <c r="E31" i="5"/>
  <c r="F31" i="5"/>
  <c r="C32" i="5"/>
  <c r="D32" i="5"/>
  <c r="E32" i="5"/>
  <c r="F32" i="5"/>
  <c r="C33" i="5"/>
  <c r="D33" i="5"/>
  <c r="E33" i="5"/>
  <c r="F33" i="5"/>
  <c r="C34" i="5"/>
  <c r="D34" i="5"/>
  <c r="E34" i="5"/>
  <c r="F34" i="5"/>
  <c r="C35" i="5"/>
  <c r="D35" i="5"/>
  <c r="E35" i="5"/>
  <c r="F35" i="5"/>
  <c r="C36" i="5"/>
  <c r="D36" i="5"/>
  <c r="E36" i="5"/>
  <c r="F36" i="5"/>
  <c r="C37" i="5"/>
  <c r="D37" i="5"/>
  <c r="E37" i="5"/>
  <c r="F37" i="5"/>
  <c r="C38" i="5"/>
  <c r="D38" i="5"/>
  <c r="E38" i="5"/>
  <c r="F38" i="5"/>
  <c r="C39" i="5"/>
  <c r="D39" i="5"/>
  <c r="E39" i="5"/>
  <c r="F39" i="5"/>
  <c r="C40" i="5"/>
  <c r="D40" i="5"/>
  <c r="E40" i="5"/>
  <c r="F40" i="5"/>
  <c r="C41" i="5"/>
  <c r="D41" i="5"/>
  <c r="E41" i="5"/>
  <c r="F41" i="5"/>
  <c r="C42" i="5"/>
  <c r="D42" i="5"/>
  <c r="E42" i="5"/>
  <c r="F42" i="5"/>
  <c r="C43" i="5"/>
  <c r="D43" i="5"/>
  <c r="E43" i="5"/>
  <c r="F43" i="5"/>
  <c r="C44" i="5"/>
  <c r="D44" i="5"/>
  <c r="E44" i="5"/>
  <c r="F44" i="5"/>
  <c r="C45" i="5"/>
  <c r="D45" i="5"/>
  <c r="E45" i="5"/>
  <c r="F45" i="5"/>
  <c r="C46" i="5"/>
  <c r="D46" i="5"/>
  <c r="E46" i="5"/>
  <c r="F46" i="5"/>
  <c r="C47" i="5"/>
  <c r="D47" i="5"/>
  <c r="E47" i="5"/>
  <c r="F47" i="5"/>
  <c r="C48" i="5"/>
  <c r="D48" i="5"/>
  <c r="E48" i="5"/>
  <c r="F48" i="5"/>
  <c r="C49" i="5"/>
  <c r="D49" i="5"/>
  <c r="E49" i="5"/>
  <c r="F49" i="5"/>
  <c r="C50" i="5"/>
  <c r="D50" i="5"/>
  <c r="E50" i="5"/>
  <c r="F50" i="5"/>
  <c r="C51" i="5"/>
  <c r="D51" i="5"/>
  <c r="E51" i="5"/>
  <c r="F51" i="5"/>
  <c r="C52" i="5"/>
  <c r="D52" i="5"/>
  <c r="E52" i="5"/>
  <c r="F52" i="5"/>
  <c r="C53" i="5"/>
  <c r="D53" i="5"/>
  <c r="E53" i="5"/>
  <c r="F53" i="5"/>
  <c r="C54" i="5"/>
  <c r="D54" i="5"/>
  <c r="E54" i="5"/>
  <c r="F54" i="5"/>
  <c r="C55" i="5"/>
  <c r="D55" i="5"/>
  <c r="E55" i="5"/>
  <c r="F55" i="5"/>
  <c r="C56" i="5"/>
  <c r="D56" i="5"/>
  <c r="E56" i="5"/>
  <c r="F56" i="5"/>
  <c r="C57" i="5"/>
  <c r="D57" i="5"/>
  <c r="E57" i="5"/>
  <c r="F57" i="5"/>
  <c r="C58" i="5"/>
  <c r="D58" i="5"/>
  <c r="E58" i="5"/>
  <c r="F58" i="5"/>
  <c r="C59" i="5"/>
  <c r="D59" i="5"/>
  <c r="E59" i="5"/>
  <c r="F59" i="5"/>
  <c r="C60" i="5"/>
  <c r="D60" i="5"/>
  <c r="E60" i="5"/>
  <c r="F60" i="5"/>
  <c r="D61" i="5"/>
  <c r="E61" i="5"/>
  <c r="F61" i="5"/>
  <c r="C61" i="5"/>
  <c r="C18" i="5"/>
  <c r="AN4" i="5"/>
  <c r="AO4" i="5"/>
  <c r="AP4" i="5"/>
  <c r="AN5" i="5"/>
  <c r="AO5" i="5"/>
  <c r="AP5" i="5"/>
  <c r="AN6" i="5"/>
  <c r="AO6" i="5"/>
  <c r="AP6" i="5"/>
  <c r="AN7" i="5"/>
  <c r="AO7" i="5"/>
  <c r="AP7" i="5"/>
  <c r="AN8" i="5"/>
  <c r="AO8" i="5"/>
  <c r="AP8" i="5"/>
  <c r="AN9" i="5"/>
  <c r="AO9" i="5"/>
  <c r="AP9" i="5"/>
  <c r="AN10" i="5"/>
  <c r="AO10" i="5"/>
  <c r="AP10" i="5"/>
  <c r="AN11" i="5"/>
  <c r="AO11" i="5"/>
  <c r="AP11" i="5"/>
  <c r="AN12" i="5"/>
  <c r="AO12" i="5"/>
  <c r="AP12" i="5"/>
  <c r="AN13" i="5"/>
  <c r="AO13" i="5"/>
  <c r="AP13" i="5"/>
  <c r="AN14" i="5"/>
  <c r="AO14" i="5"/>
  <c r="AP14" i="5"/>
  <c r="AN15" i="5"/>
  <c r="AO15" i="5"/>
  <c r="AP15" i="5"/>
  <c r="AN16" i="5"/>
  <c r="AO16" i="5"/>
  <c r="AP16" i="5"/>
  <c r="AN17" i="5"/>
  <c r="AO17" i="5"/>
  <c r="AP17" i="5"/>
  <c r="AM5" i="5"/>
  <c r="AM6" i="5"/>
  <c r="AM7" i="5"/>
  <c r="AM8" i="5"/>
  <c r="AM9" i="5"/>
  <c r="AM10" i="5"/>
  <c r="AM11" i="5"/>
  <c r="AM12" i="5"/>
  <c r="AM13" i="5"/>
  <c r="AM14" i="5"/>
  <c r="AM15" i="5"/>
  <c r="AM16" i="5"/>
  <c r="AM17" i="5"/>
  <c r="AM4" i="5"/>
  <c r="AF17" i="5"/>
  <c r="AF5" i="5"/>
  <c r="AF6" i="5"/>
  <c r="AF7" i="5"/>
  <c r="AF8" i="5"/>
  <c r="AF9" i="5"/>
  <c r="AF10" i="5"/>
  <c r="AF11" i="5"/>
  <c r="AF12" i="5"/>
  <c r="AF13" i="5"/>
  <c r="AF14" i="5"/>
  <c r="AF15" i="5"/>
  <c r="AF16" i="5"/>
  <c r="AF4" i="5"/>
  <c r="Z5" i="5"/>
  <c r="Z6" i="5"/>
  <c r="Z7" i="5"/>
  <c r="Z8" i="5"/>
  <c r="Z9" i="5"/>
  <c r="Z10" i="5"/>
  <c r="Z11" i="5"/>
  <c r="Z12" i="5"/>
  <c r="Z13" i="5"/>
  <c r="Z14" i="5"/>
  <c r="Z15" i="5"/>
  <c r="Z16" i="5"/>
  <c r="Z17" i="5"/>
  <c r="Z4" i="5"/>
  <c r="T5" i="5"/>
  <c r="T6" i="5"/>
  <c r="T7" i="5"/>
  <c r="T8" i="5"/>
  <c r="T9" i="5"/>
  <c r="T10" i="5"/>
  <c r="T11" i="5"/>
  <c r="T12" i="5"/>
  <c r="T13" i="5"/>
  <c r="T14" i="5"/>
  <c r="T15" i="5"/>
  <c r="T16" i="5"/>
  <c r="T17" i="5"/>
  <c r="T4" i="5"/>
  <c r="N5" i="5"/>
  <c r="N6" i="5"/>
  <c r="N7" i="5"/>
  <c r="N8" i="5"/>
  <c r="N9" i="5"/>
  <c r="N10" i="5"/>
  <c r="N11" i="5"/>
  <c r="N12" i="5"/>
  <c r="N13" i="5"/>
  <c r="N14" i="5"/>
  <c r="N15" i="5"/>
  <c r="N16" i="5"/>
  <c r="N17" i="5"/>
  <c r="N4" i="5"/>
  <c r="H5" i="5"/>
  <c r="H6" i="5"/>
  <c r="H7" i="5"/>
  <c r="H8" i="5"/>
  <c r="H9" i="5"/>
  <c r="H10" i="5"/>
  <c r="H11" i="5"/>
  <c r="H12" i="5"/>
  <c r="H13" i="5"/>
  <c r="H14" i="5"/>
  <c r="H15" i="5"/>
  <c r="H16" i="5"/>
  <c r="H17" i="5"/>
  <c r="H4" i="5"/>
  <c r="I4" i="5"/>
  <c r="J4" i="5"/>
  <c r="K4" i="5"/>
  <c r="L4" i="5"/>
  <c r="O4" i="5"/>
  <c r="P4" i="5"/>
  <c r="Q4" i="5"/>
  <c r="R4" i="5"/>
  <c r="U4" i="5"/>
  <c r="V4" i="5"/>
  <c r="W4" i="5"/>
  <c r="X4" i="5"/>
  <c r="AA4" i="5"/>
  <c r="AB4" i="5"/>
  <c r="AC4" i="5"/>
  <c r="AD4" i="5"/>
  <c r="AG4" i="5"/>
  <c r="AH4" i="5"/>
  <c r="AI4" i="5"/>
  <c r="AJ4" i="5"/>
  <c r="I5" i="5"/>
  <c r="J5" i="5"/>
  <c r="K5" i="5"/>
  <c r="L5" i="5"/>
  <c r="O5" i="5"/>
  <c r="P5" i="5"/>
  <c r="Q5" i="5"/>
  <c r="R5" i="5"/>
  <c r="U5" i="5"/>
  <c r="V5" i="5"/>
  <c r="W5" i="5"/>
  <c r="X5" i="5"/>
  <c r="AA5" i="5"/>
  <c r="AB5" i="5"/>
  <c r="AC5" i="5"/>
  <c r="AD5" i="5"/>
  <c r="AG5" i="5"/>
  <c r="AH5" i="5"/>
  <c r="AI5" i="5"/>
  <c r="AJ5" i="5"/>
  <c r="I6" i="5"/>
  <c r="J6" i="5"/>
  <c r="K6" i="5"/>
  <c r="L6" i="5"/>
  <c r="O6" i="5"/>
  <c r="P6" i="5"/>
  <c r="Q6" i="5"/>
  <c r="R6" i="5"/>
  <c r="U6" i="5"/>
  <c r="V6" i="5"/>
  <c r="W6" i="5"/>
  <c r="X6" i="5"/>
  <c r="AA6" i="5"/>
  <c r="AB6" i="5"/>
  <c r="AC6" i="5"/>
  <c r="AD6" i="5"/>
  <c r="AG6" i="5"/>
  <c r="AH6" i="5"/>
  <c r="AI6" i="5"/>
  <c r="AJ6" i="5"/>
  <c r="I7" i="5"/>
  <c r="J7" i="5"/>
  <c r="K7" i="5"/>
  <c r="L7" i="5"/>
  <c r="O7" i="5"/>
  <c r="P7" i="5"/>
  <c r="Q7" i="5"/>
  <c r="R7" i="5"/>
  <c r="U7" i="5"/>
  <c r="V7" i="5"/>
  <c r="W7" i="5"/>
  <c r="X7" i="5"/>
  <c r="AA7" i="5"/>
  <c r="AB7" i="5"/>
  <c r="AC7" i="5"/>
  <c r="AD7" i="5"/>
  <c r="AG7" i="5"/>
  <c r="AH7" i="5"/>
  <c r="AI7" i="5"/>
  <c r="AJ7" i="5"/>
  <c r="I8" i="5"/>
  <c r="J8" i="5"/>
  <c r="K8" i="5"/>
  <c r="L8" i="5"/>
  <c r="O8" i="5"/>
  <c r="P8" i="5"/>
  <c r="Q8" i="5"/>
  <c r="R8" i="5"/>
  <c r="U8" i="5"/>
  <c r="V8" i="5"/>
  <c r="W8" i="5"/>
  <c r="X8" i="5"/>
  <c r="AA8" i="5"/>
  <c r="AB8" i="5"/>
  <c r="AC8" i="5"/>
  <c r="AD8" i="5"/>
  <c r="AG8" i="5"/>
  <c r="AH8" i="5"/>
  <c r="AI8" i="5"/>
  <c r="AJ8" i="5"/>
  <c r="I9" i="5"/>
  <c r="J9" i="5"/>
  <c r="K9" i="5"/>
  <c r="L9" i="5"/>
  <c r="O9" i="5"/>
  <c r="P9" i="5"/>
  <c r="Q9" i="5"/>
  <c r="R9" i="5"/>
  <c r="U9" i="5"/>
  <c r="V9" i="5"/>
  <c r="W9" i="5"/>
  <c r="X9" i="5"/>
  <c r="AA9" i="5"/>
  <c r="AB9" i="5"/>
  <c r="AC9" i="5"/>
  <c r="AD9" i="5"/>
  <c r="AG9" i="5"/>
  <c r="AH9" i="5"/>
  <c r="AI9" i="5"/>
  <c r="AJ9" i="5"/>
  <c r="I10" i="5"/>
  <c r="J10" i="5"/>
  <c r="K10" i="5"/>
  <c r="L10" i="5"/>
  <c r="O10" i="5"/>
  <c r="P10" i="5"/>
  <c r="Q10" i="5"/>
  <c r="R10" i="5"/>
  <c r="U10" i="5"/>
  <c r="V10" i="5"/>
  <c r="W10" i="5"/>
  <c r="X10" i="5"/>
  <c r="AA10" i="5"/>
  <c r="AB10" i="5"/>
  <c r="AC10" i="5"/>
  <c r="AD10" i="5"/>
  <c r="AG10" i="5"/>
  <c r="AH10" i="5"/>
  <c r="AI10" i="5"/>
  <c r="AJ10" i="5"/>
  <c r="I11" i="5"/>
  <c r="J11" i="5"/>
  <c r="K11" i="5"/>
  <c r="L11" i="5"/>
  <c r="O11" i="5"/>
  <c r="P11" i="5"/>
  <c r="Q11" i="5"/>
  <c r="R11" i="5"/>
  <c r="U11" i="5"/>
  <c r="V11" i="5"/>
  <c r="W11" i="5"/>
  <c r="X11" i="5"/>
  <c r="AA11" i="5"/>
  <c r="AB11" i="5"/>
  <c r="AC11" i="5"/>
  <c r="AD11" i="5"/>
  <c r="AG11" i="5"/>
  <c r="AH11" i="5"/>
  <c r="AI11" i="5"/>
  <c r="AJ11" i="5"/>
  <c r="I12" i="5"/>
  <c r="J12" i="5"/>
  <c r="K12" i="5"/>
  <c r="L12" i="5"/>
  <c r="O12" i="5"/>
  <c r="P12" i="5"/>
  <c r="Q12" i="5"/>
  <c r="R12" i="5"/>
  <c r="U12" i="5"/>
  <c r="V12" i="5"/>
  <c r="W12" i="5"/>
  <c r="X12" i="5"/>
  <c r="AA12" i="5"/>
  <c r="AB12" i="5"/>
  <c r="AC12" i="5"/>
  <c r="AD12" i="5"/>
  <c r="AG12" i="5"/>
  <c r="AH12" i="5"/>
  <c r="AI12" i="5"/>
  <c r="AJ12" i="5"/>
  <c r="I13" i="5"/>
  <c r="J13" i="5"/>
  <c r="K13" i="5"/>
  <c r="L13" i="5"/>
  <c r="O13" i="5"/>
  <c r="P13" i="5"/>
  <c r="Q13" i="5"/>
  <c r="R13" i="5"/>
  <c r="U13" i="5"/>
  <c r="V13" i="5"/>
  <c r="W13" i="5"/>
  <c r="X13" i="5"/>
  <c r="AA13" i="5"/>
  <c r="AB13" i="5"/>
  <c r="AC13" i="5"/>
  <c r="AD13" i="5"/>
  <c r="AG13" i="5"/>
  <c r="AH13" i="5"/>
  <c r="AI13" i="5"/>
  <c r="AJ13" i="5"/>
  <c r="I14" i="5"/>
  <c r="J14" i="5"/>
  <c r="K14" i="5"/>
  <c r="L14" i="5"/>
  <c r="O14" i="5"/>
  <c r="P14" i="5"/>
  <c r="Q14" i="5"/>
  <c r="R14" i="5"/>
  <c r="U14" i="5"/>
  <c r="V14" i="5"/>
  <c r="W14" i="5"/>
  <c r="X14" i="5"/>
  <c r="AA14" i="5"/>
  <c r="AB14" i="5"/>
  <c r="AC14" i="5"/>
  <c r="AD14" i="5"/>
  <c r="AG14" i="5"/>
  <c r="AH14" i="5"/>
  <c r="AI14" i="5"/>
  <c r="AJ14" i="5"/>
  <c r="I15" i="5"/>
  <c r="J15" i="5"/>
  <c r="K15" i="5"/>
  <c r="L15" i="5"/>
  <c r="O15" i="5"/>
  <c r="P15" i="5"/>
  <c r="Q15" i="5"/>
  <c r="R15" i="5"/>
  <c r="U15" i="5"/>
  <c r="V15" i="5"/>
  <c r="W15" i="5"/>
  <c r="X15" i="5"/>
  <c r="AA15" i="5"/>
  <c r="AB15" i="5"/>
  <c r="AC15" i="5"/>
  <c r="AD15" i="5"/>
  <c r="AG15" i="5"/>
  <c r="AH15" i="5"/>
  <c r="AI15" i="5"/>
  <c r="AJ15" i="5"/>
  <c r="I16" i="5"/>
  <c r="J16" i="5"/>
  <c r="K16" i="5"/>
  <c r="L16" i="5"/>
  <c r="O16" i="5"/>
  <c r="P16" i="5"/>
  <c r="Q16" i="5"/>
  <c r="R16" i="5"/>
  <c r="U16" i="5"/>
  <c r="V16" i="5"/>
  <c r="W16" i="5"/>
  <c r="X16" i="5"/>
  <c r="AA16" i="5"/>
  <c r="AB16" i="5"/>
  <c r="AC16" i="5"/>
  <c r="AD16" i="5"/>
  <c r="AG16" i="5"/>
  <c r="AH16" i="5"/>
  <c r="AI16" i="5"/>
  <c r="AJ16" i="5"/>
  <c r="I17" i="5"/>
  <c r="J17" i="5"/>
  <c r="K17" i="5"/>
  <c r="L17" i="5"/>
  <c r="O17" i="5"/>
  <c r="P17" i="5"/>
  <c r="Q17" i="5"/>
  <c r="R17" i="5"/>
  <c r="U17" i="5"/>
  <c r="V17" i="5"/>
  <c r="W17" i="5"/>
  <c r="X17" i="5"/>
  <c r="AA17" i="5"/>
  <c r="AB17" i="5"/>
  <c r="AC17" i="5"/>
  <c r="AD17" i="5"/>
  <c r="AG17" i="5"/>
  <c r="AH17" i="5"/>
  <c r="AI17" i="5"/>
  <c r="AJ17" i="5"/>
  <c r="C5" i="5"/>
  <c r="D5" i="5"/>
  <c r="E5" i="5"/>
  <c r="F5" i="5"/>
  <c r="C6" i="5"/>
  <c r="D6" i="5"/>
  <c r="E6" i="5"/>
  <c r="F6" i="5"/>
  <c r="C7" i="5"/>
  <c r="D7" i="5"/>
  <c r="E7" i="5"/>
  <c r="F7" i="5"/>
  <c r="C8" i="5"/>
  <c r="D8" i="5"/>
  <c r="E8" i="5"/>
  <c r="F8" i="5"/>
  <c r="C9" i="5"/>
  <c r="D9" i="5"/>
  <c r="E9" i="5"/>
  <c r="F9" i="5"/>
  <c r="C10" i="5"/>
  <c r="D10" i="5"/>
  <c r="E10" i="5"/>
  <c r="F10" i="5"/>
  <c r="C11" i="5"/>
  <c r="D11" i="5"/>
  <c r="E11" i="5"/>
  <c r="F11" i="5"/>
  <c r="C12" i="5"/>
  <c r="D12" i="5"/>
  <c r="E12" i="5"/>
  <c r="F12" i="5"/>
  <c r="C13" i="5"/>
  <c r="D13" i="5"/>
  <c r="E13" i="5"/>
  <c r="F13" i="5"/>
  <c r="C14" i="5"/>
  <c r="D14" i="5"/>
  <c r="E14" i="5"/>
  <c r="F14" i="5"/>
  <c r="C15" i="5"/>
  <c r="D15" i="5"/>
  <c r="E15" i="5"/>
  <c r="F15" i="5"/>
  <c r="C16" i="5"/>
  <c r="D16" i="5"/>
  <c r="E16" i="5"/>
  <c r="F16" i="5"/>
  <c r="C17" i="5"/>
  <c r="D17" i="5"/>
  <c r="E17" i="5"/>
  <c r="F17" i="5"/>
  <c r="D4" i="5"/>
  <c r="E4" i="5"/>
  <c r="F4" i="5"/>
  <c r="C4" i="5"/>
  <c r="C76" i="4" l="1" a="1"/>
  <c r="C76" i="4" s="1"/>
  <c r="K49" i="4"/>
  <c r="E50" i="4" s="1"/>
  <c r="K48" i="4"/>
  <c r="C50" i="4" s="1"/>
  <c r="BS15" i="6"/>
  <c r="G90" i="4" a="1"/>
  <c r="G90" i="4" s="1"/>
  <c r="E90" i="4" a="1"/>
  <c r="E90" i="4" s="1"/>
  <c r="C82" i="4" a="1"/>
  <c r="C82" i="4" s="1"/>
  <c r="C7" i="30" s="1"/>
  <c r="I90" i="4" a="1"/>
  <c r="I90" i="4" s="1"/>
  <c r="C84" i="4"/>
  <c r="M58" i="4"/>
  <c r="AA15" i="6"/>
  <c r="AY16" i="6"/>
  <c r="AT16" i="6" s="1"/>
  <c r="CS14" i="6"/>
  <c r="CN14" i="6" s="1"/>
  <c r="AY15" i="6"/>
  <c r="AT15" i="6" s="1"/>
  <c r="CG19" i="6"/>
  <c r="CB19" i="6" s="1"/>
  <c r="T19" i="6"/>
  <c r="O19" i="6" s="1"/>
  <c r="AB18" i="6"/>
  <c r="W18" i="6" s="1"/>
  <c r="AC17" i="6"/>
  <c r="X17" i="6" s="1"/>
  <c r="BA15" i="6"/>
  <c r="AV15" i="6" s="1"/>
  <c r="AX14" i="6"/>
  <c r="AS14" i="6" s="1"/>
  <c r="Q20" i="6"/>
  <c r="L20" i="6" s="1"/>
  <c r="AX20" i="6"/>
  <c r="AS20" i="6" s="1"/>
  <c r="BK19" i="6"/>
  <c r="BF19" i="6" s="1"/>
  <c r="S14" i="6"/>
  <c r="N14" i="6" s="1"/>
  <c r="AX19" i="6"/>
  <c r="AS19" i="6" s="1"/>
  <c r="BL19" i="6"/>
  <c r="BG19" i="6" s="1"/>
  <c r="S16" i="6"/>
  <c r="N16" i="6" s="1"/>
  <c r="AY19" i="6"/>
  <c r="AT19" i="6" s="1"/>
  <c r="BT18" i="6"/>
  <c r="BO18" i="6" s="1"/>
  <c r="R20" i="6"/>
  <c r="M20" i="6" s="1"/>
  <c r="AY18" i="6"/>
  <c r="AT18" i="6" s="1"/>
  <c r="BU17" i="6"/>
  <c r="BP17" i="6" s="1"/>
  <c r="CH16" i="6"/>
  <c r="CC16" i="6" s="1"/>
  <c r="CF20" i="6"/>
  <c r="CA20" i="6" s="1"/>
  <c r="CH20" i="6"/>
  <c r="CC20" i="6" s="1"/>
  <c r="CF17" i="6"/>
  <c r="CA17" i="6" s="1"/>
  <c r="S20" i="6"/>
  <c r="N20" i="6" s="1"/>
  <c r="AD16" i="6"/>
  <c r="Y16" i="6" s="1"/>
  <c r="AX17" i="6"/>
  <c r="AS17" i="6" s="1"/>
  <c r="BA14" i="6"/>
  <c r="BV17" i="6"/>
  <c r="BQ17" i="6" s="1"/>
  <c r="CP19" i="6"/>
  <c r="CK19" i="6" s="1"/>
  <c r="CG16" i="6"/>
  <c r="CB16" i="6" s="1"/>
  <c r="CH17" i="6"/>
  <c r="CC17" i="6" s="1"/>
  <c r="S19" i="6"/>
  <c r="N19" i="6" s="1"/>
  <c r="AE16" i="6"/>
  <c r="Z16" i="6" s="1"/>
  <c r="AX16" i="6"/>
  <c r="AS16" i="6" s="1"/>
  <c r="BA19" i="6"/>
  <c r="AV19" i="6" s="1"/>
  <c r="BI20" i="6"/>
  <c r="BD20" i="6" s="1"/>
  <c r="BW17" i="6"/>
  <c r="BR17" i="6" s="1"/>
  <c r="CQ19" i="6"/>
  <c r="CL19" i="6" s="1"/>
  <c r="AZ18" i="6"/>
  <c r="AU18" i="6" s="1"/>
  <c r="S17" i="6"/>
  <c r="N17" i="6" s="1"/>
  <c r="AM15" i="6"/>
  <c r="AH15" i="6" s="1"/>
  <c r="AY20" i="6"/>
  <c r="AT20" i="6" s="1"/>
  <c r="BA18" i="6"/>
  <c r="AV18" i="6" s="1"/>
  <c r="BJ20" i="6"/>
  <c r="BE20" i="6" s="1"/>
  <c r="CE17" i="6"/>
  <c r="BZ17" i="6" s="1"/>
  <c r="CR18" i="6"/>
  <c r="CM18" i="6" s="1"/>
  <c r="AZ15" i="6"/>
  <c r="AU15" i="6" s="1"/>
  <c r="AN15" i="6"/>
  <c r="AI15" i="6" s="1"/>
  <c r="CH14" i="6"/>
  <c r="CC14" i="6" s="1"/>
  <c r="AP14" i="6"/>
  <c r="AK14" i="6" s="1"/>
  <c r="BK17" i="6"/>
  <c r="BF17" i="6" s="1"/>
  <c r="CH15" i="6"/>
  <c r="CS18" i="6"/>
  <c r="CN18" i="6" s="1"/>
  <c r="F9" i="40"/>
  <c r="E9" i="40"/>
  <c r="L9" i="40"/>
  <c r="K9" i="40"/>
  <c r="J9" i="40"/>
  <c r="I9" i="40"/>
  <c r="H9" i="40"/>
  <c r="G9" i="40"/>
  <c r="C6" i="40"/>
  <c r="L6" i="40" s="1"/>
  <c r="C7" i="40"/>
  <c r="D7" i="40" s="1"/>
  <c r="C3" i="40"/>
  <c r="L3" i="40" s="1"/>
  <c r="C5" i="40"/>
  <c r="L5" i="40" s="1"/>
  <c r="Q17" i="6"/>
  <c r="L17" i="6" s="1"/>
  <c r="S18" i="6"/>
  <c r="N18" i="6" s="1"/>
  <c r="R17" i="6"/>
  <c r="T16" i="6"/>
  <c r="O16" i="6" s="1"/>
  <c r="AB15" i="6"/>
  <c r="W15" i="6" s="1"/>
  <c r="AD14" i="6"/>
  <c r="Y14" i="6" s="1"/>
  <c r="AE14" i="6"/>
  <c r="Z14" i="6" s="1"/>
  <c r="AM20" i="6"/>
  <c r="AH20" i="6" s="1"/>
  <c r="AN20" i="6"/>
  <c r="AI20" i="6" s="1"/>
  <c r="AO19" i="6"/>
  <c r="AJ19" i="6" s="1"/>
  <c r="AP18" i="6"/>
  <c r="AK18" i="6" s="1"/>
  <c r="AX18" i="6"/>
  <c r="AS18" i="6" s="1"/>
  <c r="AY17" i="6"/>
  <c r="AT17" i="6" s="1"/>
  <c r="BA20" i="6"/>
  <c r="AV20" i="6" s="1"/>
  <c r="BI17" i="6"/>
  <c r="BD17" i="6" s="1"/>
  <c r="BJ17" i="6"/>
  <c r="BK16" i="6"/>
  <c r="BF16" i="6" s="1"/>
  <c r="BL16" i="6"/>
  <c r="BG16" i="6" s="1"/>
  <c r="BT15" i="6"/>
  <c r="BO15" i="6" s="1"/>
  <c r="CH18" i="6"/>
  <c r="CC18" i="6" s="1"/>
  <c r="CP16" i="6"/>
  <c r="CK16" i="6" s="1"/>
  <c r="CQ16" i="6"/>
  <c r="CL16" i="6" s="1"/>
  <c r="CO16" i="6" s="1"/>
  <c r="CR15" i="6"/>
  <c r="CM15" i="6" s="1"/>
  <c r="CS15" i="6"/>
  <c r="CN15" i="6" s="1"/>
  <c r="CG14" i="6"/>
  <c r="CB14" i="6" s="1"/>
  <c r="AZ20" i="6"/>
  <c r="AU20" i="6" s="1"/>
  <c r="Q16" i="6"/>
  <c r="L16" i="6" s="1"/>
  <c r="R16" i="6"/>
  <c r="M16" i="6" s="1"/>
  <c r="T15" i="6"/>
  <c r="O15" i="6" s="1"/>
  <c r="AC14" i="6"/>
  <c r="X14" i="6" s="1"/>
  <c r="AD20" i="6"/>
  <c r="Y20" i="6" s="1"/>
  <c r="AE20" i="6"/>
  <c r="Z20" i="6" s="1"/>
  <c r="AM19" i="6"/>
  <c r="AH19" i="6" s="1"/>
  <c r="AN19" i="6"/>
  <c r="AO18" i="6"/>
  <c r="AJ18" i="6" s="1"/>
  <c r="AP17" i="6"/>
  <c r="AK17" i="6" s="1"/>
  <c r="BI16" i="6"/>
  <c r="BD16" i="6" s="1"/>
  <c r="BJ16" i="6"/>
  <c r="BE16" i="6" s="1"/>
  <c r="BK15" i="6"/>
  <c r="BF15" i="6" s="1"/>
  <c r="BL15" i="6"/>
  <c r="BG15" i="6" s="1"/>
  <c r="BU14" i="6"/>
  <c r="BP14" i="6" s="1"/>
  <c r="BV14" i="6"/>
  <c r="BQ14" i="6" s="1"/>
  <c r="BW14" i="6"/>
  <c r="BR14" i="6" s="1"/>
  <c r="CE14" i="6"/>
  <c r="BZ14" i="6" s="1"/>
  <c r="CP15" i="6"/>
  <c r="CK15" i="6" s="1"/>
  <c r="CQ15" i="6"/>
  <c r="CL15" i="6" s="1"/>
  <c r="CF14" i="6"/>
  <c r="CG20" i="6"/>
  <c r="CB20" i="6" s="1"/>
  <c r="AZ19" i="6"/>
  <c r="AU19" i="6" s="1"/>
  <c r="Q15" i="6"/>
  <c r="L15" i="6" s="1"/>
  <c r="R15" i="6"/>
  <c r="M15" i="6" s="1"/>
  <c r="AB14" i="6"/>
  <c r="W14" i="6" s="1"/>
  <c r="AC20" i="6"/>
  <c r="X20" i="6" s="1"/>
  <c r="AD19" i="6"/>
  <c r="Y19" i="6" s="1"/>
  <c r="AE19" i="6"/>
  <c r="Z19" i="6" s="1"/>
  <c r="AM18" i="6"/>
  <c r="AH18" i="6" s="1"/>
  <c r="AN18" i="6"/>
  <c r="AI18" i="6" s="1"/>
  <c r="AO17" i="6"/>
  <c r="AJ17" i="6" s="1"/>
  <c r="AP16" i="6"/>
  <c r="AK16" i="6" s="1"/>
  <c r="BI15" i="6"/>
  <c r="BD15" i="6" s="1"/>
  <c r="BJ15" i="6"/>
  <c r="BE15" i="6" s="1"/>
  <c r="BT14" i="6"/>
  <c r="BO14" i="6" s="1"/>
  <c r="BU20" i="6"/>
  <c r="BP20" i="6" s="1"/>
  <c r="BV20" i="6"/>
  <c r="BQ20" i="6" s="1"/>
  <c r="BW20" i="6"/>
  <c r="BR20" i="6" s="1"/>
  <c r="CE20" i="6"/>
  <c r="BZ20" i="6" s="1"/>
  <c r="CR14" i="6"/>
  <c r="CM14" i="6" s="1"/>
  <c r="T14" i="6"/>
  <c r="O14" i="6" s="1"/>
  <c r="AB20" i="6"/>
  <c r="W20" i="6" s="1"/>
  <c r="AC19" i="6"/>
  <c r="X19" i="6" s="1"/>
  <c r="AD18" i="6"/>
  <c r="Y18" i="6" s="1"/>
  <c r="AE18" i="6"/>
  <c r="Z18" i="6" s="1"/>
  <c r="AM17" i="6"/>
  <c r="AH17" i="6" s="1"/>
  <c r="AN17" i="6"/>
  <c r="AO16" i="6"/>
  <c r="AJ16" i="6" s="1"/>
  <c r="AP15" i="6"/>
  <c r="AK15" i="6" s="1"/>
  <c r="BA17" i="6"/>
  <c r="AV17" i="6" s="1"/>
  <c r="BK14" i="6"/>
  <c r="BF14" i="6" s="1"/>
  <c r="BL14" i="6"/>
  <c r="BG14" i="6" s="1"/>
  <c r="BT20" i="6"/>
  <c r="BO20" i="6" s="1"/>
  <c r="BU19" i="6"/>
  <c r="BP19" i="6" s="1"/>
  <c r="BV19" i="6"/>
  <c r="BQ19" i="6" s="1"/>
  <c r="BW19" i="6"/>
  <c r="BR19" i="6" s="1"/>
  <c r="CE19" i="6"/>
  <c r="BZ19" i="6" s="1"/>
  <c r="CP14" i="6"/>
  <c r="CK14" i="6" s="1"/>
  <c r="CQ14" i="6"/>
  <c r="CL14" i="6" s="1"/>
  <c r="CR20" i="6"/>
  <c r="CM20" i="6" s="1"/>
  <c r="CS20" i="6"/>
  <c r="CN20" i="6" s="1"/>
  <c r="CF19" i="6"/>
  <c r="CG18" i="6"/>
  <c r="CB18" i="6" s="1"/>
  <c r="AZ17" i="6"/>
  <c r="AU17" i="6" s="1"/>
  <c r="Q14" i="6"/>
  <c r="L14" i="6" s="1"/>
  <c r="R14" i="6"/>
  <c r="M14" i="6" s="1"/>
  <c r="T20" i="6"/>
  <c r="O20" i="6" s="1"/>
  <c r="AB19" i="6"/>
  <c r="W19" i="6" s="1"/>
  <c r="AC18" i="6"/>
  <c r="X18" i="6" s="1"/>
  <c r="AD17" i="6"/>
  <c r="Y17" i="6" s="1"/>
  <c r="AE17" i="6"/>
  <c r="Z17" i="6" s="1"/>
  <c r="AM16" i="6"/>
  <c r="AH16" i="6" s="1"/>
  <c r="AN16" i="6"/>
  <c r="AI16" i="6" s="1"/>
  <c r="AO15" i="6"/>
  <c r="AJ15" i="6" s="1"/>
  <c r="BI14" i="6"/>
  <c r="BD14" i="6" s="1"/>
  <c r="BJ14" i="6"/>
  <c r="BE14" i="6" s="1"/>
  <c r="BK20" i="6"/>
  <c r="BF20" i="6" s="1"/>
  <c r="BL20" i="6"/>
  <c r="BG20" i="6" s="1"/>
  <c r="BT19" i="6"/>
  <c r="BO19" i="6" s="1"/>
  <c r="BU18" i="6"/>
  <c r="BP18" i="6" s="1"/>
  <c r="BV18" i="6"/>
  <c r="BQ18" i="6" s="1"/>
  <c r="BW18" i="6"/>
  <c r="BR18" i="6" s="1"/>
  <c r="CE18" i="6"/>
  <c r="BZ18" i="6" s="1"/>
  <c r="CP20" i="6"/>
  <c r="CK20" i="6" s="1"/>
  <c r="CQ20" i="6"/>
  <c r="CL20" i="6" s="1"/>
  <c r="CR19" i="6"/>
  <c r="CM19" i="6" s="1"/>
  <c r="CS19" i="6"/>
  <c r="CN19" i="6" s="1"/>
  <c r="CF18" i="6"/>
  <c r="CG17" i="6"/>
  <c r="CB17" i="6" s="1"/>
  <c r="AZ16" i="6"/>
  <c r="AU16" i="6" s="1"/>
  <c r="Q19" i="6"/>
  <c r="L19" i="6" s="1"/>
  <c r="R19" i="6"/>
  <c r="T18" i="6"/>
  <c r="O18" i="6" s="1"/>
  <c r="AB17" i="6"/>
  <c r="W17" i="6" s="1"/>
  <c r="AC16" i="6"/>
  <c r="X16" i="6" s="1"/>
  <c r="AO14" i="6"/>
  <c r="AJ14" i="6" s="1"/>
  <c r="AP20" i="6"/>
  <c r="AK20" i="6" s="1"/>
  <c r="BI19" i="6"/>
  <c r="BD19" i="6" s="1"/>
  <c r="BJ19" i="6"/>
  <c r="BE19" i="6" s="1"/>
  <c r="BL18" i="6"/>
  <c r="BT17" i="6"/>
  <c r="BO17" i="6" s="1"/>
  <c r="BU16" i="6"/>
  <c r="BV16" i="6"/>
  <c r="BQ16" i="6" s="1"/>
  <c r="BW16" i="6"/>
  <c r="BR16" i="6" s="1"/>
  <c r="CE16" i="6"/>
  <c r="BZ16" i="6" s="1"/>
  <c r="CP18" i="6"/>
  <c r="CK18" i="6" s="1"/>
  <c r="CQ18" i="6"/>
  <c r="CL18" i="6" s="1"/>
  <c r="CR17" i="6"/>
  <c r="CM17" i="6" s="1"/>
  <c r="CS17" i="6"/>
  <c r="CN17" i="6" s="1"/>
  <c r="CF16" i="6"/>
  <c r="CA16" i="6" s="1"/>
  <c r="C8" i="40"/>
  <c r="F8" i="40" s="1"/>
  <c r="C4" i="40"/>
  <c r="J4" i="40" s="1"/>
  <c r="CO18" i="6" l="1"/>
  <c r="CO19" i="6"/>
  <c r="CO14" i="6"/>
  <c r="CO15" i="6"/>
  <c r="CO17" i="6"/>
  <c r="CA18" i="6"/>
  <c r="CD18" i="6" s="1"/>
  <c r="M17" i="6"/>
  <c r="P17" i="6" s="1"/>
  <c r="CC15" i="6"/>
  <c r="CD15" i="6" s="1"/>
  <c r="AI17" i="6"/>
  <c r="AL17" i="6" s="1"/>
  <c r="AI19" i="6"/>
  <c r="AL19" i="6" s="1"/>
  <c r="AV14" i="6"/>
  <c r="AW14" i="6" s="1"/>
  <c r="BP16" i="6"/>
  <c r="BS16" i="6" s="1"/>
  <c r="CA19" i="6"/>
  <c r="CD19" i="6" s="1"/>
  <c r="CO20" i="6"/>
  <c r="BE17" i="6"/>
  <c r="BH17" i="6" s="1"/>
  <c r="BG18" i="6"/>
  <c r="BH18" i="6" s="1"/>
  <c r="M19" i="6"/>
  <c r="P19" i="6" s="1"/>
  <c r="CA14" i="6"/>
  <c r="CD14" i="6" s="1"/>
  <c r="C8" i="30"/>
  <c r="CD17" i="6"/>
  <c r="CD16" i="6"/>
  <c r="BS19" i="6"/>
  <c r="BS14" i="6"/>
  <c r="CD20" i="6"/>
  <c r="BH14" i="6"/>
  <c r="BS20" i="6"/>
  <c r="BS17" i="6"/>
  <c r="BH16" i="6"/>
  <c r="BH19" i="6"/>
  <c r="BS18" i="6"/>
  <c r="AL14" i="6"/>
  <c r="BH15" i="6"/>
  <c r="BH20" i="6"/>
  <c r="AW20" i="6"/>
  <c r="AW18" i="6"/>
  <c r="AW17" i="6"/>
  <c r="AW15" i="6"/>
  <c r="AL16" i="6"/>
  <c r="AW16" i="6"/>
  <c r="AW19" i="6"/>
  <c r="AL18" i="6"/>
  <c r="AL20" i="6"/>
  <c r="AL15" i="6"/>
  <c r="P16" i="6"/>
  <c r="AA14" i="6"/>
  <c r="AA16" i="6"/>
  <c r="AA17" i="6"/>
  <c r="AA20" i="6"/>
  <c r="P15" i="6"/>
  <c r="AA18" i="6"/>
  <c r="AA19" i="6"/>
  <c r="C80" i="4" a="1"/>
  <c r="C80" i="4" s="1"/>
  <c r="P18" i="6"/>
  <c r="P14" i="6"/>
  <c r="P20" i="6"/>
  <c r="E7" i="40"/>
  <c r="K5" i="40"/>
  <c r="J6" i="40"/>
  <c r="H8" i="40"/>
  <c r="F6" i="40"/>
  <c r="K3" i="40"/>
  <c r="H3" i="40"/>
  <c r="L7" i="40"/>
  <c r="J7" i="40"/>
  <c r="G4" i="40"/>
  <c r="E8" i="40"/>
  <c r="E6" i="40"/>
  <c r="H6" i="40"/>
  <c r="G3" i="40"/>
  <c r="L8" i="40"/>
  <c r="H7" i="40"/>
  <c r="I8" i="40"/>
  <c r="F5" i="40"/>
  <c r="L4" i="40"/>
  <c r="I7" i="40"/>
  <c r="F4" i="40"/>
  <c r="D3" i="40"/>
  <c r="E3" i="40"/>
  <c r="F3" i="40"/>
  <c r="K8" i="40"/>
  <c r="J3" i="40"/>
  <c r="H5" i="40"/>
  <c r="G7" i="40"/>
  <c r="D4" i="40"/>
  <c r="K4" i="40"/>
  <c r="I5" i="40"/>
  <c r="E4" i="40"/>
  <c r="I4" i="40"/>
  <c r="D6" i="40"/>
  <c r="I6" i="40"/>
  <c r="K7" i="40"/>
  <c r="H4" i="40"/>
  <c r="G6" i="40"/>
  <c r="D5" i="40"/>
  <c r="J5" i="40"/>
  <c r="E5" i="40"/>
  <c r="D8" i="40"/>
  <c r="G8" i="40"/>
  <c r="K6" i="40"/>
  <c r="J8" i="40"/>
  <c r="I3" i="40"/>
  <c r="G5" i="40"/>
  <c r="F7" i="40"/>
  <c r="B4" i="7"/>
  <c r="M56" i="4"/>
  <c r="K63" i="4" l="1"/>
  <c r="C90" i="4" s="1" a="1"/>
  <c r="C90" i="4" s="1"/>
  <c r="C9" i="30"/>
  <c r="E3" i="6" l="1"/>
  <c r="B3" i="6" s="1"/>
  <c r="G3" i="6" l="1"/>
  <c r="F3" i="6" s="1"/>
  <c r="Y3" i="6"/>
  <c r="V3" i="6" s="1"/>
  <c r="BZ3" i="6"/>
  <c r="BW3" i="6" s="1"/>
  <c r="O3" i="6"/>
  <c r="L3" i="6" s="1"/>
  <c r="AS3" i="6"/>
  <c r="AP3" i="6" s="1"/>
  <c r="AI3" i="6"/>
  <c r="AF3" i="6" s="1"/>
  <c r="BO3" i="6"/>
  <c r="BL3" i="6" s="1"/>
  <c r="CK3" i="6"/>
  <c r="CH3" i="6" s="1"/>
  <c r="BD3" i="6"/>
  <c r="BA3" i="6" s="1"/>
  <c r="E4" i="6"/>
  <c r="B4" i="6" s="1"/>
  <c r="J5" i="13"/>
  <c r="K5" i="13"/>
  <c r="L5" i="13"/>
  <c r="M5" i="13"/>
  <c r="N5" i="13"/>
  <c r="O5" i="13"/>
  <c r="J6" i="13"/>
  <c r="K6" i="13"/>
  <c r="L6" i="13"/>
  <c r="M6" i="13"/>
  <c r="N6" i="13"/>
  <c r="O6" i="13"/>
  <c r="J7" i="13"/>
  <c r="K7" i="13"/>
  <c r="L7" i="13"/>
  <c r="M7" i="13"/>
  <c r="N7" i="13"/>
  <c r="O7" i="13"/>
  <c r="J8" i="13"/>
  <c r="K8" i="13"/>
  <c r="L8" i="13"/>
  <c r="M8" i="13"/>
  <c r="N8" i="13"/>
  <c r="O8" i="13"/>
  <c r="I5" i="13"/>
  <c r="I6" i="13"/>
  <c r="I7" i="13"/>
  <c r="I8" i="13"/>
  <c r="CI3" i="6" l="1"/>
  <c r="CJ3" i="6" s="1"/>
  <c r="CM3" i="6"/>
  <c r="CL3" i="6" s="1"/>
  <c r="BM3" i="6"/>
  <c r="BN3" i="6" s="1"/>
  <c r="BQ3" i="6"/>
  <c r="BP3" i="6" s="1"/>
  <c r="AG3" i="6"/>
  <c r="AH3" i="6" s="1"/>
  <c r="AK3" i="6"/>
  <c r="AJ3" i="6" s="1"/>
  <c r="AQ3" i="6"/>
  <c r="AR3" i="6" s="1"/>
  <c r="AU3" i="6"/>
  <c r="AT3" i="6" s="1"/>
  <c r="M3" i="6"/>
  <c r="N3" i="6" s="1"/>
  <c r="Q3" i="6"/>
  <c r="P3" i="6" s="1"/>
  <c r="BX3" i="6"/>
  <c r="BY3" i="6" s="1"/>
  <c r="CB3" i="6"/>
  <c r="CA3" i="6" s="1"/>
  <c r="BF3" i="6"/>
  <c r="BE3" i="6" s="1"/>
  <c r="BB3" i="6"/>
  <c r="BC3" i="6" s="1"/>
  <c r="BZ4" i="6"/>
  <c r="AS4" i="6"/>
  <c r="AP4" i="6" s="1"/>
  <c r="O4" i="6"/>
  <c r="L4" i="6" s="1"/>
  <c r="BO4" i="6"/>
  <c r="BD4" i="6"/>
  <c r="BA4" i="6" s="1"/>
  <c r="CK4" i="6"/>
  <c r="AI4" i="6"/>
  <c r="AF4" i="6" s="1"/>
  <c r="Y4" i="6"/>
  <c r="V4" i="6" s="1"/>
  <c r="W3" i="6"/>
  <c r="X3" i="6" s="1"/>
  <c r="AA3" i="6"/>
  <c r="Z3" i="6" s="1"/>
  <c r="G4" i="6"/>
  <c r="F4" i="6" s="1"/>
  <c r="H6" i="13"/>
  <c r="H14" i="13" s="1"/>
  <c r="G6" i="13"/>
  <c r="G14" i="13" s="1"/>
  <c r="F6" i="13"/>
  <c r="F14" i="13" s="1"/>
  <c r="E6" i="13"/>
  <c r="E14" i="13" s="1"/>
  <c r="D6" i="13"/>
  <c r="D14" i="13" s="1"/>
  <c r="C6" i="13"/>
  <c r="C14" i="13" s="1"/>
  <c r="B15" i="13"/>
  <c r="B6" i="13"/>
  <c r="B14" i="13" s="1"/>
  <c r="AU4" i="6" l="1"/>
  <c r="AT4" i="6" s="1"/>
  <c r="AR4" i="6"/>
  <c r="AQ4" i="6" s="1"/>
  <c r="CB4" i="6"/>
  <c r="CA4" i="6" s="1"/>
  <c r="BW4" i="6"/>
  <c r="BY4" i="6" s="1"/>
  <c r="BX4" i="6" s="1"/>
  <c r="X4" i="6"/>
  <c r="W4" i="6" s="1"/>
  <c r="AA4" i="6"/>
  <c r="Z4" i="6" s="1"/>
  <c r="AK4" i="6"/>
  <c r="AJ4" i="6" s="1"/>
  <c r="AH4" i="6"/>
  <c r="AG4" i="6" s="1"/>
  <c r="BF4" i="6"/>
  <c r="BE4" i="6" s="1"/>
  <c r="BC4" i="6"/>
  <c r="BB4" i="6" s="1"/>
  <c r="N4" i="6"/>
  <c r="M4" i="6" s="1"/>
  <c r="Q4" i="6"/>
  <c r="P4" i="6" s="1"/>
  <c r="CM4" i="6"/>
  <c r="CL4" i="6" s="1"/>
  <c r="CH4" i="6"/>
  <c r="CJ4" i="6" s="1"/>
  <c r="CI4" i="6" s="1"/>
  <c r="BL4" i="6"/>
  <c r="BN4" i="6" s="1"/>
  <c r="BM4" i="6" s="1"/>
  <c r="BQ4" i="6"/>
  <c r="BP4" i="6" s="1"/>
  <c r="C16" i="13"/>
  <c r="E16" i="13"/>
  <c r="F16" i="13"/>
  <c r="G16" i="13"/>
  <c r="H16" i="13"/>
  <c r="B16" i="13"/>
  <c r="C6" i="30"/>
  <c r="C100" i="4"/>
  <c r="C15" i="13"/>
  <c r="D15" i="13"/>
  <c r="F15" i="13"/>
  <c r="H15" i="13"/>
  <c r="E13" i="13"/>
  <c r="F13" i="13"/>
  <c r="G13" i="13"/>
  <c r="C13" i="13"/>
  <c r="B13" i="13"/>
  <c r="G15" i="13"/>
  <c r="D13" i="13"/>
  <c r="P9" i="13"/>
  <c r="Q9" i="13"/>
  <c r="R9" i="13"/>
  <c r="S9" i="13"/>
  <c r="T9" i="13"/>
  <c r="U9" i="13"/>
  <c r="V9" i="13"/>
  <c r="W9" i="13"/>
  <c r="M9" i="13" s="1"/>
  <c r="X9" i="13"/>
  <c r="N9" i="13" s="1"/>
  <c r="Y9" i="13"/>
  <c r="O9" i="13" s="1"/>
  <c r="Z9" i="13"/>
  <c r="H13" i="13"/>
  <c r="E15" i="13"/>
  <c r="C88" i="4" l="1" a="1"/>
  <c r="C88" i="4" s="1"/>
  <c r="B17" i="13"/>
  <c r="D16" i="13"/>
  <c r="D9" i="13"/>
  <c r="B9" i="13"/>
  <c r="I9" i="13"/>
  <c r="C9" i="13"/>
  <c r="J9" i="13"/>
  <c r="H9" i="13"/>
  <c r="F9" i="13"/>
  <c r="K9" i="13"/>
  <c r="G9" i="13"/>
  <c r="L9" i="13"/>
  <c r="E9" i="13"/>
  <c r="D4" i="6" l="1"/>
  <c r="C4" i="6" s="1"/>
  <c r="I8" i="6"/>
  <c r="J8" i="6"/>
  <c r="K8" i="6"/>
  <c r="L8" i="6"/>
  <c r="M8" i="6"/>
  <c r="N8" i="6"/>
  <c r="O8" i="6"/>
  <c r="I9" i="6"/>
  <c r="J9" i="6"/>
  <c r="K9" i="6"/>
  <c r="L9" i="6"/>
  <c r="M9" i="6"/>
  <c r="N9" i="6"/>
  <c r="O9" i="6"/>
  <c r="I10" i="6"/>
  <c r="J10" i="6"/>
  <c r="K10" i="6"/>
  <c r="L10" i="6"/>
  <c r="M10" i="6"/>
  <c r="N10" i="6"/>
  <c r="O10" i="6"/>
  <c r="J7" i="6"/>
  <c r="K7" i="6"/>
  <c r="L7" i="6"/>
  <c r="M7" i="6"/>
  <c r="N7" i="6"/>
  <c r="O7" i="6"/>
  <c r="I7" i="6"/>
  <c r="E6" i="10" l="1"/>
  <c r="E14" i="10" s="1"/>
  <c r="I28" i="10"/>
  <c r="I30" i="10" s="1"/>
  <c r="L18" i="10"/>
  <c r="L22" i="10" s="1"/>
  <c r="I16" i="10"/>
  <c r="I29" i="10" s="1"/>
  <c r="I31" i="10" s="1"/>
  <c r="E16" i="10"/>
  <c r="I22" i="10" s="1"/>
  <c r="I24" i="10" s="1"/>
  <c r="L14" i="10"/>
  <c r="L10" i="10"/>
  <c r="I10" i="10"/>
  <c r="I8" i="10"/>
  <c r="L4" i="10"/>
  <c r="I4" i="10"/>
  <c r="C4" i="30"/>
  <c r="C3" i="6"/>
  <c r="C10" i="30" s="1"/>
  <c r="I4" i="3"/>
  <c r="L4" i="3"/>
  <c r="I8" i="3"/>
  <c r="I10" i="3"/>
  <c r="L10" i="3"/>
  <c r="L14" i="3"/>
  <c r="E16" i="3"/>
  <c r="I16" i="3"/>
  <c r="I29" i="3" s="1"/>
  <c r="I31" i="3" s="1"/>
  <c r="L18" i="3"/>
  <c r="I28" i="3"/>
  <c r="I30" i="3" s="1"/>
  <c r="D17" i="13" l="1"/>
  <c r="G17" i="13"/>
  <c r="H17" i="13"/>
  <c r="E17" i="13"/>
  <c r="C17" i="13"/>
  <c r="F17" i="13"/>
  <c r="D3" i="6"/>
  <c r="E38" i="10"/>
  <c r="E18" i="10"/>
  <c r="I14" i="10" s="1"/>
  <c r="E6" i="3"/>
  <c r="E14" i="3" s="1"/>
  <c r="L22" i="3"/>
  <c r="I22" i="3"/>
  <c r="I24" i="3" s="1"/>
  <c r="C92" i="4" l="1"/>
  <c r="C102" i="4" s="1"/>
  <c r="I36" i="10"/>
  <c r="I40" i="10" s="1"/>
  <c r="I42" i="10" s="1"/>
  <c r="E40" i="10"/>
  <c r="E20" i="10"/>
  <c r="E38" i="3"/>
  <c r="E18" i="3"/>
  <c r="E20" i="3" s="1"/>
  <c r="E24" i="3" s="1"/>
  <c r="C5" i="30" l="1"/>
  <c r="C11" i="30"/>
  <c r="G128" i="4"/>
  <c r="C13" i="30" s="1"/>
  <c r="E22" i="10"/>
  <c r="E24" i="10"/>
  <c r="E36" i="10"/>
  <c r="E42" i="10" s="1"/>
  <c r="E44" i="10" s="1"/>
  <c r="E40" i="3"/>
  <c r="I36" i="3"/>
  <c r="I40" i="3" s="1"/>
  <c r="I42" i="3" s="1"/>
  <c r="I14" i="3"/>
  <c r="E22" i="3"/>
  <c r="E26" i="3" s="1"/>
  <c r="C98" i="4" s="1"/>
  <c r="E36" i="3"/>
  <c r="E42" i="3" l="1"/>
  <c r="E44" i="3" s="1"/>
  <c r="E26" i="10"/>
  <c r="E98" i="4" s="1"/>
  <c r="C104" i="4" s="1"/>
  <c r="C107" i="4" s="1"/>
  <c r="C119" i="4" s="1"/>
  <c r="E14" i="30" l="1"/>
  <c r="E7" i="30"/>
  <c r="E9" i="30"/>
  <c r="E8" i="30"/>
  <c r="E10" i="30"/>
  <c r="E11" i="30"/>
  <c r="E6" i="30"/>
  <c r="E5" i="30"/>
  <c r="E4" i="30"/>
  <c r="E13" i="30"/>
  <c r="E3" i="30"/>
  <c r="D3" i="30"/>
  <c r="D4" i="30" s="1"/>
  <c r="D5" i="30" s="1"/>
  <c r="D6" i="30" s="1"/>
  <c r="E12" i="30"/>
  <c r="D7" i="30" l="1"/>
  <c r="D8" i="30" s="1"/>
  <c r="D9" i="30" s="1"/>
  <c r="D10" i="30" s="1"/>
  <c r="D11" i="30" s="1"/>
  <c r="D12" i="30" s="1"/>
  <c r="D13" i="30" s="1"/>
  <c r="E130" i="4"/>
  <c r="E132" i="4" s="1"/>
  <c r="C121" i="4"/>
  <c r="C109" i="4"/>
  <c r="D14"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0100-000001000000}">
      <text>
        <r>
          <rPr>
            <sz val="11"/>
            <color theme="1"/>
            <rFont val="Calibri"/>
            <family val="2"/>
            <scheme val="minor"/>
          </rPr>
          <t>NOTE: Look up your full-time equivalent annual salary using the drop down list or select a different salary in the field below.</t>
        </r>
      </text>
    </comment>
    <comment ref="E6" authorId="0" shapeId="0" xr:uid="{00000000-0006-0000-0100-000002000000}">
      <text>
        <r>
          <rPr>
            <sz val="11"/>
            <color theme="1"/>
            <rFont val="Calibri"/>
            <family val="2"/>
            <scheme val="minor"/>
          </rPr>
          <t xml:space="preserve">Note: Only use this field if your full-time equivalent earnings are not included in the drop down list in the field above.
</t>
        </r>
      </text>
    </comment>
    <comment ref="E8" authorId="0" shapeId="0" xr:uid="{00000000-0006-0000-0100-000003000000}">
      <text>
        <r>
          <rPr>
            <sz val="11"/>
            <color theme="1"/>
            <rFont val="Calibri"/>
            <family val="2"/>
            <scheme val="minor"/>
          </rPr>
          <t>Select the Pension Scheme you are due to join. If you are not joining a Scheme, select not in a scheme or leave blank.</t>
        </r>
      </text>
    </comment>
    <comment ref="E10" authorId="0" shapeId="0" xr:uid="{00000000-0006-0000-0100-000004000000}">
      <text>
        <r>
          <rPr>
            <sz val="11"/>
            <color theme="1"/>
            <rFont val="Calibri"/>
            <family val="2"/>
            <scheme val="minor"/>
          </rPr>
          <t xml:space="preserve">Note: Insert the hours you work if you work less then 35 hours a week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A3D54068-4509-4BC8-A27B-232A2B9268B4}">
      <text>
        <r>
          <rPr>
            <sz val="11"/>
            <color theme="1"/>
            <rFont val="Calibri"/>
            <family val="2"/>
            <scheme val="minor"/>
          </rPr>
          <t>NOTE: Look up your full-time equivalent annual salary using the drop down list or select a different salary in the field below.</t>
        </r>
      </text>
    </comment>
    <comment ref="E6" authorId="0" shapeId="0" xr:uid="{931447B5-7A66-42E1-A330-46590B141649}">
      <text>
        <r>
          <rPr>
            <sz val="11"/>
            <color theme="1"/>
            <rFont val="Calibri"/>
            <family val="2"/>
            <scheme val="minor"/>
          </rPr>
          <t xml:space="preserve">Note: Only use this field if your full-time equivalent earnings are not included in the drop down list in the field above.
</t>
        </r>
      </text>
    </comment>
    <comment ref="E8" authorId="0" shapeId="0" xr:uid="{97B3BC00-AEC2-4791-9E01-2973605CE6F1}">
      <text>
        <r>
          <rPr>
            <sz val="11"/>
            <color theme="1"/>
            <rFont val="Calibri"/>
            <family val="2"/>
            <scheme val="minor"/>
          </rPr>
          <t>Select the Pension Scheme you are due to join. If you are not joining a Scheme, select not in a scheme or leave blank.</t>
        </r>
      </text>
    </comment>
    <comment ref="E10" authorId="0" shapeId="0" xr:uid="{6AD35BD9-55BE-4001-A772-9D49FD2157ED}">
      <text>
        <r>
          <rPr>
            <sz val="11"/>
            <color theme="1"/>
            <rFont val="Calibri"/>
            <family val="2"/>
            <scheme val="minor"/>
          </rPr>
          <t xml:space="preserve">Note: Insert the hours you work if you work less then 35 hours a week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<sst xmlns="http://schemas.openxmlformats.org/spreadsheetml/2006/main" count="5742" uniqueCount="2208">
  <si>
    <t>PAYE Tax Calculator - 2022/23</t>
  </si>
  <si>
    <t>Basic Information</t>
  </si>
  <si>
    <t>Select your full time equivalent salary from drop down list:</t>
  </si>
  <si>
    <t>Part-time pay</t>
  </si>
  <si>
    <t>26 weeks service</t>
  </si>
  <si>
    <t>or</t>
  </si>
  <si>
    <t>Enter full-time salary of your choice:</t>
  </si>
  <si>
    <t>Tax Code allowance:</t>
  </si>
  <si>
    <t>Select pension scheme:</t>
  </si>
  <si>
    <t>NEST</t>
  </si>
  <si>
    <t>Employee Contribution rate:</t>
  </si>
  <si>
    <t>Enter your weekly hours (only if part-time):</t>
  </si>
  <si>
    <t>Employer Contribution rate:</t>
  </si>
  <si>
    <t>25 weeks pregnant</t>
  </si>
  <si>
    <t>Employee information</t>
  </si>
  <si>
    <t>Full time equivalent monthly pay:</t>
  </si>
  <si>
    <t>Net FTE weekly pay:</t>
  </si>
  <si>
    <t>Sunday before DOJ</t>
  </si>
  <si>
    <t>Part-time monthly pay (if applicable):</t>
  </si>
  <si>
    <t>Part-time weekly pay</t>
  </si>
  <si>
    <t>Pension deduction:</t>
  </si>
  <si>
    <t>NO NI on:</t>
  </si>
  <si>
    <t>Saturday after due date</t>
  </si>
  <si>
    <t>Net pay less pension deduction:</t>
  </si>
  <si>
    <t>National Insurance deduction:</t>
  </si>
  <si>
    <t>12% on:</t>
  </si>
  <si>
    <t>PAYE:</t>
  </si>
  <si>
    <t>Monthly NI'able pay</t>
  </si>
  <si>
    <t>Estimated net monthly pay:</t>
  </si>
  <si>
    <t>NI Rate:</t>
  </si>
  <si>
    <t>Annual Taxable Pay (FTE)</t>
  </si>
  <si>
    <t>Annual Taxable Pay (PART_TIME)</t>
  </si>
  <si>
    <t>Monthly Taxable Pay (FTE)</t>
  </si>
  <si>
    <t>Monthly Taxable Pay (PT)</t>
  </si>
  <si>
    <t>Employer information</t>
  </si>
  <si>
    <t>Employers NI:</t>
  </si>
  <si>
    <t>Net weekly pay:</t>
  </si>
  <si>
    <t>Employers pension deduction:</t>
  </si>
  <si>
    <t>Apprenticeship Levy:</t>
  </si>
  <si>
    <t>13.8% on:</t>
  </si>
  <si>
    <t>Total package per month:</t>
  </si>
  <si>
    <t>Total package a year:</t>
  </si>
  <si>
    <t>City of London</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</si>
  <si>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</si>
  <si>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</si>
  <si>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</si>
  <si>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</si>
  <si>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</si>
  <si>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</si>
  <si>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</si>
  <si>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</si>
  <si>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</si>
  <si>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</si>
  <si>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</si>
  <si>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</si>
  <si>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</si>
  <si>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</si>
  <si>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</si>
  <si>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</si>
  <si>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</si>
  <si>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</si>
  <si>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</si>
  <si>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</si>
  <si>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</si>
  <si>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</si>
  <si>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</si>
  <si>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</si>
  <si>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</si>
  <si>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</si>
  <si>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Westminster</t>
  </si>
  <si>
    <t>Room</t>
  </si>
  <si>
    <t>Studio</t>
  </si>
  <si>
    <t>One Bedroom</t>
  </si>
  <si>
    <t>Two Bedrooms</t>
  </si>
  <si>
    <t>Three Bedrooms</t>
  </si>
  <si>
    <t>Four or more Bedrooms</t>
  </si>
  <si>
    <t>All categories</t>
  </si>
  <si>
    <t>Count of rents</t>
  </si>
  <si>
    <t>Mean</t>
  </si>
  <si>
    <t>Lower quartile</t>
  </si>
  <si>
    <t>Median</t>
  </si>
  <si>
    <t>Upper quartile</t>
  </si>
  <si>
    <t>LONDON</t>
  </si>
  <si>
    <t>Inner London</t>
  </si>
  <si>
    <t>-</t>
  </si>
  <si>
    <t>..</t>
  </si>
  <si>
    <t>Hammersmith and Fulham</t>
  </si>
  <si>
    <t>Kensington and Chelsea</t>
  </si>
  <si>
    <t>Outer London</t>
  </si>
  <si>
    <t>Barking and Dagenham</t>
  </si>
  <si>
    <t>Kingston upon Thames</t>
  </si>
  <si>
    <t>Richmond upon Thames</t>
  </si>
  <si>
    <t>Annual</t>
  </si>
  <si>
    <t>Monthly</t>
  </si>
  <si>
    <t>Part-time (25 hours/week)</t>
  </si>
  <si>
    <t>Full time (50 hours/week)</t>
  </si>
  <si>
    <t>25 hours a week including universal entitlement (paying for 10 hours)</t>
  </si>
  <si>
    <t>50 hours a week, including extended entitlement (paying for 20 hours)</t>
  </si>
  <si>
    <t>Weekly price of an after school club or childminder for children age 5-11</t>
  </si>
  <si>
    <t>Nursery under two</t>
  </si>
  <si>
    <t>Nursery two</t>
  </si>
  <si>
    <t>Childminder under two</t>
  </si>
  <si>
    <t>Childminder two</t>
  </si>
  <si>
    <t>Nursery 3-4 year olds</t>
  </si>
  <si>
    <t>Childminder 3-4 year olds</t>
  </si>
  <si>
    <t>Afterschool club</t>
  </si>
  <si>
    <t>N/A</t>
  </si>
  <si>
    <t>England</t>
  </si>
  <si>
    <t>Per Month</t>
  </si>
  <si>
    <t>Per Year</t>
  </si>
  <si>
    <t>Food</t>
  </si>
  <si>
    <t>Source</t>
  </si>
  <si>
    <t>Communication</t>
  </si>
  <si>
    <t>Per Week</t>
  </si>
  <si>
    <t>Annual Salary (Gross, £)</t>
  </si>
  <si>
    <t>Industry</t>
  </si>
  <si>
    <t>Clothing &amp; footwear</t>
  </si>
  <si>
    <t>Health</t>
  </si>
  <si>
    <t>Note: average adults per household is between 1.5 and 2 https://www.statista.com/statistics/813380/average-number-of-adults-per-household-uk/ assume bills split equally</t>
  </si>
  <si>
    <t>Number</t>
  </si>
  <si>
    <r>
      <t>of jobs</t>
    </r>
    <r>
      <rPr>
        <b/>
        <vertAlign val="superscript"/>
        <sz val="10"/>
        <rFont val="Arial"/>
        <family val="2"/>
      </rPr>
      <t>b</t>
    </r>
  </si>
  <si>
    <t>percentage</t>
  </si>
  <si>
    <t>Percentiles</t>
  </si>
  <si>
    <t>Description</t>
  </si>
  <si>
    <t>Code</t>
  </si>
  <si>
    <t>(thousand)</t>
  </si>
  <si>
    <t>change</t>
  </si>
  <si>
    <t>K02000001</t>
  </si>
  <si>
    <t>Key</t>
  </si>
  <si>
    <t>Statistical robustness</t>
  </si>
  <si>
    <r>
      <t>CV</t>
    </r>
    <r>
      <rPr>
        <sz val="10"/>
        <color indexed="8"/>
        <rFont val="Arial"/>
        <family val="2"/>
      </rPr>
      <t xml:space="preserve"> &lt;= 5%</t>
    </r>
  </si>
  <si>
    <t xml:space="preserve">Estimates are considered precise </t>
  </si>
  <si>
    <t>E92000001</t>
  </si>
  <si>
    <t>CV &gt; 5% and &lt;= 10%</t>
  </si>
  <si>
    <t>Estimates are considered reasonably precise</t>
  </si>
  <si>
    <t>E12000001</t>
  </si>
  <si>
    <t>CV &gt; 10% and &lt;= 20%</t>
  </si>
  <si>
    <t>Estimates are considered acceptable</t>
  </si>
  <si>
    <t>E12000002</t>
  </si>
  <si>
    <t>x = CV &gt; 20%</t>
  </si>
  <si>
    <t>Estimates are considered unreliable for practical purposes</t>
  </si>
  <si>
    <t>E12000003</t>
  </si>
  <si>
    <t>.. = disclosive</t>
  </si>
  <si>
    <t>E12000004</t>
  </si>
  <si>
    <t>: = not applicable</t>
  </si>
  <si>
    <t>E12000005</t>
  </si>
  <si>
    <t xml:space="preserve">- = nil or negligible </t>
  </si>
  <si>
    <t>E12000006</t>
  </si>
  <si>
    <t>E12000007</t>
  </si>
  <si>
    <t>E12000008</t>
  </si>
  <si>
    <t>E12000009</t>
  </si>
  <si>
    <t>W92000004</t>
  </si>
  <si>
    <t>S92000003</t>
  </si>
  <si>
    <t>Manufacturing</t>
  </si>
  <si>
    <t>N92000002</t>
  </si>
  <si>
    <t/>
  </si>
  <si>
    <t>1</t>
  </si>
  <si>
    <t>2</t>
  </si>
  <si>
    <t>x</t>
  </si>
  <si>
    <t>3</t>
  </si>
  <si>
    <t>5</t>
  </si>
  <si>
    <t>6</t>
  </si>
  <si>
    <t>7</t>
  </si>
  <si>
    <t>:</t>
  </si>
  <si>
    <t>8</t>
  </si>
  <si>
    <t>9</t>
  </si>
  <si>
    <t>11</t>
  </si>
  <si>
    <t>12</t>
  </si>
  <si>
    <t>21</t>
  </si>
  <si>
    <t>22</t>
  </si>
  <si>
    <t>23</t>
  </si>
  <si>
    <t>24</t>
  </si>
  <si>
    <t>31</t>
  </si>
  <si>
    <t>32</t>
  </si>
  <si>
    <t>33</t>
  </si>
  <si>
    <t>35</t>
  </si>
  <si>
    <t>41</t>
  </si>
  <si>
    <t>42</t>
  </si>
  <si>
    <t>51</t>
  </si>
  <si>
    <t>52</t>
  </si>
  <si>
    <t>53</t>
  </si>
  <si>
    <t>61</t>
  </si>
  <si>
    <t>62</t>
  </si>
  <si>
    <t>63</t>
  </si>
  <si>
    <t xml:space="preserve">Real estate activities </t>
  </si>
  <si>
    <t>71</t>
  </si>
  <si>
    <t>72</t>
  </si>
  <si>
    <t xml:space="preserve">Advertising and market research </t>
  </si>
  <si>
    <t>81</t>
  </si>
  <si>
    <t>82</t>
  </si>
  <si>
    <t>91</t>
  </si>
  <si>
    <t>92</t>
  </si>
  <si>
    <t>Water supply and waste management</t>
  </si>
  <si>
    <t>Mechanic</t>
  </si>
  <si>
    <t>Construction worker</t>
  </si>
  <si>
    <t>Hotel worker</t>
  </si>
  <si>
    <t>Financial services</t>
  </si>
  <si>
    <t>Creative production</t>
  </si>
  <si>
    <t>Law/accounting</t>
  </si>
  <si>
    <t>Management consultancy</t>
  </si>
  <si>
    <t>Achitecture/engineering</t>
  </si>
  <si>
    <t>Admin/support roles</t>
  </si>
  <si>
    <t>Public administration</t>
  </si>
  <si>
    <t>Income</t>
  </si>
  <si>
    <t>Travel costs</t>
  </si>
  <si>
    <t>Council tax</t>
  </si>
  <si>
    <t>Childcare</t>
  </si>
  <si>
    <t>Other essential items</t>
  </si>
  <si>
    <t>Children requiring childcare</t>
  </si>
  <si>
    <t>Yes</t>
  </si>
  <si>
    <t>No</t>
  </si>
  <si>
    <t>Full time</t>
  </si>
  <si>
    <t>Part time</t>
  </si>
  <si>
    <t>Child 2</t>
  </si>
  <si>
    <t>Child 3</t>
  </si>
  <si>
    <t>Child 4</t>
  </si>
  <si>
    <t>Adult 1</t>
  </si>
  <si>
    <t>Bus</t>
  </si>
  <si>
    <t>Walk</t>
  </si>
  <si>
    <t>Cycle (own bike)</t>
  </si>
  <si>
    <t xml:space="preserve">Full time </t>
  </si>
  <si>
    <t>Nursery under two Part time</t>
  </si>
  <si>
    <t>Nursery two Part time</t>
  </si>
  <si>
    <t>Childminder under two Part time</t>
  </si>
  <si>
    <t>Childminder two Part time</t>
  </si>
  <si>
    <t>Nursery under two Full time</t>
  </si>
  <si>
    <t>Nursery two Full time</t>
  </si>
  <si>
    <t>Childminder under two Full time</t>
  </si>
  <si>
    <t>Childminder two Full time</t>
  </si>
  <si>
    <t>Nursery 3-4 year olds Part time</t>
  </si>
  <si>
    <t>Childminder 3-4 year olds Part time</t>
  </si>
  <si>
    <t>Nursery 3-4 year olds Full time</t>
  </si>
  <si>
    <t>Childminder 3-4 year olds Full time</t>
  </si>
  <si>
    <t>Afterschool club N/A</t>
  </si>
  <si>
    <t>Total childcare</t>
  </si>
  <si>
    <t>Tube/rail</t>
  </si>
  <si>
    <t>Adult 2</t>
  </si>
  <si>
    <t>Child 1</t>
  </si>
  <si>
    <t>E06000047</t>
  </si>
  <si>
    <t>E06000005</t>
  </si>
  <si>
    <t>E06000001</t>
  </si>
  <si>
    <t>E06000002</t>
  </si>
  <si>
    <t>E06000003</t>
  </si>
  <si>
    <t>E06000004</t>
  </si>
  <si>
    <t>Gateshead</t>
  </si>
  <si>
    <t>E08000021</t>
  </si>
  <si>
    <t>Newcastle upon Tyne</t>
  </si>
  <si>
    <t>E08000022</t>
  </si>
  <si>
    <t>North Tyneside</t>
  </si>
  <si>
    <t>E08000023</t>
  </si>
  <si>
    <t>South Tyneside</t>
  </si>
  <si>
    <t>E08000024</t>
  </si>
  <si>
    <t>Sunderland</t>
  </si>
  <si>
    <t>E06000008</t>
  </si>
  <si>
    <t>E06000009</t>
  </si>
  <si>
    <t>E06000049</t>
  </si>
  <si>
    <t>E06000050</t>
  </si>
  <si>
    <t>E06000006</t>
  </si>
  <si>
    <t>E06000007</t>
  </si>
  <si>
    <t>E07000026</t>
  </si>
  <si>
    <t>Allerdale</t>
  </si>
  <si>
    <t>E07000027</t>
  </si>
  <si>
    <t>Barrow-in-Furness</t>
  </si>
  <si>
    <t>E07000028</t>
  </si>
  <si>
    <t>Carlisle</t>
  </si>
  <si>
    <t>E07000029</t>
  </si>
  <si>
    <t>Copeland</t>
  </si>
  <si>
    <t>E07000030</t>
  </si>
  <si>
    <t>Eden</t>
  </si>
  <si>
    <t>E07000031</t>
  </si>
  <si>
    <t>South Lakeland</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</si>
  <si>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</si>
  <si>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</si>
  <si>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</si>
  <si>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</si>
  <si>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</si>
  <si>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</si>
  <si>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</si>
  <si>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</si>
  <si>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</si>
  <si>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</si>
  <si>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</si>
  <si>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</si>
  <si>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</si>
  <si>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</si>
  <si>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</si>
  <si>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</si>
  <si>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</si>
  <si>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</si>
  <si>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</si>
  <si>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</si>
  <si>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</si>
  <si>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</si>
  <si>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</si>
  <si>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</si>
  <si>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</si>
  <si>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</si>
  <si>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</si>
  <si>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</si>
  <si>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</si>
  <si>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</si>
  <si>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</si>
  <si>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</si>
  <si>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</si>
  <si>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</si>
  <si>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</si>
  <si>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</si>
  <si>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</si>
  <si>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</si>
  <si>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</si>
  <si>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</si>
  <si>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</si>
  <si>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</si>
  <si>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</si>
  <si>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</si>
  <si>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E08000011</t>
  </si>
  <si>
    <t>Knowsley</t>
  </si>
  <si>
    <t>E08000012</t>
  </si>
  <si>
    <t>Liverpool</t>
  </si>
  <si>
    <t>E08000014</t>
  </si>
  <si>
    <t>Sefton</t>
  </si>
  <si>
    <t>E08000013</t>
  </si>
  <si>
    <t>St. Helens</t>
  </si>
  <si>
    <t>E08000015</t>
  </si>
  <si>
    <t>Wirral</t>
  </si>
  <si>
    <t>E06000011</t>
  </si>
  <si>
    <t>E06000010</t>
  </si>
  <si>
    <t>E06000012</t>
  </si>
  <si>
    <t>E06000013</t>
  </si>
  <si>
    <t>E06000014</t>
  </si>
  <si>
    <t>E07000163</t>
  </si>
  <si>
    <t>Craven</t>
  </si>
  <si>
    <t>E07000164</t>
  </si>
  <si>
    <t>Hambleton</t>
  </si>
  <si>
    <t>E07000165</t>
  </si>
  <si>
    <t>Harrogate</t>
  </si>
  <si>
    <t>E07000166</t>
  </si>
  <si>
    <t>Richmondshire</t>
  </si>
  <si>
    <t>E07000167</t>
  </si>
  <si>
    <t>Ryedale</t>
  </si>
  <si>
    <t>E07000168</t>
  </si>
  <si>
    <t>Scarborough</t>
  </si>
  <si>
    <t>E07000169</t>
  </si>
  <si>
    <t>Selby</t>
  </si>
  <si>
    <t>E08000016</t>
  </si>
  <si>
    <t>Barnsley</t>
  </si>
  <si>
    <t>E08000017</t>
  </si>
  <si>
    <t>Doncaster</t>
  </si>
  <si>
    <t>E08000018</t>
  </si>
  <si>
    <t>Rotherham</t>
  </si>
  <si>
    <t>E08000019</t>
  </si>
  <si>
    <t>Sheffield</t>
  </si>
  <si>
    <t>E08000032</t>
  </si>
  <si>
    <t>Bradford</t>
  </si>
  <si>
    <t>E08000033</t>
  </si>
  <si>
    <t>Calderdale</t>
  </si>
  <si>
    <t>E08000034</t>
  </si>
  <si>
    <t>Kirklees</t>
  </si>
  <si>
    <t>E08000035</t>
  </si>
  <si>
    <t>Leeds</t>
  </si>
  <si>
    <t>E08000036</t>
  </si>
  <si>
    <t>Wakefield</t>
  </si>
  <si>
    <t>E06000015</t>
  </si>
  <si>
    <t>E06000016</t>
  </si>
  <si>
    <t>E06000018</t>
  </si>
  <si>
    <t>E06000017</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</si>
  <si>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</si>
  <si>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</si>
  <si>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</si>
  <si>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</si>
  <si>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</si>
  <si>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</si>
  <si>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</si>
  <si>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</si>
  <si>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</si>
  <si>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</si>
  <si>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</si>
  <si>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</si>
  <si>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</si>
  <si>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</si>
  <si>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</si>
  <si>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</si>
  <si>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</si>
  <si>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</si>
  <si>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</si>
  <si>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</si>
  <si>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</si>
  <si>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</si>
  <si>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</si>
  <si>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</si>
  <si>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</si>
  <si>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</si>
  <si>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</si>
  <si>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</si>
  <si>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</si>
  <si>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</si>
  <si>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</si>
  <si>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</si>
  <si>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</si>
  <si>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</si>
  <si>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</si>
  <si>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</si>
  <si>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</si>
  <si>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</si>
  <si>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</si>
  <si>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</si>
  <si>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</si>
  <si>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</si>
  <si>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</si>
  <si>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</si>
  <si>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</si>
  <si>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</si>
  <si>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</si>
  <si>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</si>
  <si>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</si>
  <si>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</si>
  <si>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</si>
  <si>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</si>
  <si>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</si>
  <si>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</si>
  <si>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</si>
  <si>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</si>
  <si>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</si>
  <si>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</si>
  <si>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E07000170</t>
  </si>
  <si>
    <t>Ashfield</t>
  </si>
  <si>
    <t>E07000171</t>
  </si>
  <si>
    <t>Bassetlaw</t>
  </si>
  <si>
    <t>E07000172</t>
  </si>
  <si>
    <t>Broxtowe</t>
  </si>
  <si>
    <t>E07000173</t>
  </si>
  <si>
    <t>Gedling</t>
  </si>
  <si>
    <t>E07000174</t>
  </si>
  <si>
    <t>Mansfield</t>
  </si>
  <si>
    <t>E07000175</t>
  </si>
  <si>
    <t>Newark and Sherwood</t>
  </si>
  <si>
    <t>E07000176</t>
  </si>
  <si>
    <t>Rushcliffe</t>
  </si>
  <si>
    <t>E06000019</t>
  </si>
  <si>
    <t>E06000051</t>
  </si>
  <si>
    <t>E06000021</t>
  </si>
  <si>
    <t>E06000020</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</si>
  <si>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</si>
  <si>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</si>
  <si>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</si>
  <si>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</si>
  <si>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</si>
  <si>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</si>
  <si>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</si>
  <si>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</si>
  <si>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</si>
  <si>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</si>
  <si>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</si>
  <si>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</si>
  <si>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</si>
  <si>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</si>
  <si>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</si>
  <si>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</si>
  <si>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E07000218</t>
  </si>
  <si>
    <t>North Warwickshire</t>
  </si>
  <si>
    <t>E07000219</t>
  </si>
  <si>
    <t>Nuneaton and Bedworth</t>
  </si>
  <si>
    <t>E07000220</t>
  </si>
  <si>
    <t>Rugby</t>
  </si>
  <si>
    <t>E07000221</t>
  </si>
  <si>
    <t>Stratford-on-Avon</t>
  </si>
  <si>
    <t>E07000222</t>
  </si>
  <si>
    <t>Warwick</t>
  </si>
  <si>
    <t>E08000025</t>
  </si>
  <si>
    <t>Birmingham</t>
  </si>
  <si>
    <t>E08000026</t>
  </si>
  <si>
    <t>Coventry</t>
  </si>
  <si>
    <t>E08000027</t>
  </si>
  <si>
    <t>Dudley</t>
  </si>
  <si>
    <t>E08000028</t>
  </si>
  <si>
    <t>Sandwell</t>
  </si>
  <si>
    <t>E08000029</t>
  </si>
  <si>
    <t>Solihull</t>
  </si>
  <si>
    <t>E08000030</t>
  </si>
  <si>
    <t>Walsall</t>
  </si>
  <si>
    <t>E08000031</t>
  </si>
  <si>
    <t>Wolverhampton</t>
  </si>
  <si>
    <t>E07000234</t>
  </si>
  <si>
    <t>Bromsgrove</t>
  </si>
  <si>
    <t>E07000235</t>
  </si>
  <si>
    <t>Malvern Hills</t>
  </si>
  <si>
    <t>E07000236</t>
  </si>
  <si>
    <t>Redditch</t>
  </si>
  <si>
    <t>E07000237</t>
  </si>
  <si>
    <t>Worcester</t>
  </si>
  <si>
    <t>E07000238</t>
  </si>
  <si>
    <t>Wychavon</t>
  </si>
  <si>
    <t>E07000239</t>
  </si>
  <si>
    <t>Wyre Forest</t>
  </si>
  <si>
    <t>E06000055</t>
  </si>
  <si>
    <t>E06000056</t>
  </si>
  <si>
    <t>E06000032</t>
  </si>
  <si>
    <t>E06000031</t>
  </si>
  <si>
    <t>E06000033</t>
  </si>
  <si>
    <t>E06000034</t>
  </si>
  <si>
    <t>E07000008</t>
  </si>
  <si>
    <t>Cambridge</t>
  </si>
  <si>
    <t>E07000009</t>
  </si>
  <si>
    <t>East Cambridgeshire</t>
  </si>
  <si>
    <t>E07000010</t>
  </si>
  <si>
    <t>Fenland</t>
  </si>
  <si>
    <t>E07000011</t>
  </si>
  <si>
    <t>Huntingdonshire</t>
  </si>
  <si>
    <t>E07000012</t>
  </si>
  <si>
    <t>South Cambridgeshire</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</si>
  <si>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</si>
  <si>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</si>
  <si>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</si>
  <si>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</si>
  <si>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</si>
  <si>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</si>
  <si>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</si>
  <si>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</si>
  <si>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</si>
  <si>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</si>
  <si>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</si>
  <si>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</si>
  <si>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</si>
  <si>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</si>
  <si>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</si>
  <si>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</si>
  <si>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</si>
  <si>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</si>
  <si>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</si>
  <si>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</si>
  <si>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</si>
  <si>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</si>
  <si>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</si>
  <si>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</si>
  <si>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E07000095</t>
  </si>
  <si>
    <t>Broxbourne</t>
  </si>
  <si>
    <t>E07000096</t>
  </si>
  <si>
    <t>Dacorum</t>
  </si>
  <si>
    <t>East Hertfordshire</t>
  </si>
  <si>
    <t>E07000098</t>
  </si>
  <si>
    <t>Hertsmere</t>
  </si>
  <si>
    <t>E07000099</t>
  </si>
  <si>
    <t>North Hertfordshire</t>
  </si>
  <si>
    <t>St Albans</t>
  </si>
  <si>
    <t>Stevenage</t>
  </si>
  <si>
    <t>E07000102</t>
  </si>
  <si>
    <t>Three Rivers</t>
  </si>
  <si>
    <t>E07000103</t>
  </si>
  <si>
    <t>Watford</t>
  </si>
  <si>
    <t>Welwyn Hatfield</t>
  </si>
  <si>
    <t>E07000143</t>
  </si>
  <si>
    <t>Breckland</t>
  </si>
  <si>
    <t>E07000144</t>
  </si>
  <si>
    <t>Broadland</t>
  </si>
  <si>
    <t>E07000145</t>
  </si>
  <si>
    <t>Great Yarmouth</t>
  </si>
  <si>
    <t>E07000146</t>
  </si>
  <si>
    <t>E07000147</t>
  </si>
  <si>
    <t>North Norfolk</t>
  </si>
  <si>
    <t>E07000148</t>
  </si>
  <si>
    <t>Norwich</t>
  </si>
  <si>
    <t>E07000149</t>
  </si>
  <si>
    <t>South Norfolk</t>
  </si>
  <si>
    <t>E07000200</t>
  </si>
  <si>
    <t>Babergh</t>
  </si>
  <si>
    <t>E07000201</t>
  </si>
  <si>
    <t>Forest Heath</t>
  </si>
  <si>
    <t>E07000202</t>
  </si>
  <si>
    <t>Ipswich</t>
  </si>
  <si>
    <t>E07000203</t>
  </si>
  <si>
    <t>Mid Suffolk</t>
  </si>
  <si>
    <t>E07000204</t>
  </si>
  <si>
    <t>St Edmundsbury</t>
  </si>
  <si>
    <t>E07000205</t>
  </si>
  <si>
    <t>Suffolk Coastal</t>
  </si>
  <si>
    <t>E07000206</t>
  </si>
  <si>
    <t>Waveney</t>
  </si>
  <si>
    <t>E09000007</t>
  </si>
  <si>
    <t>E09000001</t>
  </si>
  <si>
    <t>E09000012</t>
  </si>
  <si>
    <t>E09000013</t>
  </si>
  <si>
    <t>E09000014</t>
  </si>
  <si>
    <t>E09000019</t>
  </si>
  <si>
    <t>E09000020</t>
  </si>
  <si>
    <t>E09000022</t>
  </si>
  <si>
    <t>E09000023</t>
  </si>
  <si>
    <t>E09000025</t>
  </si>
  <si>
    <t>E09000028</t>
  </si>
  <si>
    <t>E09000030</t>
  </si>
  <si>
    <t>E09000032</t>
  </si>
  <si>
    <t>E09000033</t>
  </si>
  <si>
    <t>E09000002</t>
  </si>
  <si>
    <t>E09000003</t>
  </si>
  <si>
    <t>E09000004</t>
  </si>
  <si>
    <t>E09000005</t>
  </si>
  <si>
    <t>E09000006</t>
  </si>
  <si>
    <t>E09000008</t>
  </si>
  <si>
    <t>E09000009</t>
  </si>
  <si>
    <t>E09000010</t>
  </si>
  <si>
    <t>E09000011</t>
  </si>
  <si>
    <t>E09000015</t>
  </si>
  <si>
    <t>E09000016</t>
  </si>
  <si>
    <t>E09000017</t>
  </si>
  <si>
    <t>E09000018</t>
  </si>
  <si>
    <t>E09000021</t>
  </si>
  <si>
    <t>E09000024</t>
  </si>
  <si>
    <t>E09000026</t>
  </si>
  <si>
    <t>E09000027</t>
  </si>
  <si>
    <t>E09000029</t>
  </si>
  <si>
    <t>E09000031</t>
  </si>
  <si>
    <t>E06000036</t>
  </si>
  <si>
    <t>E06000043</t>
  </si>
  <si>
    <t>E06000046</t>
  </si>
  <si>
    <t>E06000035</t>
  </si>
  <si>
    <t>E06000042</t>
  </si>
  <si>
    <t>E06000044</t>
  </si>
  <si>
    <t>E06000038</t>
  </si>
  <si>
    <t>E06000039</t>
  </si>
  <si>
    <t>E06000045</t>
  </si>
  <si>
    <t>E06000037</t>
  </si>
  <si>
    <t>E06000040</t>
  </si>
  <si>
    <t>E06000041</t>
  </si>
  <si>
    <t>E07000004</t>
  </si>
  <si>
    <t>Aylesbury Vale</t>
  </si>
  <si>
    <t>E07000005</t>
  </si>
  <si>
    <t>Chiltern</t>
  </si>
  <si>
    <t>E07000006</t>
  </si>
  <si>
    <t>South Bucks</t>
  </si>
  <si>
    <t>E07000007</t>
  </si>
  <si>
    <t>Wycombe</t>
  </si>
  <si>
    <t>E07000061</t>
  </si>
  <si>
    <t>Eastbourne</t>
  </si>
  <si>
    <t>E07000062</t>
  </si>
  <si>
    <t>Hastings</t>
  </si>
  <si>
    <t>E07000063</t>
  </si>
  <si>
    <t>Lewes</t>
  </si>
  <si>
    <t>E07000064</t>
  </si>
  <si>
    <t>Rother</t>
  </si>
  <si>
    <t>E07000065</t>
  </si>
  <si>
    <t>Wealden</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</si>
  <si>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</si>
  <si>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</si>
  <si>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</si>
  <si>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</si>
  <si>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</si>
  <si>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</si>
  <si>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</si>
  <si>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</si>
  <si>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</si>
  <si>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</si>
  <si>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</si>
  <si>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</si>
  <si>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</si>
  <si>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</si>
  <si>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</si>
  <si>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</si>
  <si>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</si>
  <si>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</si>
  <si>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</si>
  <si>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</si>
  <si>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</si>
  <si>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</si>
  <si>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E07000105</t>
  </si>
  <si>
    <t>Ashford</t>
  </si>
  <si>
    <t>E07000106</t>
  </si>
  <si>
    <t>Canterbury</t>
  </si>
  <si>
    <t>E07000107</t>
  </si>
  <si>
    <t>Dartford</t>
  </si>
  <si>
    <t>E07000108</t>
  </si>
  <si>
    <t>Dover</t>
  </si>
  <si>
    <t>E07000109</t>
  </si>
  <si>
    <t>Gravesham</t>
  </si>
  <si>
    <t>E07000110</t>
  </si>
  <si>
    <t>Maidstone</t>
  </si>
  <si>
    <t>E07000111</t>
  </si>
  <si>
    <t>Sevenoaks</t>
  </si>
  <si>
    <t>E07000112</t>
  </si>
  <si>
    <t>E07000113</t>
  </si>
  <si>
    <t>Swale</t>
  </si>
  <si>
    <t>E07000114</t>
  </si>
  <si>
    <t>Thanet</t>
  </si>
  <si>
    <t>E07000115</t>
  </si>
  <si>
    <t>Tonbridge and Malling</t>
  </si>
  <si>
    <t>E07000116</t>
  </si>
  <si>
    <t>Tunbridge Wells</t>
  </si>
  <si>
    <t>E07000177</t>
  </si>
  <si>
    <t>Cherwell</t>
  </si>
  <si>
    <t>E07000178</t>
  </si>
  <si>
    <t>Oxford</t>
  </si>
  <si>
    <t>E07000179</t>
  </si>
  <si>
    <t>South Oxfordshire</t>
  </si>
  <si>
    <t>E07000180</t>
  </si>
  <si>
    <t>Vale of White Horse</t>
  </si>
  <si>
    <t>E07000181</t>
  </si>
  <si>
    <t>West Oxfordshire</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</si>
  <si>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</si>
  <si>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</si>
  <si>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</si>
  <si>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</si>
  <si>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</si>
  <si>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</si>
  <si>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</si>
  <si>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</si>
  <si>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</si>
  <si>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</si>
  <si>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</si>
  <si>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</si>
  <si>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</si>
  <si>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</si>
  <si>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</si>
  <si>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</si>
  <si>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</si>
  <si>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</si>
  <si>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</si>
  <si>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</si>
  <si>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</si>
  <si>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</si>
  <si>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E07000223</t>
  </si>
  <si>
    <t>Adur</t>
  </si>
  <si>
    <t>E07000224</t>
  </si>
  <si>
    <t>Arun</t>
  </si>
  <si>
    <t>E07000225</t>
  </si>
  <si>
    <t>Chichester</t>
  </si>
  <si>
    <t>E07000226</t>
  </si>
  <si>
    <t>Crawley</t>
  </si>
  <si>
    <t>E07000227</t>
  </si>
  <si>
    <t>Horsham</t>
  </si>
  <si>
    <t>E07000228</t>
  </si>
  <si>
    <t>Mid Sussex</t>
  </si>
  <si>
    <t>E07000229</t>
  </si>
  <si>
    <t>Worthing</t>
  </si>
  <si>
    <t>E06000022</t>
  </si>
  <si>
    <t>E06000028</t>
  </si>
  <si>
    <t>Bournemouth</t>
  </si>
  <si>
    <t>E06000023</t>
  </si>
  <si>
    <t>E06000052</t>
  </si>
  <si>
    <t>E06000053</t>
  </si>
  <si>
    <t>E06000024</t>
  </si>
  <si>
    <t>E06000026</t>
  </si>
  <si>
    <t>E06000029</t>
  </si>
  <si>
    <t>E06000025</t>
  </si>
  <si>
    <t>E06000030</t>
  </si>
  <si>
    <t>E06000027</t>
  </si>
  <si>
    <t>E06000054</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</si>
  <si>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</si>
  <si>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</si>
  <si>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</si>
  <si>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</si>
  <si>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</si>
  <si>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</si>
  <si>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</si>
  <si>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</si>
  <si>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</si>
  <si>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</si>
  <si>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</si>
  <si>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</si>
  <si>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</si>
  <si>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</si>
  <si>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</si>
  <si>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</si>
  <si>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E07000048</t>
  </si>
  <si>
    <t>Christchurch</t>
  </si>
  <si>
    <t>E07000049</t>
  </si>
  <si>
    <t>East Dorset</t>
  </si>
  <si>
    <t>E07000050</t>
  </si>
  <si>
    <t>North Dorset</t>
  </si>
  <si>
    <t>E07000051</t>
  </si>
  <si>
    <t>Purbeck</t>
  </si>
  <si>
    <t>E07000052</t>
  </si>
  <si>
    <t>West Dorset</t>
  </si>
  <si>
    <t>E07000053</t>
  </si>
  <si>
    <t>E07000078</t>
  </si>
  <si>
    <t>Cheltenham</t>
  </si>
  <si>
    <t>E07000079</t>
  </si>
  <si>
    <t>Cotswold</t>
  </si>
  <si>
    <t>E07000080</t>
  </si>
  <si>
    <t>Forest of Dean</t>
  </si>
  <si>
    <t>E07000081</t>
  </si>
  <si>
    <t>Gloucester</t>
  </si>
  <si>
    <t>E07000082</t>
  </si>
  <si>
    <t>Stroud</t>
  </si>
  <si>
    <t>E07000083</t>
  </si>
  <si>
    <t>Tewkesbury</t>
  </si>
  <si>
    <t>E07000187</t>
  </si>
  <si>
    <t>Mendip</t>
  </si>
  <si>
    <t>E07000188</t>
  </si>
  <si>
    <t>Sedgemoor</t>
  </si>
  <si>
    <t>E07000189</t>
  </si>
  <si>
    <t>South Somerset</t>
  </si>
  <si>
    <t>E07000190</t>
  </si>
  <si>
    <t>Taunton Deane</t>
  </si>
  <si>
    <t>E07000191</t>
  </si>
  <si>
    <t>West Somerset</t>
  </si>
  <si>
    <t>ENGLAND</t>
  </si>
  <si>
    <t>NORTH EAST</t>
  </si>
  <si>
    <t>E06000057</t>
  </si>
  <si>
    <t>Tyne and Wear (Met County)</t>
  </si>
  <si>
    <t>E08000037</t>
  </si>
  <si>
    <t>NORTH WEST</t>
  </si>
  <si>
    <t>Cumbria</t>
  </si>
  <si>
    <t>Greater Manchester (Met County)</t>
  </si>
  <si>
    <t>Lancashire</t>
  </si>
  <si>
    <t>Merseyside (Met County)</t>
  </si>
  <si>
    <t>YORKSHIRE AND THE HUMBER</t>
  </si>
  <si>
    <t>Kingston upon Hull</t>
  </si>
  <si>
    <t>North Yorkshire</t>
  </si>
  <si>
    <t>South Yorkshire (Met County)</t>
  </si>
  <si>
    <t>West Yorkshire (Met County)</t>
  </si>
  <si>
    <t>EAST MIDLANDS</t>
  </si>
  <si>
    <t>Derbyshire</t>
  </si>
  <si>
    <t>Leicestershire</t>
  </si>
  <si>
    <t>Lincolnshire</t>
  </si>
  <si>
    <t>Northamptonshire</t>
  </si>
  <si>
    <t>Nottinghamshire</t>
  </si>
  <si>
    <t>WEST MIDLANDS</t>
  </si>
  <si>
    <t>Herefordshire</t>
  </si>
  <si>
    <t>Staffordshire</t>
  </si>
  <si>
    <t>Warwickshire</t>
  </si>
  <si>
    <t>West Midlands (Met County)</t>
  </si>
  <si>
    <t>Worcestershire</t>
  </si>
  <si>
    <t>EAST</t>
  </si>
  <si>
    <t>Cambridgeshire</t>
  </si>
  <si>
    <t>Essex</t>
  </si>
  <si>
    <t>Hertfordshire</t>
  </si>
  <si>
    <t>E07000242</t>
  </si>
  <si>
    <t>E07000240</t>
  </si>
  <si>
    <t>E07000243</t>
  </si>
  <si>
    <t>E07000241</t>
  </si>
  <si>
    <t>Norfolk</t>
  </si>
  <si>
    <t>Suffolk</t>
  </si>
  <si>
    <t>E07000244</t>
  </si>
  <si>
    <t>East Suffolk</t>
  </si>
  <si>
    <t>E07000245</t>
  </si>
  <si>
    <t>West Suffolk</t>
  </si>
  <si>
    <t>SOUTH EAST</t>
  </si>
  <si>
    <t>Buckinghamshire</t>
  </si>
  <si>
    <t>East Sussex</t>
  </si>
  <si>
    <t>Hampshire</t>
  </si>
  <si>
    <t>Kent</t>
  </si>
  <si>
    <t>Folkestone and Hythe</t>
  </si>
  <si>
    <t>Oxfordshire</t>
  </si>
  <si>
    <t>Surrey</t>
  </si>
  <si>
    <t>West Sussex</t>
  </si>
  <si>
    <t>SOUTH WEST</t>
  </si>
  <si>
    <t>E06000058</t>
  </si>
  <si>
    <t>Bristol</t>
  </si>
  <si>
    <t>E06000059</t>
  </si>
  <si>
    <t>Devon</t>
  </si>
  <si>
    <t>Gloucestershire</t>
  </si>
  <si>
    <t>Somerset</t>
  </si>
  <si>
    <t>E07000246</t>
  </si>
  <si>
    <t>Somerset West and Taunton</t>
  </si>
  <si>
    <t>Manually input salary</t>
  </si>
  <si>
    <t>Essential spend</t>
  </si>
  <si>
    <t>Calculations and notes</t>
  </si>
  <si>
    <t>two adults</t>
  </si>
  <si>
    <t>one adult with one child</t>
  </si>
  <si>
    <t>one adult with two or more children</t>
  </si>
  <si>
    <t>two adults with one child</t>
  </si>
  <si>
    <t>two adults with two children</t>
  </si>
  <si>
    <t>two adults with three or more children</t>
  </si>
  <si>
    <t>https://www.ons.gov.uk/peoplepopulationandcommunity/personalandhouseholdfinances/expenditure/datasets/familyspendingworkbook2expenditurebyincome</t>
  </si>
  <si>
    <t>Personal care</t>
  </si>
  <si>
    <t>2021 monthly spend</t>
  </si>
  <si>
    <t>one adult</t>
  </si>
  <si>
    <t>one  adult</t>
  </si>
  <si>
    <t>Cycle (Santander bike)</t>
  </si>
  <si>
    <t>Alcohol</t>
  </si>
  <si>
    <t>Social and cultural participation</t>
  </si>
  <si>
    <t>Total</t>
  </si>
  <si>
    <t>Single pensioner</t>
  </si>
  <si>
    <t>Couple pensioner</t>
  </si>
  <si>
    <t>Lone parent 1 child</t>
  </si>
  <si>
    <t>Lone parent 2 children</t>
  </si>
  <si>
    <t>Lone parent 3 children</t>
  </si>
  <si>
    <t>Couple 1 child</t>
  </si>
  <si>
    <t>Couple 2 children</t>
  </si>
  <si>
    <t>Couple 3 children</t>
  </si>
  <si>
    <t>Couple 4 children</t>
  </si>
  <si>
    <t>Single</t>
  </si>
  <si>
    <t>Couple</t>
  </si>
  <si>
    <t>Tobacco</t>
  </si>
  <si>
    <t>Household insurances</t>
  </si>
  <si>
    <t>Standard for UK</t>
  </si>
  <si>
    <t>Total uplift UK wide</t>
  </si>
  <si>
    <t>Additional household expenditure</t>
  </si>
  <si>
    <t>Transport</t>
  </si>
  <si>
    <t>Education</t>
  </si>
  <si>
    <t>e.g. self-employment, study (annual equivalent)</t>
  </si>
  <si>
    <t>Household, goods and services</t>
  </si>
  <si>
    <t>2021 monthly spend, FYE 2021</t>
  </si>
  <si>
    <t>2022 monthly spend, FYE 2022 adjusted for inflation using ONS CPI</t>
  </si>
  <si>
    <t>Weekly, April 2021</t>
  </si>
  <si>
    <t>Monthly, adjusted to 2022 using ONS CPI</t>
  </si>
  <si>
    <t>Weekly, 2021</t>
  </si>
  <si>
    <t>Monthly, April 2021</t>
  </si>
  <si>
    <t>Additional expenditure in comparison to ONS estimates</t>
  </si>
  <si>
    <t>2022 spend, adjusted using ONS CPI where relevant</t>
  </si>
  <si>
    <t>21/22 Financial year</t>
  </si>
  <si>
    <t>Energy spend per household type</t>
  </si>
  <si>
    <t>Proportion of price cap</t>
  </si>
  <si>
    <t>average monthly cost</t>
  </si>
  <si>
    <t>MONTHLY OUTGOINGS</t>
  </si>
  <si>
    <t>prdweb.co.uk</t>
  </si>
  <si>
    <t>Partnering Regeneration Development Ltd</t>
  </si>
  <si>
    <t>Unit 1, 47A Great Guildford Street, London, SE1 0ES</t>
  </si>
  <si>
    <t>linkedin.com/company/prduk</t>
  </si>
  <si>
    <t>@PRD_tweets</t>
  </si>
  <si>
    <t>What the calculator is, data notes and definitions</t>
  </si>
  <si>
    <t>About the data</t>
  </si>
  <si>
    <t>Method</t>
  </si>
  <si>
    <t>Council tax: mean council tax by borough, model does not include council tax exemptions</t>
  </si>
  <si>
    <t>Definitions</t>
  </si>
  <si>
    <t>Household: either a single person or members of the same family living together, including partners living together. A person living in a houseshare would be considered their own household.</t>
  </si>
  <si>
    <t>Expenditure</t>
  </si>
  <si>
    <t>Cost</t>
  </si>
  <si>
    <t>Income left</t>
  </si>
  <si>
    <t>Government support</t>
  </si>
  <si>
    <t xml:space="preserve">Living in? </t>
  </si>
  <si>
    <t xml:space="preserve">Number of bedrooms? </t>
  </si>
  <si>
    <t>(if in shared house, select room)</t>
  </si>
  <si>
    <t>Household make up</t>
  </si>
  <si>
    <t>One adult</t>
  </si>
  <si>
    <t>Two adults</t>
  </si>
  <si>
    <t>One adult with one child</t>
  </si>
  <si>
    <t>One adult with two or more children</t>
  </si>
  <si>
    <t>Two adults with one child</t>
  </si>
  <si>
    <t>Two adults with two children</t>
  </si>
  <si>
    <t>Two adults with three or more children</t>
  </si>
  <si>
    <t xml:space="preserve">PAYE employment </t>
  </si>
  <si>
    <t>Adult 2 (optional)</t>
  </si>
  <si>
    <t>Adult 1 salary (if Manually Input Salary)</t>
  </si>
  <si>
    <t>Adult 2 salary (if Manually Input Salary)</t>
  </si>
  <si>
    <t>Provider and child's age</t>
  </si>
  <si>
    <t xml:space="preserve">Full/part time, </t>
  </si>
  <si>
    <t>Select N/A for afterschool club or childminder 5-11</t>
  </si>
  <si>
    <t xml:space="preserve">Net salary (PAYE tax) exc. Student Loan </t>
  </si>
  <si>
    <t>Forecast inflation</t>
  </si>
  <si>
    <t>Additional expenses (Minimum Income Standard uplift)</t>
  </si>
  <si>
    <t>One bedroom</t>
  </si>
  <si>
    <t>Two bedrooms</t>
  </si>
  <si>
    <t>Three bedrooms</t>
  </si>
  <si>
    <t>Four or more bedrooms</t>
  </si>
  <si>
    <r>
      <t xml:space="preserve">Children requiring childcare? </t>
    </r>
    <r>
      <rPr>
        <b/>
        <i/>
        <sz val="11"/>
        <rFont val="Arial Nova"/>
        <family val="2"/>
      </rPr>
      <t>(optional)</t>
    </r>
  </si>
  <si>
    <t xml:space="preserve">Child 1 </t>
  </si>
  <si>
    <t xml:space="preserve">Child 2 </t>
  </si>
  <si>
    <t xml:space="preserve">Child 3 </t>
  </si>
  <si>
    <t xml:space="preserve">Child 4 </t>
  </si>
  <si>
    <t>COST OF LIVING: HOUSEHOLD IMPACT CALCULATOR</t>
  </si>
  <si>
    <t>Pay day after tax</t>
  </si>
  <si>
    <t>STEP 1: HOUSEHOLD INFORMATION</t>
  </si>
  <si>
    <t>STEP 3: FUTURE CHANGES</t>
  </si>
  <si>
    <t>If room select number in houseshare</t>
  </si>
  <si>
    <t>British Gas</t>
  </si>
  <si>
    <t>Childcare Survey 2021, Coram Family and Childcare</t>
  </si>
  <si>
    <t>Source:</t>
  </si>
  <si>
    <t>The Minimum Income Standard for the United Kingdom Annual Budgets 2021, Loughborough University Centre for Reseach in Social Policy</t>
  </si>
  <si>
    <t>Loughborough University, Centre for Research and Social Policy</t>
  </si>
  <si>
    <t>Average monthly cost adjusted to £2500 price cap</t>
  </si>
  <si>
    <t>Sources:</t>
  </si>
  <si>
    <t>Discover Water, https://discoverwater.co.uk/annual-bill, accessed 13.09.2022</t>
  </si>
  <si>
    <t>Discover Water</t>
  </si>
  <si>
    <t>British Gas, https://www.britishgas.co.uk/energy/guides/average-bill.html#caveat, accessed 13.09.2022</t>
  </si>
  <si>
    <t xml:space="preserve">Private Rental Market Summary Statistics in England: April 2021 to March 2022, Office for National Statistics </t>
  </si>
  <si>
    <t>Coram Family and Childcare</t>
  </si>
  <si>
    <t>This Cost of Living Calculator is made available under the Open Database License: http://opendatacommons.org/licenses/odbl/1.0. Content includes OS data © Crown copyright and database right [2022] and data licensed under the UK Open Government Licence v. 3.0</t>
  </si>
  <si>
    <t>Office for National Statistics</t>
  </si>
  <si>
    <t>What is not included</t>
  </si>
  <si>
    <t>Other debt repayments</t>
  </si>
  <si>
    <t>Student loan repayments - 6%-9% of monthly earnings before tax once earning over the threshold (£20,195-£27,295 yearly depending on plan)</t>
  </si>
  <si>
    <t>Monthly, 2022, inflated to January 2022 using ONS childcare CPI (4%)</t>
  </si>
  <si>
    <t>Inflation for FYE 2023</t>
  </si>
  <si>
    <t>DISPOSABLE EARNINGS AFTER ESSENTIALS</t>
  </si>
  <si>
    <t>Monthy earnings remaining</t>
  </si>
  <si>
    <t>Monthly earnings remaining after government energy support (£400 per property over 6 months)</t>
  </si>
  <si>
    <t>Non-PAYE monthly equivalent earnings</t>
  </si>
  <si>
    <t xml:space="preserve">Household monthly disposable earnings </t>
  </si>
  <si>
    <t>Annual disposable earnings</t>
  </si>
  <si>
    <t>Earnings remaining after additional household expenditure, monthly</t>
  </si>
  <si>
    <t>Earnings remaining after additional household expenditure, yearly</t>
  </si>
  <si>
    <t>The Cost of Living Calculator uses data from the following sources to measure rental prices, earnings and expenditure:</t>
  </si>
  <si>
    <t>Earnings and expenditure are calculated using averages based on household type and location where available:</t>
  </si>
  <si>
    <t>It also does not include:</t>
  </si>
  <si>
    <t>Employment and earnings</t>
  </si>
  <si>
    <t>Earnings</t>
  </si>
  <si>
    <t>STEP 2: DISPOSABLE EARNINGS AFTER EXPENDITURE AS DEFINED BY MINIMUM INCOME STANDARDS</t>
  </si>
  <si>
    <t xml:space="preserve">Annual household earnings from non-PAYE sources </t>
  </si>
  <si>
    <t>This tool compares net earnings with expenditure. It does not take into account support given to households through benefit and credit payments and tax relief</t>
  </si>
  <si>
    <t>Monthly increase on bills (excluding rent, travel and utilities)</t>
  </si>
  <si>
    <t xml:space="preserve"> </t>
  </si>
  <si>
    <t>King’s Lynn and West Norfolk</t>
  </si>
  <si>
    <t>Bournemouth, Christchurch and Poole</t>
  </si>
  <si>
    <t>Dorset</t>
  </si>
  <si>
    <t>Source: VOA’s administrative database as at 31 March 2022</t>
  </si>
  <si>
    <t>Table Notes</t>
  </si>
  <si>
    <t>Local authority codes and area codes1 can be viewed by clicking on the plus sign at the top of this column.</t>
  </si>
  <si>
    <t>Counts are rounded to the nearest 10, totals may not sum due to rounding.</t>
  </si>
  <si>
    <t xml:space="preserve">Statistics derived from fewer than 5 observations have been suppressed and denoted by '-', with mean, lower and upper quartiles, and median shown as  '..' when this is the case. </t>
  </si>
  <si>
    <t xml:space="preserve">For counts of 0, mean, lower and upper quartiles, and median are shown as '.'. </t>
  </si>
  <si>
    <t>All averages and measures are expressed in £ values and rounded to the nearest £1.</t>
  </si>
  <si>
    <t>Please Note</t>
  </si>
  <si>
    <t>The sample used to produce these statistics is not statistical and may not be consistent over time; as such, these data should not be compared across time periods or between areas.</t>
  </si>
  <si>
    <t>Housing Benefit claimants are not included in the sample.</t>
  </si>
  <si>
    <t>Area Code - a unique identifier for administrative geographies as specified by the Office for National Statistics (ONS).</t>
  </si>
  <si>
    <t>LA Code - a unique identifier for local authorities, metropolitan districts, the Council of the Isles of Scilly, unitary authorities, London boroughs and the City of London.</t>
  </si>
  <si>
    <t>Room - non self-contained single room with shared facilities. Includes bedsits, single rooms in a house or flat shared with other tenants, and single rooms rented from a resident landlord.</t>
  </si>
  <si>
    <t>Count of rents - the number of tenancies, of those collected in the sample, that were active within the stated time period.</t>
  </si>
  <si>
    <t>Mean - a measure of central tendency often referred to as the average. Given a series of values the arithmetic mean is calculated by summing all these values together and dividing by the count of these values.</t>
  </si>
  <si>
    <t>Median - when a series of numbers are arranged by order of magnitude the median represents the middle value. Where there is an even number of values the median is the mean of the two values closest to value in the centre of that distribution.</t>
  </si>
  <si>
    <t>Lower quartile - when a series of values are arranged by order of magnitude the lower quartile (or 25th percentile) is the value that splits the lowest 25 per cent of the data from the highest 75 per cent.</t>
  </si>
  <si>
    <t>Upper quartile - when a series of values are arranged by order of magnitude the upper quartile (or 75th percentile) is the value that splits the highest 25 per cent of the data from the lowest 75 per cent.</t>
  </si>
  <si>
    <t>Footnotes</t>
  </si>
  <si>
    <t>1 Geographical codes introduced by the Office for National Statistics January 2011.  For further information please visit the ONS website at the following location:</t>
  </si>
  <si>
    <t>https://www.ons.gov.uk/methodology/geography/ukgeographies/administrativegeography/england</t>
  </si>
  <si>
    <t>County Durham</t>
  </si>
  <si>
    <t>Darlington</t>
  </si>
  <si>
    <t>Hartlepool</t>
  </si>
  <si>
    <t>Middlesbrough</t>
  </si>
  <si>
    <t>Northumberland</t>
  </si>
  <si>
    <t>Redcar and Cleveland</t>
  </si>
  <si>
    <t>Stockton-on-Tees</t>
  </si>
  <si>
    <t>Blackburn with Darwen</t>
  </si>
  <si>
    <t>Blackpool</t>
  </si>
  <si>
    <t>Cheshire East</t>
  </si>
  <si>
    <t>Cheshire West and Chester</t>
  </si>
  <si>
    <t>Halton</t>
  </si>
  <si>
    <t>Warrington</t>
  </si>
  <si>
    <t>East Riding of Yorkshire</t>
  </si>
  <si>
    <t>Kingston upon Hull, City of</t>
  </si>
  <si>
    <t>North East Lincolnshire</t>
  </si>
  <si>
    <t>North Lincolnshire</t>
  </si>
  <si>
    <t>York</t>
  </si>
  <si>
    <t>Derby</t>
  </si>
  <si>
    <t>Leicester</t>
  </si>
  <si>
    <t>Nottingham</t>
  </si>
  <si>
    <t>Rutland</t>
  </si>
  <si>
    <t>Herefordshire, County of</t>
  </si>
  <si>
    <t>Shropshire</t>
  </si>
  <si>
    <t>Stoke-on-Trent</t>
  </si>
  <si>
    <t>Telford and Wrekin</t>
  </si>
  <si>
    <t>Bedford</t>
  </si>
  <si>
    <t>Central Bedfordshire</t>
  </si>
  <si>
    <t>Luton</t>
  </si>
  <si>
    <t>Peterborough</t>
  </si>
  <si>
    <t>Southend-on-Sea</t>
  </si>
  <si>
    <t>Thurrock</t>
  </si>
  <si>
    <t>Bracknell Forest</t>
  </si>
  <si>
    <t>Brighton and Hove</t>
  </si>
  <si>
    <t>Isle of Wight</t>
  </si>
  <si>
    <t>Medway</t>
  </si>
  <si>
    <t>Milton Keynes</t>
  </si>
  <si>
    <t>Portsmouth</t>
  </si>
  <si>
    <t>Reading</t>
  </si>
  <si>
    <t>Slough</t>
  </si>
  <si>
    <t>Southampton</t>
  </si>
  <si>
    <t>West Berkshire</t>
  </si>
  <si>
    <t>Windsor and Maidenhead</t>
  </si>
  <si>
    <t>Wokingham</t>
  </si>
  <si>
    <t>Bath and North East Somerset</t>
  </si>
  <si>
    <t>Bristol, City of</t>
  </si>
  <si>
    <t>Cornwall</t>
  </si>
  <si>
    <t>Isles of Scilly</t>
  </si>
  <si>
    <t>North Somerset</t>
  </si>
  <si>
    <t>Plymouth</t>
  </si>
  <si>
    <t>South Gloucestershire</t>
  </si>
  <si>
    <t>Swindon</t>
  </si>
  <si>
    <t>Torbay</t>
  </si>
  <si>
    <t>Wiltshire</t>
  </si>
  <si>
    <t>*average rent for region used where there is no data</t>
  </si>
  <si>
    <t>Inflated by Deposit Protection Service average regional rental increases Q2 2021 - Q2 2022:</t>
  </si>
  <si>
    <t>South West - 8.53%</t>
  </si>
  <si>
    <t>South East - 7.15%</t>
  </si>
  <si>
    <t>East - 6.28%</t>
  </si>
  <si>
    <t>East Midlands - 5.75%</t>
  </si>
  <si>
    <t>West Midlands - 10.07%</t>
  </si>
  <si>
    <t>Yorkshire and The Humber - 5.34%</t>
  </si>
  <si>
    <t>North West - 7.66%</t>
  </si>
  <si>
    <t>North East - 10.75%</t>
  </si>
  <si>
    <t>East Midlands</t>
  </si>
  <si>
    <t>East</t>
  </si>
  <si>
    <t>North East</t>
  </si>
  <si>
    <t>North West</t>
  </si>
  <si>
    <t>South East</t>
  </si>
  <si>
    <t>South West</t>
  </si>
  <si>
    <t>West Midlands</t>
  </si>
  <si>
    <t>Yorkshire and The Humber</t>
  </si>
  <si>
    <t>Alnwick</t>
  </si>
  <si>
    <t>Barking &amp; Dagenham</t>
  </si>
  <si>
    <t>Basingstoke &amp; Deane</t>
  </si>
  <si>
    <t>Bath</t>
  </si>
  <si>
    <t>Berwick-upon-Tweed</t>
  </si>
  <si>
    <t>Beverley</t>
  </si>
  <si>
    <t>Blackburn</t>
  </si>
  <si>
    <t>Blyth Valley</t>
  </si>
  <si>
    <t>Boothferry</t>
  </si>
  <si>
    <t>Bournemouth, Christchurch &amp; Poole</t>
  </si>
  <si>
    <t>Bridgnorth</t>
  </si>
  <si>
    <t>Brighton</t>
  </si>
  <si>
    <t>Caradon</t>
  </si>
  <si>
    <t>Carrick</t>
  </si>
  <si>
    <t>Castle Morpeth</t>
  </si>
  <si>
    <t>Chester</t>
  </si>
  <si>
    <t>Chester-le-Street</t>
  </si>
  <si>
    <t>Cleethorpes</t>
  </si>
  <si>
    <t>Congleton</t>
  </si>
  <si>
    <t>Crewe &amp; Nantwich</t>
  </si>
  <si>
    <t>Derwentside</t>
  </si>
  <si>
    <t>Dorset Council</t>
  </si>
  <si>
    <t>Durham City</t>
  </si>
  <si>
    <t>Easington</t>
  </si>
  <si>
    <t>East Yorkshire</t>
  </si>
  <si>
    <t>Ellesmere Port &amp; Neston</t>
  </si>
  <si>
    <t>Epsom &amp; Ewell</t>
  </si>
  <si>
    <t>Folkestone &amp; Hythe</t>
  </si>
  <si>
    <t>Gillingham</t>
  </si>
  <si>
    <t>Glanford</t>
  </si>
  <si>
    <t>Great Grimsby</t>
  </si>
  <si>
    <t>Hammersmith &amp; Fulham</t>
  </si>
  <si>
    <t>Hereford</t>
  </si>
  <si>
    <t>Hinckley &amp; Bosworth</t>
  </si>
  <si>
    <t>Holderness</t>
  </si>
  <si>
    <t>Hove</t>
  </si>
  <si>
    <t>Kennet</t>
  </si>
  <si>
    <t>Kensington &amp; Chelsea</t>
  </si>
  <si>
    <t>Kerrier</t>
  </si>
  <si>
    <t>King's Lynn &amp; West Norfolk</t>
  </si>
  <si>
    <t>Kingston-upon-Thames</t>
  </si>
  <si>
    <t>Kingswood</t>
  </si>
  <si>
    <t>Langbaurgh-on-Tees</t>
  </si>
  <si>
    <t>Leominster</t>
  </si>
  <si>
    <t>Macclesfield</t>
  </si>
  <si>
    <t>Medina</t>
  </si>
  <si>
    <t>Mid Bedfordshire</t>
  </si>
  <si>
    <t>Newark &amp; Sherwood</t>
  </si>
  <si>
    <t>Newbury</t>
  </si>
  <si>
    <t>Newcastle-upon-Tyne</t>
  </si>
  <si>
    <t>North Cornwall</t>
  </si>
  <si>
    <t>North Northamptonshire</t>
  </si>
  <si>
    <t>North Shropshire</t>
  </si>
  <si>
    <t>North Wiltshire</t>
  </si>
  <si>
    <t>Northavon</t>
  </si>
  <si>
    <t>Nuneaton &amp; Bedworth</t>
  </si>
  <si>
    <t>Oadby &amp; Wigston</t>
  </si>
  <si>
    <t>Oswestry</t>
  </si>
  <si>
    <t>Penwith</t>
  </si>
  <si>
    <t>Poole</t>
  </si>
  <si>
    <t>Reigate &amp; Banstead</t>
  </si>
  <si>
    <t>Restormel</t>
  </si>
  <si>
    <t>Richmond-upon-Thames</t>
  </si>
  <si>
    <t>Rochester upon Medway</t>
  </si>
  <si>
    <t>Salisbury</t>
  </si>
  <si>
    <t>Scunthorpe</t>
  </si>
  <si>
    <t>Sedgefield</t>
  </si>
  <si>
    <t>Shrewsbury &amp; Atcham</t>
  </si>
  <si>
    <t>Somerset West &amp; Taunton</t>
  </si>
  <si>
    <t>South Bedfordshire</t>
  </si>
  <si>
    <t>South Herefordshire</t>
  </si>
  <si>
    <t>South Shropshire</t>
  </si>
  <si>
    <t>South Wight</t>
  </si>
  <si>
    <t>St Helens</t>
  </si>
  <si>
    <t>Teesdale</t>
  </si>
  <si>
    <t>Thamesdown</t>
  </si>
  <si>
    <t>The Wrekin</t>
  </si>
  <si>
    <t>Tonbridge &amp; Malling</t>
  </si>
  <si>
    <t>Tynedale</t>
  </si>
  <si>
    <t>Vale Royal</t>
  </si>
  <si>
    <t>Wansbeck</t>
  </si>
  <si>
    <t>Wansdyke</t>
  </si>
  <si>
    <t>Wear Valley</t>
  </si>
  <si>
    <t>West Northamptonshire</t>
  </si>
  <si>
    <t>West Wiltshire</t>
  </si>
  <si>
    <t>Weymouth &amp; Portland</t>
  </si>
  <si>
    <t>Windsor &amp; Maidenhead</t>
  </si>
  <si>
    <t>Woodspring</t>
  </si>
  <si>
    <t>Average Council Tax per Dwelling: 1993-94 onwards</t>
  </si>
  <si>
    <t>ONS Code</t>
  </si>
  <si>
    <t>Ecode</t>
  </si>
  <si>
    <t>2022-23</t>
  </si>
  <si>
    <t>£</t>
  </si>
  <si>
    <t>Please select an authority from list</t>
  </si>
  <si>
    <t>(a) R</t>
  </si>
  <si>
    <t>E3831</t>
  </si>
  <si>
    <t>E0931</t>
  </si>
  <si>
    <t>E07000157</t>
  </si>
  <si>
    <t>E2931</t>
  </si>
  <si>
    <t>E1031</t>
  </si>
  <si>
    <t>E3832</t>
  </si>
  <si>
    <t>E3031</t>
  </si>
  <si>
    <t>E2231</t>
  </si>
  <si>
    <t>E0431</t>
  </si>
  <si>
    <t>E3531</t>
  </si>
  <si>
    <t>E5030</t>
  </si>
  <si>
    <t>E5031</t>
  </si>
  <si>
    <t>E4401</t>
  </si>
  <si>
    <t>E0932</t>
  </si>
  <si>
    <t>E1531</t>
  </si>
  <si>
    <t>E1731</t>
  </si>
  <si>
    <t>E3032</t>
  </si>
  <si>
    <t>E0131</t>
  </si>
  <si>
    <t>E0101</t>
  </si>
  <si>
    <t>E07000002</t>
  </si>
  <si>
    <t>E0231</t>
  </si>
  <si>
    <t>E0202</t>
  </si>
  <si>
    <t>E07000158</t>
  </si>
  <si>
    <t>E2932</t>
  </si>
  <si>
    <t>E2031</t>
  </si>
  <si>
    <t>E5032</t>
  </si>
  <si>
    <t>E4601</t>
  </si>
  <si>
    <t>E2431</t>
  </si>
  <si>
    <t>E2331</t>
  </si>
  <si>
    <t>E2301</t>
  </si>
  <si>
    <t>E2302</t>
  </si>
  <si>
    <t>E07000159</t>
  </si>
  <si>
    <t>E2933</t>
  </si>
  <si>
    <t>E1032</t>
  </si>
  <si>
    <t>E4201</t>
  </si>
  <si>
    <t>E2032</t>
  </si>
  <si>
    <t>E2531</t>
  </si>
  <si>
    <t>E1202</t>
  </si>
  <si>
    <t>E1204</t>
  </si>
  <si>
    <t>E0301</t>
  </si>
  <si>
    <t>E4701</t>
  </si>
  <si>
    <t>E1532</t>
  </si>
  <si>
    <t>E2631</t>
  </si>
  <si>
    <t>E5033</t>
  </si>
  <si>
    <t>E1533</t>
  </si>
  <si>
    <t>E07000182</t>
  </si>
  <si>
    <t>E3231</t>
  </si>
  <si>
    <t>E1431</t>
  </si>
  <si>
    <t>E1401</t>
  </si>
  <si>
    <t>E0102</t>
  </si>
  <si>
    <t>E2632</t>
  </si>
  <si>
    <t>E5034</t>
  </si>
  <si>
    <t>E1831</t>
  </si>
  <si>
    <t>E1931</t>
  </si>
  <si>
    <t>E3033</t>
  </si>
  <si>
    <t>E06000060</t>
  </si>
  <si>
    <t>E0402</t>
  </si>
  <si>
    <t>E2333</t>
  </si>
  <si>
    <t>E4202</t>
  </si>
  <si>
    <t>E4702</t>
  </si>
  <si>
    <t>E0531</t>
  </si>
  <si>
    <t>E5011</t>
  </si>
  <si>
    <t>E3431</t>
  </si>
  <si>
    <t>E2232</t>
  </si>
  <si>
    <t>E07000019</t>
  </si>
  <si>
    <t>E0831</t>
  </si>
  <si>
    <t>E0933</t>
  </si>
  <si>
    <t>E07000020</t>
  </si>
  <si>
    <t>E0832</t>
  </si>
  <si>
    <t>E07000160</t>
  </si>
  <si>
    <t>E2934</t>
  </si>
  <si>
    <t>E1534</t>
  </si>
  <si>
    <t>E0203</t>
  </si>
  <si>
    <t>E2432</t>
  </si>
  <si>
    <t>E1535</t>
  </si>
  <si>
    <t>E1631</t>
  </si>
  <si>
    <t>E3131</t>
  </si>
  <si>
    <t>E0603</t>
  </si>
  <si>
    <t>E0604</t>
  </si>
  <si>
    <t>E07000013</t>
  </si>
  <si>
    <t>E0631</t>
  </si>
  <si>
    <t>E07000054</t>
  </si>
  <si>
    <t>E1331</t>
  </si>
  <si>
    <t>E1033</t>
  </si>
  <si>
    <t>E3833</t>
  </si>
  <si>
    <t>E0432</t>
  </si>
  <si>
    <t>E2334</t>
  </si>
  <si>
    <t>E1232</t>
  </si>
  <si>
    <t>E5010</t>
  </si>
  <si>
    <t>E2033</t>
  </si>
  <si>
    <t>E1536</t>
  </si>
  <si>
    <t>E07000014</t>
  </si>
  <si>
    <t>E0632</t>
  </si>
  <si>
    <t>E0934</t>
  </si>
  <si>
    <t>E2831</t>
  </si>
  <si>
    <t>E0801</t>
  </si>
  <si>
    <t>E1632</t>
  </si>
  <si>
    <t>E4602</t>
  </si>
  <si>
    <t>E2731</t>
  </si>
  <si>
    <t>E3834</t>
  </si>
  <si>
    <t>E0633</t>
  </si>
  <si>
    <t>E5035</t>
  </si>
  <si>
    <t>E1932</t>
  </si>
  <si>
    <t>E1332</t>
  </si>
  <si>
    <t>E1301</t>
  </si>
  <si>
    <t>E2233</t>
  </si>
  <si>
    <t>E2832</t>
  </si>
  <si>
    <t>E1034</t>
  </si>
  <si>
    <t>E1001</t>
  </si>
  <si>
    <t>E1035</t>
  </si>
  <si>
    <t>E07000055</t>
  </si>
  <si>
    <t>E1333</t>
  </si>
  <si>
    <t>E4402</t>
  </si>
  <si>
    <t>E1203</t>
  </si>
  <si>
    <t>E2234</t>
  </si>
  <si>
    <t>E4603</t>
  </si>
  <si>
    <t>E1334</t>
  </si>
  <si>
    <t>E1302</t>
  </si>
  <si>
    <t>E5036</t>
  </si>
  <si>
    <t>E07000057</t>
  </si>
  <si>
    <t>E1335</t>
  </si>
  <si>
    <t>E0532</t>
  </si>
  <si>
    <t>E1131</t>
  </si>
  <si>
    <t>E1233</t>
  </si>
  <si>
    <t>E1732</t>
  </si>
  <si>
    <t>E1933</t>
  </si>
  <si>
    <t>E2532</t>
  </si>
  <si>
    <t>E2833</t>
  </si>
  <si>
    <t>E2001</t>
  </si>
  <si>
    <t>E3432</t>
  </si>
  <si>
    <t>E3538</t>
  </si>
  <si>
    <t>E2034</t>
  </si>
  <si>
    <t>E1432</t>
  </si>
  <si>
    <t>E1733</t>
  </si>
  <si>
    <t>E0935</t>
  </si>
  <si>
    <t>E07000016</t>
  </si>
  <si>
    <t>E0634</t>
  </si>
  <si>
    <t>E3631</t>
  </si>
  <si>
    <t>E5037</t>
  </si>
  <si>
    <t>E1537</t>
  </si>
  <si>
    <t>E3632</t>
  </si>
  <si>
    <t>E1036</t>
  </si>
  <si>
    <t>E1132</t>
  </si>
  <si>
    <t>E1734</t>
  </si>
  <si>
    <t>E0533</t>
  </si>
  <si>
    <t>E2240</t>
  </si>
  <si>
    <t>E3532</t>
  </si>
  <si>
    <t>E1633</t>
  </si>
  <si>
    <t>E2335</t>
  </si>
  <si>
    <t>E4501</t>
  </si>
  <si>
    <t>E3034</t>
  </si>
  <si>
    <t>E2235</t>
  </si>
  <si>
    <t>E2035</t>
  </si>
  <si>
    <t>E1634</t>
  </si>
  <si>
    <t>E1735</t>
  </si>
  <si>
    <t>E2236</t>
  </si>
  <si>
    <t>E2036</t>
  </si>
  <si>
    <t>E2633</t>
  </si>
  <si>
    <t>E5012</t>
  </si>
  <si>
    <t>E3633</t>
  </si>
  <si>
    <t>E5013</t>
  </si>
  <si>
    <t>E0601</t>
  </si>
  <si>
    <t>E2732</t>
  </si>
  <si>
    <t>E5014</t>
  </si>
  <si>
    <t>E2433</t>
  </si>
  <si>
    <t>E5038</t>
  </si>
  <si>
    <t>E1538</t>
  </si>
  <si>
    <t>E2753</t>
  </si>
  <si>
    <t>E5039</t>
  </si>
  <si>
    <t>E1736</t>
  </si>
  <si>
    <t>E0731</t>
  </si>
  <si>
    <t>E0701</t>
  </si>
  <si>
    <t>E1433</t>
  </si>
  <si>
    <t>E1737</t>
  </si>
  <si>
    <t>E5040</t>
  </si>
  <si>
    <t>E1832</t>
  </si>
  <si>
    <t>E1801</t>
  </si>
  <si>
    <t>E1934</t>
  </si>
  <si>
    <t>E1037</t>
  </si>
  <si>
    <t>E5041</t>
  </si>
  <si>
    <t>E2434</t>
  </si>
  <si>
    <t>E2037</t>
  </si>
  <si>
    <t>E3835</t>
  </si>
  <si>
    <t>E5042</t>
  </si>
  <si>
    <t>E1434</t>
  </si>
  <si>
    <t>E0551</t>
  </si>
  <si>
    <t>E2336</t>
  </si>
  <si>
    <t>E3533</t>
  </si>
  <si>
    <t>E2101</t>
  </si>
  <si>
    <t>E4001</t>
  </si>
  <si>
    <t>E5015</t>
  </si>
  <si>
    <t>E07000230</t>
  </si>
  <si>
    <t>E3931</t>
  </si>
  <si>
    <t>E5016</t>
  </si>
  <si>
    <t>E07000021</t>
  </si>
  <si>
    <t>E0833</t>
  </si>
  <si>
    <t>E2834</t>
  </si>
  <si>
    <t>E2634</t>
  </si>
  <si>
    <t>E2038</t>
  </si>
  <si>
    <t>E2002</t>
  </si>
  <si>
    <t>E5043</t>
  </si>
  <si>
    <t>E0133</t>
  </si>
  <si>
    <t>E4703</t>
  </si>
  <si>
    <t>E4301</t>
  </si>
  <si>
    <t>E5017</t>
  </si>
  <si>
    <t>E2337</t>
  </si>
  <si>
    <t>E0732</t>
  </si>
  <si>
    <t>E4704</t>
  </si>
  <si>
    <t>E2435</t>
  </si>
  <si>
    <t>E2401</t>
  </si>
  <si>
    <t>E1833</t>
  </si>
  <si>
    <t>E1435</t>
  </si>
  <si>
    <t>E5018</t>
  </si>
  <si>
    <t>E3433</t>
  </si>
  <si>
    <t>E2533</t>
  </si>
  <si>
    <t>E4302</t>
  </si>
  <si>
    <t>E0232</t>
  </si>
  <si>
    <t>E0201</t>
  </si>
  <si>
    <t>E07000017</t>
  </si>
  <si>
    <t>E0636</t>
  </si>
  <si>
    <t>E2237</t>
  </si>
  <si>
    <t>E1539</t>
  </si>
  <si>
    <t>E1851</t>
  </si>
  <si>
    <t>E4203</t>
  </si>
  <si>
    <t>E3035</t>
  </si>
  <si>
    <t>E2201</t>
  </si>
  <si>
    <t>E2436</t>
  </si>
  <si>
    <t>E3331</t>
  </si>
  <si>
    <t>E5044</t>
  </si>
  <si>
    <t>E07000001</t>
  </si>
  <si>
    <t>E0233</t>
  </si>
  <si>
    <t>E1133</t>
  </si>
  <si>
    <t>E3534</t>
  </si>
  <si>
    <t>E3836</t>
  </si>
  <si>
    <t>E0733</t>
  </si>
  <si>
    <t>E0702</t>
  </si>
  <si>
    <t>E0433</t>
  </si>
  <si>
    <t>E0401</t>
  </si>
  <si>
    <t>E3634</t>
  </si>
  <si>
    <t>E1738</t>
  </si>
  <si>
    <t>E3036</t>
  </si>
  <si>
    <t>E0332</t>
  </si>
  <si>
    <t>E4502</t>
  </si>
  <si>
    <t>E3434</t>
  </si>
  <si>
    <t>E5045</t>
  </si>
  <si>
    <t>E07000022</t>
  </si>
  <si>
    <t>E0834</t>
  </si>
  <si>
    <t>E1134</t>
  </si>
  <si>
    <t>E1234</t>
  </si>
  <si>
    <t>E1038</t>
  </si>
  <si>
    <t>E2003</t>
  </si>
  <si>
    <t>E1935</t>
  </si>
  <si>
    <t>E2534</t>
  </si>
  <si>
    <t>E2004</t>
  </si>
  <si>
    <t>E2635</t>
  </si>
  <si>
    <t>E06000061</t>
  </si>
  <si>
    <t>E2801</t>
  </si>
  <si>
    <t>E07000183</t>
  </si>
  <si>
    <t>E3232</t>
  </si>
  <si>
    <t>E0104</t>
  </si>
  <si>
    <t>E4503</t>
  </si>
  <si>
    <t>E3731</t>
  </si>
  <si>
    <t>E2437</t>
  </si>
  <si>
    <t>E07000231</t>
  </si>
  <si>
    <t>E3932</t>
  </si>
  <si>
    <t>E2835</t>
  </si>
  <si>
    <t>E0134</t>
  </si>
  <si>
    <t>E2901</t>
  </si>
  <si>
    <t>E2636</t>
  </si>
  <si>
    <t>E3037</t>
  </si>
  <si>
    <t>E3001</t>
  </si>
  <si>
    <t>E3732</t>
  </si>
  <si>
    <t>E2438</t>
  </si>
  <si>
    <t>E4204</t>
  </si>
  <si>
    <t>E07000184</t>
  </si>
  <si>
    <t>E3233</t>
  </si>
  <si>
    <t>E3132</t>
  </si>
  <si>
    <t>E2338</t>
  </si>
  <si>
    <t>E07000023</t>
  </si>
  <si>
    <t>E0835</t>
  </si>
  <si>
    <t>E0535</t>
  </si>
  <si>
    <t>E0501</t>
  </si>
  <si>
    <t>E1135</t>
  </si>
  <si>
    <t>E1101</t>
  </si>
  <si>
    <t>E1235</t>
  </si>
  <si>
    <t>E1201</t>
  </si>
  <si>
    <t>E1739</t>
  </si>
  <si>
    <t>E1701</t>
  </si>
  <si>
    <t>E2339</t>
  </si>
  <si>
    <t>E1236</t>
  </si>
  <si>
    <t>E0333</t>
  </si>
  <si>
    <t>E0303</t>
  </si>
  <si>
    <t>E5046</t>
  </si>
  <si>
    <t>E0703</t>
  </si>
  <si>
    <t>E1835</t>
  </si>
  <si>
    <t>E3635</t>
  </si>
  <si>
    <t>E07000024</t>
  </si>
  <si>
    <t>E0836</t>
  </si>
  <si>
    <t>E2340</t>
  </si>
  <si>
    <t>E5047</t>
  </si>
  <si>
    <t>E2734</t>
  </si>
  <si>
    <t>E4205</t>
  </si>
  <si>
    <t>E2238</t>
  </si>
  <si>
    <t>E1540</t>
  </si>
  <si>
    <t>E2341</t>
  </si>
  <si>
    <t>(b) R</t>
  </si>
  <si>
    <t>E1436</t>
  </si>
  <si>
    <t>E4403</t>
  </si>
  <si>
    <t>E3733</t>
  </si>
  <si>
    <t>E3636</t>
  </si>
  <si>
    <t>E3038</t>
  </si>
  <si>
    <t>E1740</t>
  </si>
  <si>
    <t>E2439</t>
  </si>
  <si>
    <t>E2402</t>
  </si>
  <si>
    <t>E2755</t>
  </si>
  <si>
    <t>E4206</t>
  </si>
  <si>
    <t>E07000232</t>
  </si>
  <si>
    <t>E3933</t>
  </si>
  <si>
    <t>E4604</t>
  </si>
  <si>
    <t>E2736</t>
  </si>
  <si>
    <t>E2039</t>
  </si>
  <si>
    <t>E07000058</t>
  </si>
  <si>
    <t>E1336</t>
  </si>
  <si>
    <t>E3332</t>
  </si>
  <si>
    <t>E4304</t>
  </si>
  <si>
    <t>E2757</t>
  </si>
  <si>
    <t>E2239</t>
  </si>
  <si>
    <t>E4404</t>
  </si>
  <si>
    <t>E3234</t>
  </si>
  <si>
    <t>E3202</t>
  </si>
  <si>
    <t>E0334</t>
  </si>
  <si>
    <t>E0304</t>
  </si>
  <si>
    <t>E4605</t>
  </si>
  <si>
    <t>E3336</t>
  </si>
  <si>
    <t>E07000003</t>
  </si>
  <si>
    <t>E0234</t>
  </si>
  <si>
    <t>E0434</t>
  </si>
  <si>
    <t>E0536</t>
  </si>
  <si>
    <t>E1039</t>
  </si>
  <si>
    <t>E0103</t>
  </si>
  <si>
    <t>E1136</t>
  </si>
  <si>
    <t>E1836</t>
  </si>
  <si>
    <t>E2535</t>
  </si>
  <si>
    <t>E2536</t>
  </si>
  <si>
    <t>E0936</t>
  </si>
  <si>
    <t>E2637</t>
  </si>
  <si>
    <t>E2836</t>
  </si>
  <si>
    <t>E3133</t>
  </si>
  <si>
    <t>E2342</t>
  </si>
  <si>
    <t>E07000186</t>
  </si>
  <si>
    <t>E3235</t>
  </si>
  <si>
    <t>E3334</t>
  </si>
  <si>
    <t>E3435</t>
  </si>
  <si>
    <t>E4504</t>
  </si>
  <si>
    <t>E2132</t>
  </si>
  <si>
    <t>E1741</t>
  </si>
  <si>
    <t>E1702</t>
  </si>
  <si>
    <t>E1541</t>
  </si>
  <si>
    <t>E1501</t>
  </si>
  <si>
    <t>E5019</t>
  </si>
  <si>
    <t>E3637</t>
  </si>
  <si>
    <t>E1936</t>
  </si>
  <si>
    <t>E3535</t>
  </si>
  <si>
    <t>E4303</t>
  </si>
  <si>
    <t>E3436</t>
  </si>
  <si>
    <t>E3437</t>
  </si>
  <si>
    <t>E1937</t>
  </si>
  <si>
    <t>E4207</t>
  </si>
  <si>
    <t>E0734</t>
  </si>
  <si>
    <t>E0704</t>
  </si>
  <si>
    <t>E3438</t>
  </si>
  <si>
    <t>E3401</t>
  </si>
  <si>
    <t>E3734</t>
  </si>
  <si>
    <t>E1635</t>
  </si>
  <si>
    <t>E3536</t>
  </si>
  <si>
    <t>E4505</t>
  </si>
  <si>
    <t>E3638</t>
  </si>
  <si>
    <t>E5048</t>
  </si>
  <si>
    <t>E2241</t>
  </si>
  <si>
    <t>E3901</t>
  </si>
  <si>
    <t>E4208</t>
  </si>
  <si>
    <t>E3439</t>
  </si>
  <si>
    <t>E3639</t>
  </si>
  <si>
    <t>E3333</t>
  </si>
  <si>
    <t>E07000059</t>
  </si>
  <si>
    <t>E1337</t>
  </si>
  <si>
    <t>E1137</t>
  </si>
  <si>
    <t>E3201</t>
  </si>
  <si>
    <t>E1542</t>
  </si>
  <si>
    <t>E1742</t>
  </si>
  <si>
    <t>E1636</t>
  </si>
  <si>
    <t>E3934</t>
  </si>
  <si>
    <t>E2242</t>
  </si>
  <si>
    <t>E3236</t>
  </si>
  <si>
    <t>E1938</t>
  </si>
  <si>
    <t>E1543</t>
  </si>
  <si>
    <t>E1502</t>
  </si>
  <si>
    <t>E2243</t>
  </si>
  <si>
    <t>E1138</t>
  </si>
  <si>
    <t>E1102</t>
  </si>
  <si>
    <t>E1139</t>
  </si>
  <si>
    <t>E5020</t>
  </si>
  <si>
    <t>E4209</t>
  </si>
  <si>
    <t>E2244</t>
  </si>
  <si>
    <t>E07000161</t>
  </si>
  <si>
    <t>E2935</t>
  </si>
  <si>
    <t>E1544</t>
  </si>
  <si>
    <t>E07000018</t>
  </si>
  <si>
    <t>E0637</t>
  </si>
  <si>
    <t>E3134</t>
  </si>
  <si>
    <t>E4705</t>
  </si>
  <si>
    <t>E4606</t>
  </si>
  <si>
    <t>E5049</t>
  </si>
  <si>
    <t>E5021</t>
  </si>
  <si>
    <t>E07000162</t>
  </si>
  <si>
    <t>E2936</t>
  </si>
  <si>
    <t>E0135</t>
  </si>
  <si>
    <t>E0638</t>
  </si>
  <si>
    <t>E0602</t>
  </si>
  <si>
    <t>E3735</t>
  </si>
  <si>
    <t>E1939</t>
  </si>
  <si>
    <t>E3537</t>
  </si>
  <si>
    <t>E3640</t>
  </si>
  <si>
    <t>E1437</t>
  </si>
  <si>
    <t>E07000060</t>
  </si>
  <si>
    <t>E1338</t>
  </si>
  <si>
    <t>E2837</t>
  </si>
  <si>
    <t>E1940</t>
  </si>
  <si>
    <t>E0302</t>
  </si>
  <si>
    <t>E1140</t>
  </si>
  <si>
    <t>E1237</t>
  </si>
  <si>
    <t>E2343</t>
  </si>
  <si>
    <t>E2537</t>
  </si>
  <si>
    <t>E06000062</t>
  </si>
  <si>
    <t>E2802</t>
  </si>
  <si>
    <t>E3135</t>
  </si>
  <si>
    <t>E3335</t>
  </si>
  <si>
    <t>E3539</t>
  </si>
  <si>
    <t>E07000233</t>
  </si>
  <si>
    <t>E3935</t>
  </si>
  <si>
    <t>E5022</t>
  </si>
  <si>
    <t>E1238</t>
  </si>
  <si>
    <t>E4210</t>
  </si>
  <si>
    <t>E3902</t>
  </si>
  <si>
    <t>E1743</t>
  </si>
  <si>
    <t>E0335</t>
  </si>
  <si>
    <t>E0305</t>
  </si>
  <si>
    <t>E4305</t>
  </si>
  <si>
    <t>E3641</t>
  </si>
  <si>
    <t>E0336</t>
  </si>
  <si>
    <t>E0306</t>
  </si>
  <si>
    <t>E4607</t>
  </si>
  <si>
    <t>E0136</t>
  </si>
  <si>
    <t>E1837</t>
  </si>
  <si>
    <t>E3837</t>
  </si>
  <si>
    <t>E1838</t>
  </si>
  <si>
    <t>E0435</t>
  </si>
  <si>
    <t>E2344</t>
  </si>
  <si>
    <t>E1839</t>
  </si>
  <si>
    <t>E2738</t>
  </si>
  <si>
    <t>E2701</t>
  </si>
  <si>
    <t xml:space="preserve">(a) 2021-22 data has been revised. </t>
  </si>
  <si>
    <t>(b) 2018-19 and 2019-20 data has been revised</t>
  </si>
  <si>
    <t>Bath &amp; North East Somerset</t>
  </si>
  <si>
    <t>Brighton &amp; Hove</t>
  </si>
  <si>
    <t>Durham</t>
  </si>
  <si>
    <t>Isle of Wight Council</t>
  </si>
  <si>
    <t>Kingston-upon-Hull</t>
  </si>
  <si>
    <t>Redcar &amp; Cleveland</t>
  </si>
  <si>
    <t>Telford &amp; Wrekin</t>
  </si>
  <si>
    <t>Company</t>
  </si>
  <si>
    <t>Affinity (Central region)</t>
  </si>
  <si>
    <t>Affinity (East region)</t>
  </si>
  <si>
    <t>Affinity (South-East region)</t>
  </si>
  <si>
    <t>Anglian</t>
  </si>
  <si>
    <t>Essex and Suffolk</t>
  </si>
  <si>
    <t>Northumbrian</t>
  </si>
  <si>
    <t>SES Water</t>
  </si>
  <si>
    <t>Severn Trent</t>
  </si>
  <si>
    <t>South Staffs</t>
  </si>
  <si>
    <t>Southern</t>
  </si>
  <si>
    <t>Thames</t>
  </si>
  <si>
    <t>United Utilities</t>
  </si>
  <si>
    <t>Wessex</t>
  </si>
  <si>
    <t>Yorkshire</t>
  </si>
  <si>
    <t>Annual water bill</t>
  </si>
  <si>
    <t>Annual sewerage bill</t>
  </si>
  <si>
    <t>Combined bill annual</t>
  </si>
  <si>
    <t>Combined bill monthly</t>
  </si>
  <si>
    <t>United</t>
  </si>
  <si>
    <t>North</t>
  </si>
  <si>
    <t>West</t>
  </si>
  <si>
    <t>London</t>
  </si>
  <si>
    <t>South</t>
  </si>
  <si>
    <t>Wales</t>
  </si>
  <si>
    <t>Scotland</t>
  </si>
  <si>
    <t>Northern</t>
  </si>
  <si>
    <t>Kingdom</t>
  </si>
  <si>
    <t xml:space="preserve">and The </t>
  </si>
  <si>
    <t>Midlands</t>
  </si>
  <si>
    <t>Ireland</t>
  </si>
  <si>
    <t>Humber</t>
  </si>
  <si>
    <t>Average weighted number of households (thousands)</t>
  </si>
  <si>
    <t>Total number of households in sample (over 3 years)</t>
  </si>
  <si>
    <t>Total number of persons in sample (over 3 years)</t>
  </si>
  <si>
    <t>Total number of adults in sample (over 3 years)</t>
  </si>
  <si>
    <t>Weighted average number of persons per household</t>
  </si>
  <si>
    <t>Commodity or service</t>
  </si>
  <si>
    <t>Average weekly household expenditure (£)</t>
  </si>
  <si>
    <t>Food &amp; non-alcoholic drinks</t>
  </si>
  <si>
    <t>Alcoholic drinks, tobacco &amp; narcotics</t>
  </si>
  <si>
    <t>Housing(net)1, fuel &amp; power</t>
  </si>
  <si>
    <t>Household goods &amp; services</t>
  </si>
  <si>
    <t>Recreation &amp; culture</t>
  </si>
  <si>
    <t>Restaurants &amp; hotels</t>
  </si>
  <si>
    <t>Miscellaneous goods &amp; services</t>
  </si>
  <si>
    <t>All expenditure groups</t>
  </si>
  <si>
    <t>Other expenditure items</t>
  </si>
  <si>
    <t>Total expenditure</t>
  </si>
  <si>
    <t>Average weekly expenditure per person (£)</t>
  </si>
  <si>
    <t>Note: The commodity and service categories are not comparable to those in publications before 2001-02.</t>
  </si>
  <si>
    <t>Please see background notes for symbols and conventions used in this report.</t>
  </si>
  <si>
    <t>This table is based on a three year average.</t>
  </si>
  <si>
    <t>1 Excluding mortgage interest payments, council tax and Northern Ireland rates.</t>
  </si>
  <si>
    <t>Source: Office for National Statistics</t>
  </si>
  <si>
    <t>Family Spending Workbooks 1,2,3, ONS Social Surveys, Office for National Statistics , July 2022, licensed under the UK Open Government Licence v.3.0</t>
  </si>
  <si>
    <t>Difference from England average</t>
  </si>
  <si>
    <t>As a percentage compared to England average</t>
  </si>
  <si>
    <t>Personal Care</t>
  </si>
  <si>
    <t>Energy price variations by region</t>
  </si>
  <si>
    <t>North Wales and Mersey</t>
  </si>
  <si>
    <t>South Wales</t>
  </si>
  <si>
    <t>Southern England</t>
  </si>
  <si>
    <t>Southern Scotland</t>
  </si>
  <si>
    <t>Northern Scotland</t>
  </si>
  <si>
    <t>Energy price variation by region annual</t>
  </si>
  <si>
    <t>Average monthly cost Oct 2022 pre £2500 cap (British Gas)</t>
  </si>
  <si>
    <t>Northern Ireland</t>
  </si>
  <si>
    <t>Household</t>
  </si>
  <si>
    <t>Approximate single person household</t>
  </si>
  <si>
    <t>United Kingdom</t>
  </si>
  <si>
    <t>(select local authority)</t>
  </si>
  <si>
    <t>Renting or paying a mortgage?</t>
  </si>
  <si>
    <t>Rent payments</t>
  </si>
  <si>
    <t>Mortgage payments</t>
  </si>
  <si>
    <t>Housing costs</t>
  </si>
  <si>
    <t>Single person</t>
  </si>
  <si>
    <t>Travel</t>
  </si>
  <si>
    <t>regional cost adjusted to £2500 price cap</t>
  </si>
  <si>
    <t>Energy</t>
  </si>
  <si>
    <t>Water</t>
  </si>
  <si>
    <t>Communnication, clothing and footwear, health</t>
  </si>
  <si>
    <t>Working in</t>
  </si>
  <si>
    <t>Monthly Household earnings</t>
  </si>
  <si>
    <t>BBC, Electricity prices vary by nearly 4p per unit, 14 October</t>
  </si>
  <si>
    <t>BBC</t>
  </si>
  <si>
    <t>Department for Levelling Up, Housing and Communities and Ministry of Housing, Communities and Local Government</t>
  </si>
  <si>
    <t>Source: Department for Levelling Up, Housing and Communities and Ministry of Housing, Communities &amp; Local Government</t>
  </si>
  <si>
    <t>Inflated by transport CPI March 2022 - 13.4 ONS</t>
  </si>
  <si>
    <t xml:space="preserve">Travel: ONS Family Spending Expenditure by Region, Transport FYE 2021, inflated to FYE 2022 by 13.4% based on ONS CPI for transport </t>
  </si>
  <si>
    <t>Inflated to FYE 2022 using CPI detailed figures by divisions, groups and classes where possible: https://www.ons.gov.uk/file?uri=/economy/inflationandpriceindices/datasets/consumerpriceinflation/current/consumerpriceinflationdetailedreferencetables.xls</t>
  </si>
  <si>
    <t>Monthly, adjusted to 2022 using ONS CPI March 2022</t>
  </si>
  <si>
    <t>If mortgage payments manually input monthly payment</t>
  </si>
  <si>
    <t>This tool uses regional and local authority averages for earnings and expenditure, based on household makeup where possible. It should be used to gain insight into the experiences of different households in a local authority, rather than to gain understanding of a specific household's finances. Different households will have different needs and preferences which impact expenditure, and therefore their personal experience of inflation and the rise in cost of living.</t>
  </si>
  <si>
    <t>ONS CPI: ONS Consumer Price Inflation 12 month rate, March 2022</t>
  </si>
  <si>
    <t>Food: FYE 2021 average by household type, adjusted for regional differences and inflated to FYE 2022 by 5.9% based on ONS CPI for food</t>
  </si>
  <si>
    <t>Water: approximate water bills by region based on most likely supplie</t>
  </si>
  <si>
    <t xml:space="preserve">This tool enables the calculation of a household's monthly disposable earnings after essential outgoings including rent and mortgages, utility and fuel bills, food, travel and childcare, and how this may change in the future. A household is either a single person or members of the same family living together, including partners living together. A person living in a houseshare would be considered their own household.
Users can input information about a household such as where they live, how many people are in their household, what jobs they do and how much they earn. </t>
  </si>
  <si>
    <t>Energy: average by household type Oct 2022, adjusted for regional differences</t>
  </si>
  <si>
    <t>Other essential items: clothing and footwear, communication, health expenditure based on average spend FYE 2021 calculated by household composition and region; personal care and household goods and services expenditure based on average household spend by region. Inflated to FYE 2022 by CPI for divisions, groups and classes March 2022</t>
  </si>
  <si>
    <t>Childcare: average for region by childcare type, including childcare allowance,  in January 2021, inflated to March 2022 by 4.03% based on ONS CPI for childcare services</t>
  </si>
  <si>
    <t>Logistics</t>
  </si>
  <si>
    <t>Other Professional service</t>
  </si>
  <si>
    <t>Restaurant/bar</t>
  </si>
  <si>
    <t>Science/R&amp;D</t>
  </si>
  <si>
    <t>Teaching</t>
  </si>
  <si>
    <t>Vetinary</t>
  </si>
  <si>
    <t>Source: Annual Survey of Hours and Earnings, Office for National Statistics.</t>
  </si>
  <si>
    <t>The quality of an estimate is measured by its coefficient of variation (CV), which is the ratio of the standard error of an estimate to the estimate.</t>
  </si>
  <si>
    <t xml:space="preserve">KEY - The colour coding indicates the quality of each estimate;  jobs, median, mean and percentiles but not the annual percentage change. </t>
  </si>
  <si>
    <t>b  Figures for Number of Jobs are for indicative purposes only and should not be considered an accurate estimate of employee job counts.</t>
  </si>
  <si>
    <t>Not Classified</t>
  </si>
  <si>
    <t>Scotland, Elementary administration and service occupations</t>
  </si>
  <si>
    <t>Scotland, Elementary trades and related occupations</t>
  </si>
  <si>
    <t>Scotland, Elementary occupations</t>
  </si>
  <si>
    <t>Scotland, Transport and mobile machine drivers and operatives</t>
  </si>
  <si>
    <t>Scotland, Process, plant and machine operatives</t>
  </si>
  <si>
    <t>Scotland, Customer service occupations</t>
  </si>
  <si>
    <t>Scotland, Sales occupations</t>
  </si>
  <si>
    <t>Scotland, Sales and customer service occupations</t>
  </si>
  <si>
    <t>Scotland, Community and civil enforcement occupations</t>
  </si>
  <si>
    <t>Scotland, Leisure, travel and related personal service occupations</t>
  </si>
  <si>
    <t>Scotland, Caring personal service occupations</t>
  </si>
  <si>
    <t>Scotland, Caring, leisure and other service occupations</t>
  </si>
  <si>
    <t>54</t>
  </si>
  <si>
    <t>Scotland, Textiles, printing and other skilled trades</t>
  </si>
  <si>
    <t>Scotland, Skilled construction and building trades</t>
  </si>
  <si>
    <t>Scotland, Skilled metal, electrical and electronic trades</t>
  </si>
  <si>
    <t>Scotland, Skilled agricultural and related trades</t>
  </si>
  <si>
    <t>Scotland, Skilled trades occupations</t>
  </si>
  <si>
    <t>Scotland, Secretarial and related occupations</t>
  </si>
  <si>
    <t>Scotland, Administrative occupations</t>
  </si>
  <si>
    <t>4</t>
  </si>
  <si>
    <t>Scotland, Administrative and secretarial occupations</t>
  </si>
  <si>
    <t>Scotland, Business and public service associate professionals</t>
  </si>
  <si>
    <t>34</t>
  </si>
  <si>
    <t>Scotland, Culture, media and sports occupations</t>
  </si>
  <si>
    <t>Scotland, Protective service occupations</t>
  </si>
  <si>
    <t>Scotland, Health and social care associate professionals</t>
  </si>
  <si>
    <t>Scotland, Science, engineering and technology associate professionals</t>
  </si>
  <si>
    <t>Scotland, Associate professional occupations</t>
  </si>
  <si>
    <t>Scotland, Business, media and public service professionals</t>
  </si>
  <si>
    <t>Scotland, Teaching and other educational professionals</t>
  </si>
  <si>
    <t>Scotland, Health professionals</t>
  </si>
  <si>
    <t>Scotland, Science, research, engineering and technology professionals</t>
  </si>
  <si>
    <t>Scotland, Professional occupations</t>
  </si>
  <si>
    <t>Scotland, Other managers and proprietors</t>
  </si>
  <si>
    <t>Scotland, Corporate managers and directors</t>
  </si>
  <si>
    <t>Scotland, Managers, directors and senior officials</t>
  </si>
  <si>
    <t xml:space="preserve">S92000003 </t>
  </si>
  <si>
    <t>Wales, Elementary administration and service occupations</t>
  </si>
  <si>
    <t>Wales, Elementary trades and related occupations</t>
  </si>
  <si>
    <t>Wales, Elementary occupations</t>
  </si>
  <si>
    <t>Wales, Transport and mobile machine drivers and operatives</t>
  </si>
  <si>
    <t>Wales, Process, plant and machine operatives</t>
  </si>
  <si>
    <t>Wales, Customer service occupations</t>
  </si>
  <si>
    <t>Wales, Sales occupations</t>
  </si>
  <si>
    <t>Wales, Sales and customer service occupations</t>
  </si>
  <si>
    <t>Wales, Community and civil enforcement occupations</t>
  </si>
  <si>
    <t>Wales, Leisure, travel and related personal service occupations</t>
  </si>
  <si>
    <t>Wales, Caring personal service occupations</t>
  </si>
  <si>
    <t>Wales, Caring, leisure and other service occupations</t>
  </si>
  <si>
    <t>Wales, Textiles, printing and other skilled trades</t>
  </si>
  <si>
    <t>Wales, Skilled construction and building trades</t>
  </si>
  <si>
    <t>Wales, Skilled metal, electrical and electronic trades</t>
  </si>
  <si>
    <t>Wales, Skilled agricultural and related trades</t>
  </si>
  <si>
    <t>Wales, Skilled trades occupations</t>
  </si>
  <si>
    <t>Wales, Secretarial and related occupations</t>
  </si>
  <si>
    <t>Wales, Administrative occupations</t>
  </si>
  <si>
    <t>Wales, Administrative and secretarial occupations</t>
  </si>
  <si>
    <t>Wales, Business and public service associate professionals</t>
  </si>
  <si>
    <t>Wales, Culture, media and sports occupations</t>
  </si>
  <si>
    <t>Wales, Protective service occupations</t>
  </si>
  <si>
    <t>Wales, Health and social care associate professionals</t>
  </si>
  <si>
    <t>Wales, Science, engineering and technology associate professionals</t>
  </si>
  <si>
    <t>Wales, Associate professional occupations</t>
  </si>
  <si>
    <t>Wales, Business, media and public service professionals</t>
  </si>
  <si>
    <t>Wales, Teaching and other educational professionals</t>
  </si>
  <si>
    <t>Wales, Health professionals</t>
  </si>
  <si>
    <t>Wales, Science, research, engineering and technology professionals</t>
  </si>
  <si>
    <t>Wales, Professional occupations</t>
  </si>
  <si>
    <t>Wales, Other managers and proprietors</t>
  </si>
  <si>
    <t>Wales, Corporate managers and directors</t>
  </si>
  <si>
    <t>Wales, Managers, directors and senior officials</t>
  </si>
  <si>
    <t>South West, Elementary administration and service occupations</t>
  </si>
  <si>
    <t>South West, Elementary trades and related occupations</t>
  </si>
  <si>
    <t>South West, Elementary occupations</t>
  </si>
  <si>
    <t>South West, Transport and mobile machine drivers and operatives</t>
  </si>
  <si>
    <t>South West, Process, plant and machine operatives</t>
  </si>
  <si>
    <t>South West, Customer service occupations</t>
  </si>
  <si>
    <t>South West, Sales occupations</t>
  </si>
  <si>
    <t>South West, Sales and customer service occupations</t>
  </si>
  <si>
    <t>South West, Community and civil enforcement occupations</t>
  </si>
  <si>
    <t>South West, Leisure, travel and related personal service occupations</t>
  </si>
  <si>
    <t>South West, Caring personal service occupations</t>
  </si>
  <si>
    <t>South West, Caring, leisure and other service occupations</t>
  </si>
  <si>
    <t>South West, Textiles, printing and other skilled trades</t>
  </si>
  <si>
    <t>South West, Skilled construction and building trades</t>
  </si>
  <si>
    <t>South West, Skilled metal, electrical and electronic trades</t>
  </si>
  <si>
    <t>South West, Skilled agricultural and related trades</t>
  </si>
  <si>
    <t>South West, Skilled trades occupations</t>
  </si>
  <si>
    <t>South West, Secretarial and related occupations</t>
  </si>
  <si>
    <t>South West, Administrative occupations</t>
  </si>
  <si>
    <t>South West, Administrative and secretarial occupations</t>
  </si>
  <si>
    <t>South West, Business and public service associate professionals</t>
  </si>
  <si>
    <t>South West, Culture, media and sports occupations</t>
  </si>
  <si>
    <t>South West, Protective service occupations</t>
  </si>
  <si>
    <t>South West, Health and social care associate professionals</t>
  </si>
  <si>
    <t>South West, Science, engineering and technology associate professionals</t>
  </si>
  <si>
    <t>South West, Associate professional occupations</t>
  </si>
  <si>
    <t>South West, Business, media and public service professionals</t>
  </si>
  <si>
    <t>South West, Teaching and other educational professionals</t>
  </si>
  <si>
    <t>South West, Health professionals</t>
  </si>
  <si>
    <t>South West, Science, research, engineering and technology professionals</t>
  </si>
  <si>
    <t>South West, Professional occupations</t>
  </si>
  <si>
    <t>South West, Other managers and proprietors</t>
  </si>
  <si>
    <t>South West, Corporate managers and directors</t>
  </si>
  <si>
    <t>South West, Managers, directors and senior officials</t>
  </si>
  <si>
    <t>South East, Elementary administration and service occupations</t>
  </si>
  <si>
    <t>South East, Elementary trades and related occupations</t>
  </si>
  <si>
    <t>South East, Elementary occupations</t>
  </si>
  <si>
    <t>South East, Transport and mobile machine drivers and operatives</t>
  </si>
  <si>
    <t>South East, Process, plant and machine operatives</t>
  </si>
  <si>
    <t>South East, Customer service occupations</t>
  </si>
  <si>
    <t>South East, Sales occupations</t>
  </si>
  <si>
    <t>South East, Sales and customer service occupations</t>
  </si>
  <si>
    <t>South East, Community and civil enforcement occupations</t>
  </si>
  <si>
    <t>South East, Leisure, travel and related personal service occupations</t>
  </si>
  <si>
    <t>South East, Caring personal service occupations</t>
  </si>
  <si>
    <t>South East, Caring, leisure and other service occupations</t>
  </si>
  <si>
    <t>South East, Textiles, printing and other skilled trades</t>
  </si>
  <si>
    <t>South East, Skilled construction and building trades</t>
  </si>
  <si>
    <t>South East, Skilled metal, electrical and electronic trades</t>
  </si>
  <si>
    <t>South East, Skilled agricultural and related trades</t>
  </si>
  <si>
    <t>South East, Skilled trades occupations</t>
  </si>
  <si>
    <t>South East, Secretarial and related occupations</t>
  </si>
  <si>
    <t>South East, Administrative occupations</t>
  </si>
  <si>
    <t>South East, Administrative and secretarial occupations</t>
  </si>
  <si>
    <t>South East, Business and public service associate professionals</t>
  </si>
  <si>
    <t>South East, Culture, media and sports occupations</t>
  </si>
  <si>
    <t>South East, Protective service occupations</t>
  </si>
  <si>
    <t>South East, Health and social care associate professionals</t>
  </si>
  <si>
    <t>South East, Science, engineering and technology associate professionals</t>
  </si>
  <si>
    <t>South East, Associate professional occupations</t>
  </si>
  <si>
    <t>South East, Business, media and public service professionals</t>
  </si>
  <si>
    <t>South East, Teaching and other educational professionals</t>
  </si>
  <si>
    <t>South East, Health professionals</t>
  </si>
  <si>
    <t>South East, Science, research, engineering and technology professionals</t>
  </si>
  <si>
    <t>South East, Professional occupations</t>
  </si>
  <si>
    <t>South East, Other managers and proprietors</t>
  </si>
  <si>
    <t>South East, Corporate managers and directors</t>
  </si>
  <si>
    <t>South East, Managers, directors and senior officials</t>
  </si>
  <si>
    <t>London, Elementary administration and service occupations</t>
  </si>
  <si>
    <t>London, Elementary trades and related occupations</t>
  </si>
  <si>
    <t>London, Elementary occupations</t>
  </si>
  <si>
    <t>London, Transport and mobile machine drivers and operatives</t>
  </si>
  <si>
    <t>London, Process, plant and machine operatives</t>
  </si>
  <si>
    <t>London, Customer service occupations</t>
  </si>
  <si>
    <t>London, Sales occupations</t>
  </si>
  <si>
    <t>London, Sales and customer service occupations</t>
  </si>
  <si>
    <t>London, Community and civil enforcement occupations</t>
  </si>
  <si>
    <t>London, Leisure, travel and related personal service occupations</t>
  </si>
  <si>
    <t>London, Caring personal service occupations</t>
  </si>
  <si>
    <t>London, Caring, leisure and other service occupations</t>
  </si>
  <si>
    <t>London, Textiles, printing and other skilled trades</t>
  </si>
  <si>
    <t>London, Skilled construction and building trades</t>
  </si>
  <si>
    <t>London, Skilled metal, electrical and electronic trades</t>
  </si>
  <si>
    <t>London, Skilled agricultural and related trades</t>
  </si>
  <si>
    <t>London, Skilled trades occupations</t>
  </si>
  <si>
    <t>London, Secretarial and related occupations</t>
  </si>
  <si>
    <t>London, Administrative occupations</t>
  </si>
  <si>
    <t>London, Administrative and secretarial occupations</t>
  </si>
  <si>
    <t>London, Business and public service associate professionals</t>
  </si>
  <si>
    <t>London, Culture, media and sports occupations</t>
  </si>
  <si>
    <t>London, Protective service occupations</t>
  </si>
  <si>
    <t>London, Health and social care associate professionals</t>
  </si>
  <si>
    <t>London, Science, engineering and technology associate professionals</t>
  </si>
  <si>
    <t>London, Associate professional occupations</t>
  </si>
  <si>
    <t>London, Business, media and public service professionals</t>
  </si>
  <si>
    <t>London, Teaching and other educational professionals</t>
  </si>
  <si>
    <t>London, Health professionals</t>
  </si>
  <si>
    <t>London, Science, research, engineering and technology professionals</t>
  </si>
  <si>
    <t>London, Professional occupations</t>
  </si>
  <si>
    <t>London, Other managers and proprietors</t>
  </si>
  <si>
    <t>London, Corporate managers and directors</t>
  </si>
  <si>
    <t>London, Managers, directors and senior officials</t>
  </si>
  <si>
    <t>East, Elementary administration and service occupations</t>
  </si>
  <si>
    <t>East, Elementary trades and related occupations</t>
  </si>
  <si>
    <t>East, Elementary occupations</t>
  </si>
  <si>
    <t>East, Transport and mobile machine drivers and operatives</t>
  </si>
  <si>
    <t>East, Process, plant and machine operatives</t>
  </si>
  <si>
    <t>East, Customer service occupations</t>
  </si>
  <si>
    <t>East, Sales occupations</t>
  </si>
  <si>
    <t>East, Sales and customer service occupations</t>
  </si>
  <si>
    <t>East, Community and civil enforcement occupations</t>
  </si>
  <si>
    <t>East, Leisure, travel and related personal service occupations</t>
  </si>
  <si>
    <t>East, Caring personal service occupations</t>
  </si>
  <si>
    <t>East, Caring, leisure and other service occupations</t>
  </si>
  <si>
    <t>East, Textiles, printing and other skilled trades</t>
  </si>
  <si>
    <t>East, Skilled construction and building trades</t>
  </si>
  <si>
    <t>East, Skilled metal, electrical and electronic trades</t>
  </si>
  <si>
    <t>East, Skilled agricultural and related trades</t>
  </si>
  <si>
    <t>East, Skilled trades occupations</t>
  </si>
  <si>
    <t>East, Secretarial and related occupations</t>
  </si>
  <si>
    <t>East, Administrative occupations</t>
  </si>
  <si>
    <t>East, Administrative and secretarial occupations</t>
  </si>
  <si>
    <t>East, Business and public service associate professionals</t>
  </si>
  <si>
    <t>East, Culture, media and sports occupations</t>
  </si>
  <si>
    <t>East, Protective service occupations</t>
  </si>
  <si>
    <t>East, Health and social care associate professionals</t>
  </si>
  <si>
    <t>East, Science, engineering and technology associate professionals</t>
  </si>
  <si>
    <t>East, Associate professional occupations</t>
  </si>
  <si>
    <t>East, Business, media and public service professionals</t>
  </si>
  <si>
    <t>East, Teaching and other educational professionals</t>
  </si>
  <si>
    <t>East, Health professionals</t>
  </si>
  <si>
    <t>East, Science, research, engineering and technology professionals</t>
  </si>
  <si>
    <t>East, Professional occupations</t>
  </si>
  <si>
    <t>East, Other managers and proprietors</t>
  </si>
  <si>
    <t>East, Corporate managers and directors</t>
  </si>
  <si>
    <t>East, Managers, directors and senior officials</t>
  </si>
  <si>
    <t>West Midlands, Elementary administration and service occupations</t>
  </si>
  <si>
    <t>West Midlands, Elementary trades and related occupations</t>
  </si>
  <si>
    <t>West Midlands, Elementary occupations</t>
  </si>
  <si>
    <t>West Midlands, Transport and mobile machine drivers and operatives</t>
  </si>
  <si>
    <t>West Midlands, Process, plant and machine operatives</t>
  </si>
  <si>
    <t>West Midlands, Customer service occupations</t>
  </si>
  <si>
    <t>West Midlands, Sales occupations</t>
  </si>
  <si>
    <t>West Midlands, Sales and customer service occupations</t>
  </si>
  <si>
    <t>West Midlands, Community and civil enforcement occupations</t>
  </si>
  <si>
    <t>West Midlands, Leisure, travel and related personal service occupations</t>
  </si>
  <si>
    <t>West Midlands, Caring personal service occupations</t>
  </si>
  <si>
    <t>West Midlands, Caring, leisure and other service occupations</t>
  </si>
  <si>
    <t>West Midlands, Textiles, printing and other skilled trades</t>
  </si>
  <si>
    <t>West Midlands, Skilled construction and building trades</t>
  </si>
  <si>
    <t>West Midlands, Skilled metal, electrical and electronic trades</t>
  </si>
  <si>
    <t>West Midlands, Skilled agricultural and related trades</t>
  </si>
  <si>
    <t>West Midlands, Skilled trades occupations</t>
  </si>
  <si>
    <t>West Midlands, Secretarial and related occupations</t>
  </si>
  <si>
    <t>West Midlands, Administrative occupations</t>
  </si>
  <si>
    <t>West Midlands, Administrative and secretarial occupations</t>
  </si>
  <si>
    <t>West Midlands, Business and public service associate professionals</t>
  </si>
  <si>
    <t>West Midlands, Culture, media and sports occupations</t>
  </si>
  <si>
    <t>West Midlands, Protective service occupations</t>
  </si>
  <si>
    <t>West Midlands, Health and social care associate professionals</t>
  </si>
  <si>
    <t>West Midlands, Science, engineering and technology associate professionals</t>
  </si>
  <si>
    <t>West Midlands, Associate professional occupations</t>
  </si>
  <si>
    <t>West Midlands, Business, media and public service professionals</t>
  </si>
  <si>
    <t>West Midlands, Teaching and other educational professionals</t>
  </si>
  <si>
    <t>West Midlands, Health professionals</t>
  </si>
  <si>
    <t>West Midlands, Science, research, engineering and technology professionals</t>
  </si>
  <si>
    <t>West Midlands, Professional occupations</t>
  </si>
  <si>
    <t>West Midlands, Other managers and proprietors</t>
  </si>
  <si>
    <t>West Midlands, Corporate managers and directors</t>
  </si>
  <si>
    <t>West Midlands, Managers, directors and senior officials</t>
  </si>
  <si>
    <t xml:space="preserve">E12000005 </t>
  </si>
  <si>
    <t>East Midlands, Elementary administration and service occupations</t>
  </si>
  <si>
    <t>East Midlands, Elementary trades and related occupations</t>
  </si>
  <si>
    <t>East Midlands, Elementary occupations</t>
  </si>
  <si>
    <t>East Midlands, Transport and mobile machine drivers and operatives</t>
  </si>
  <si>
    <t>East Midlands, Process, plant and machine operatives</t>
  </si>
  <si>
    <t>East Midlands, Customer service occupations</t>
  </si>
  <si>
    <t>East Midlands, Sales occupations</t>
  </si>
  <si>
    <t>East Midlands, Sales and customer service occupations</t>
  </si>
  <si>
    <t>East Midlands, Community and civil enforcement occupations</t>
  </si>
  <si>
    <t>East Midlands, Leisure, travel and related personal service occupations</t>
  </si>
  <si>
    <t>East Midlands, Caring personal service occupations</t>
  </si>
  <si>
    <t>East Midlands, Caring, leisure and other service occupations</t>
  </si>
  <si>
    <t>East Midlands, Textiles, printing and other skilled trades</t>
  </si>
  <si>
    <t>East Midlands, Skilled construction and building trades</t>
  </si>
  <si>
    <t>East Midlands, Skilled metal, electrical and electronic trades</t>
  </si>
  <si>
    <t>East Midlands, Skilled agricultural and related trades</t>
  </si>
  <si>
    <t>East Midlands, Skilled trades occupations</t>
  </si>
  <si>
    <t>East Midlands, Secretarial and related occupations</t>
  </si>
  <si>
    <t>East Midlands, Administrative occupations</t>
  </si>
  <si>
    <t>East Midlands, Administrative and secretarial occupations</t>
  </si>
  <si>
    <t>East Midlands, Business and public service associate professionals</t>
  </si>
  <si>
    <t>East Midlands, Culture, media and sports occupations</t>
  </si>
  <si>
    <t>East Midlands, Protective service occupations</t>
  </si>
  <si>
    <t>East Midlands, Health and social care associate professionals</t>
  </si>
  <si>
    <t>East Midlands, Science, engineering and technology associate professionals</t>
  </si>
  <si>
    <t>East Midlands, Associate professional occupations</t>
  </si>
  <si>
    <t>East Midlands, Business, media and public service professionals</t>
  </si>
  <si>
    <t>East Midlands, Teaching and other educational professionals</t>
  </si>
  <si>
    <t>East Midlands, Health professionals</t>
  </si>
  <si>
    <t>East Midlands, Science, research, engineering and technology professionals</t>
  </si>
  <si>
    <t>East Midlands, Professional occupations</t>
  </si>
  <si>
    <t>East Midlands, Other managers and proprietors</t>
  </si>
  <si>
    <t>East Midlands, Corporate managers and directors</t>
  </si>
  <si>
    <t>East Midlands, Managers, directors and senior officials</t>
  </si>
  <si>
    <t>Yorkshire and The Humber, Elementary administration and service occupations</t>
  </si>
  <si>
    <t>Yorkshire and The Humber, Elementary trades and related occupations</t>
  </si>
  <si>
    <t>Yorkshire and The Humber, Elementary occupations</t>
  </si>
  <si>
    <t>Yorkshire and The Humber, Transport and mobile machine drivers and operatives</t>
  </si>
  <si>
    <t>Yorkshire and The Humber, Process, plant and machine operatives</t>
  </si>
  <si>
    <t>Yorkshire and The Humber, Customer service occupations</t>
  </si>
  <si>
    <t>Yorkshire and The Humber, Sales occupations</t>
  </si>
  <si>
    <t>Yorkshire and The Humber, Sales and customer service occupations</t>
  </si>
  <si>
    <t>Yorkshire and The Humber, Community and civil enforcement occupations</t>
  </si>
  <si>
    <t>Yorkshire and The Humber, Leisure, travel and related personal service occupations</t>
  </si>
  <si>
    <t>Yorkshire and The Humber, Caring personal service occupations</t>
  </si>
  <si>
    <t>Yorkshire and The Humber, Caring, leisure and other service occupations</t>
  </si>
  <si>
    <t>Yorkshire and The Humber, Textiles, printing and other skilled trades</t>
  </si>
  <si>
    <t>Yorkshire and The Humber, Skilled construction and building trades</t>
  </si>
  <si>
    <t>Yorkshire and The Humber, Skilled metal, electrical and electronic trades</t>
  </si>
  <si>
    <t>Yorkshire and The Humber, Skilled agricultural and related trades</t>
  </si>
  <si>
    <t>Yorkshire and The Humber, Skilled trades occupations</t>
  </si>
  <si>
    <t>Yorkshire and The Humber, Secretarial and related occupations</t>
  </si>
  <si>
    <t>Yorkshire and The Humber, Administrative occupations</t>
  </si>
  <si>
    <t>Yorkshire and The Humber, Administrative and secretarial occupations</t>
  </si>
  <si>
    <t>Yorkshire and The Humber, Business and public service associate professionals</t>
  </si>
  <si>
    <t>Yorkshire and The Humber, Culture, media and sports occupations</t>
  </si>
  <si>
    <t>Yorkshire and The Humber, Protective service occupations</t>
  </si>
  <si>
    <t>Yorkshire and The Humber, Health and social care associate professionals</t>
  </si>
  <si>
    <t>Yorkshire and The Humber, Science, engineering and technology associate professionals</t>
  </si>
  <si>
    <t>Yorkshire and The Humber, Associate professional occupations</t>
  </si>
  <si>
    <t>Yorkshire and The Humber, Business, media and public service professionals</t>
  </si>
  <si>
    <t>Yorkshire and The Humber, Teaching and other educational professionals</t>
  </si>
  <si>
    <t>Yorkshire and The Humber, Health professionals</t>
  </si>
  <si>
    <t>Yorkshire and The Humber, Science, research, engineering and technology professionals</t>
  </si>
  <si>
    <t>Yorkshire and The Humber, Professional occupations</t>
  </si>
  <si>
    <t>Yorkshire and The Humber, Other managers and proprietors</t>
  </si>
  <si>
    <t>Yorkshire and The Humber, Corporate managers and directors</t>
  </si>
  <si>
    <t>Yorkshire and The Humber, Managers, directors and senior officials</t>
  </si>
  <si>
    <t>North West, Elementary administration and service occupations</t>
  </si>
  <si>
    <t>North West, Elementary trades and related occupations</t>
  </si>
  <si>
    <t>North West, Elementary occupations</t>
  </si>
  <si>
    <t>North West, Transport and mobile machine drivers and operatives</t>
  </si>
  <si>
    <t>North West, Process, plant and machine operatives</t>
  </si>
  <si>
    <t>North West, Customer service occupations</t>
  </si>
  <si>
    <t>North West, Sales occupations</t>
  </si>
  <si>
    <t>North West, Sales and customer service occupations</t>
  </si>
  <si>
    <t>North West, Community and civil enforcement occupations</t>
  </si>
  <si>
    <t>North West, Leisure, travel and related personal service occupations</t>
  </si>
  <si>
    <t>North West, Caring personal service occupations</t>
  </si>
  <si>
    <t>North West, Caring, leisure and other service occupations</t>
  </si>
  <si>
    <t>North West, Textiles, printing and other skilled trades</t>
  </si>
  <si>
    <t>North West, Skilled construction and building trades</t>
  </si>
  <si>
    <t>North West, Skilled metal, electrical and electronic trades</t>
  </si>
  <si>
    <t>North West, Skilled agricultural and related trades</t>
  </si>
  <si>
    <t>North West, Skilled trades occupations</t>
  </si>
  <si>
    <t>North West, Secretarial and related occupations</t>
  </si>
  <si>
    <t>North West, Administrative occupations</t>
  </si>
  <si>
    <t>North West, Administrative and secretarial occupations</t>
  </si>
  <si>
    <t>North West, Business and public service associate professionals</t>
  </si>
  <si>
    <t>North West, Culture, media and sports occupations</t>
  </si>
  <si>
    <t>North West, Protective service occupations</t>
  </si>
  <si>
    <t>North West, Health and social care associate professionals</t>
  </si>
  <si>
    <t>North West, Science, engineering and technology associate professionals</t>
  </si>
  <si>
    <t>North West, Associate professional occupations</t>
  </si>
  <si>
    <t>North West, Business, media and public service professionals</t>
  </si>
  <si>
    <t>North West, Teaching and other educational professionals</t>
  </si>
  <si>
    <t>North West, Health professionals</t>
  </si>
  <si>
    <t>North West, Science, research, engineering and technology professionals</t>
  </si>
  <si>
    <t>North West, Professional occupations</t>
  </si>
  <si>
    <t>North West, Other managers and proprietors</t>
  </si>
  <si>
    <t>North West, Corporate managers and directors</t>
  </si>
  <si>
    <t>North West, Managers, directors and senior officials</t>
  </si>
  <si>
    <t>North East, Elementary administration and service occupations</t>
  </si>
  <si>
    <t>North East, Elementary trades and related occupations</t>
  </si>
  <si>
    <t>North East,  Elementary occupations</t>
  </si>
  <si>
    <t>North East, Transport and mobile machine drivers and operatives</t>
  </si>
  <si>
    <t>North East, Process, plant and machine operatives</t>
  </si>
  <si>
    <t>North East,  Process, plant and machine operatives</t>
  </si>
  <si>
    <t>North East, Customer service occupations</t>
  </si>
  <si>
    <t>North East, Sales occupations</t>
  </si>
  <si>
    <t>North East,  Sales and customer service occupations</t>
  </si>
  <si>
    <t>North East, Community and civil enforcement occupations</t>
  </si>
  <si>
    <t>North East, Leisure, travel and related personal service occupations</t>
  </si>
  <si>
    <t>North East, Caring personal service occupations</t>
  </si>
  <si>
    <t>North East,  Caring, leisure and other service occupations</t>
  </si>
  <si>
    <t>North East, Textiles, printing and other skilled trades</t>
  </si>
  <si>
    <t>North East, Skilled construction and building trades</t>
  </si>
  <si>
    <t>North East, Skilled metal, electrical and electronic trades</t>
  </si>
  <si>
    <t>North East, Skilled agricultural and related trades</t>
  </si>
  <si>
    <t>North East,  Skilled trades occupations</t>
  </si>
  <si>
    <t>North East, Secretarial and related occupations</t>
  </si>
  <si>
    <t>North East, Administrative occupations</t>
  </si>
  <si>
    <t>North East,  Administrative and secretarial occupations</t>
  </si>
  <si>
    <t>North East, Business and public service associate professionals</t>
  </si>
  <si>
    <t>North East, Culture, media and sports occupations</t>
  </si>
  <si>
    <t>North East, Protective service occupations</t>
  </si>
  <si>
    <t>North East, Health and social care associate professionals</t>
  </si>
  <si>
    <t>North East, Science, engineering and technology associate professionals</t>
  </si>
  <si>
    <t>North East,  Associate professional occupations</t>
  </si>
  <si>
    <t>North East, Business, media and public service professionals</t>
  </si>
  <si>
    <t>North East, Teaching and other educational professionals</t>
  </si>
  <si>
    <t>North East, Health professionals</t>
  </si>
  <si>
    <t>North East, Science, research, engineering and technology professionals</t>
  </si>
  <si>
    <t>North East,  Professional occupations</t>
  </si>
  <si>
    <t>North East, Other managers and proprietors</t>
  </si>
  <si>
    <t>North East, Corporate managers and directors</t>
  </si>
  <si>
    <t>North East,  Managers, directors and senior officials</t>
  </si>
  <si>
    <t>Elementary administration and service occupations</t>
  </si>
  <si>
    <t>Elementary trades and related occupations</t>
  </si>
  <si>
    <t>Elementary occupations</t>
  </si>
  <si>
    <t>Transport and mobile machine drivers and operatives</t>
  </si>
  <si>
    <t>Process, plant and machine operatives</t>
  </si>
  <si>
    <t>Customer service occupations</t>
  </si>
  <si>
    <t>Sales occupations</t>
  </si>
  <si>
    <t>Sales and customer service occupations</t>
  </si>
  <si>
    <t>Community and civil enforcement occupations</t>
  </si>
  <si>
    <t>Leisure, travel and related personal service occupations</t>
  </si>
  <si>
    <t>Caring personal service occupations</t>
  </si>
  <si>
    <t>Caring, leisure and other service occupations</t>
  </si>
  <si>
    <t>Textiles, printing and other skilled trades</t>
  </si>
  <si>
    <t>Skilled construction and building trades</t>
  </si>
  <si>
    <t>Skilled metal, electrical and electronic trades</t>
  </si>
  <si>
    <t>Skilled agricultural and related trades</t>
  </si>
  <si>
    <t>Skilled trades occupations</t>
  </si>
  <si>
    <t>Secretarial and related occupations</t>
  </si>
  <si>
    <t>Administrative occupations</t>
  </si>
  <si>
    <t>Administrative and secretarial occupations</t>
  </si>
  <si>
    <t>Business and public service associate professionals</t>
  </si>
  <si>
    <t>Culture, media and sports occupations</t>
  </si>
  <si>
    <t>Protective service occupations</t>
  </si>
  <si>
    <t>Health and social care associate professionals</t>
  </si>
  <si>
    <t>Science, engineering and technology associate professionals</t>
  </si>
  <si>
    <t>Associate professional occupations</t>
  </si>
  <si>
    <t>Business, media and public service professionals</t>
  </si>
  <si>
    <t>Teaching and other educational professionals</t>
  </si>
  <si>
    <t>Health professionals</t>
  </si>
  <si>
    <t>Science, research, engineering and technology professionals</t>
  </si>
  <si>
    <t>Professional occupations</t>
  </si>
  <si>
    <t>Other managers and proprietors</t>
  </si>
  <si>
    <t>Corporate managers and directors</t>
  </si>
  <si>
    <t>Managers, directors and senior officials</t>
  </si>
  <si>
    <t>a  Employees on adult rates who have been in the same job for more than a year. Estimates for 2020 and 2021 include employees who have been furloughed under the Coronavirus Job Retention Scheme (CJRS).</t>
  </si>
  <si>
    <r>
      <t>Table 3.7a   Annual pay - Gross (£) - For full-time employee jobs</t>
    </r>
    <r>
      <rPr>
        <b/>
        <vertAlign val="superscript"/>
        <sz val="12"/>
        <rFont val="Arial"/>
        <family val="2"/>
      </rPr>
      <t>a</t>
    </r>
    <r>
      <rPr>
        <b/>
        <sz val="12"/>
        <rFont val="Arial"/>
        <family val="2"/>
      </rPr>
      <t>: United Kingdom, 2022</t>
    </r>
  </si>
  <si>
    <t>London (all boroughs)</t>
  </si>
  <si>
    <t>Manager/director</t>
  </si>
  <si>
    <t>Science, research and engineering</t>
  </si>
  <si>
    <t>Sales</t>
  </si>
  <si>
    <t>Health and social care assistant</t>
  </si>
  <si>
    <t>Healthcare professional</t>
  </si>
  <si>
    <t>Emergency services and armed forces</t>
  </si>
  <si>
    <t>Culture, media and sport</t>
  </si>
  <si>
    <t>Administration</t>
  </si>
  <si>
    <t xml:space="preserve">Secretarial </t>
  </si>
  <si>
    <t>Skilled agricultural</t>
  </si>
  <si>
    <t>Skilled metal and electrical trades</t>
  </si>
  <si>
    <t>Skilled construction</t>
  </si>
  <si>
    <t>Textiles and printing</t>
  </si>
  <si>
    <t>Caring</t>
  </si>
  <si>
    <t>Leisure and travel</t>
  </si>
  <si>
    <t>Community and civil enforcement</t>
  </si>
  <si>
    <t>Customer services</t>
  </si>
  <si>
    <t>Machine operatives</t>
  </si>
  <si>
    <t>Elementary trades</t>
  </si>
  <si>
    <t>Pay by industry: mean earnings for industry by region, 2022</t>
  </si>
  <si>
    <t>X = Earnings not available at regional level, regional earnings for sector group used or national earnings for sector where this is not available</t>
  </si>
  <si>
    <t>Household travel costs</t>
  </si>
  <si>
    <t>Assumption that room is in 3 bedroom house</t>
  </si>
  <si>
    <t>Source: ONS Family Spending Expenditure by Region 2021, Transport</t>
  </si>
  <si>
    <t>Rent: mean cost of tenure size in resident local authority, FYE 2021/22 inflated by Deposit Protection Service average regional rental increases Q2 2021 - Q2 2022</t>
  </si>
  <si>
    <t>Minimum Income Standards Expenditure: additional essential expenditure on alcohol, social and cultural participation and household insurances according to Minimum Income Standards research 2021, inflated to FYE 2022 by CPI for divisions, groups and classes March 2022</t>
  </si>
  <si>
    <t>Childminder after school</t>
  </si>
  <si>
    <t>Childminder after school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</si>
</sst>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3" formatCode="_-* #,##0.00_-;\-* #,##0.00_-;_-* &quot;-&quot;??_-;_-@_-"/>
    <numFmt numFmtId="164" formatCode="&quot;£&quot;#,##0.00"/>
    <numFmt numFmtId="165" formatCode="0.0%"/>
    <numFmt numFmtId="166" formatCode="&quot;£&quot;#,##0"/>
    <numFmt numFmtId="167" formatCode="_-* #,##0.0_-;\-* #,##0.0_-;_-* &quot;-&quot;??_-;_-@_-"/>
    <numFmt numFmtId="168" formatCode="_-* #,##0_-;\-* #,##0_-;_-* &quot;-&quot;??_-;_-@_-"/>
    <numFmt numFmtId="169" formatCode="#,##0.0"/>
    <numFmt numFmtId="170" formatCode="General_)"/>
    <numFmt numFmtId="171" formatCode="0000"/>
    <numFmt numFmtId="172" formatCode="#,##0,"/>
    <numFmt numFmtId="173" formatCode="_(* #,##0.00_);_(* \(#,##0.00\);_(* &quot;-&quot;??_);_(@_)"/>
  </numFmts>
  <fonts count="94" x14ac:knownFonts="1">
    <font>
      <sz val="11"/>
      <color theme="1"/>
      <name val="Calibri"/>
      <family val="2"/>
      <scheme val="minor"/>
    </font>
    <font>
      <sz val="11"/>
      <color theme="1"/>
      <name val="Calibri"/>
      <family val="2"/>
      <scheme val="minor"/>
    </font>
    <font>
      <sz val="11"/>
      <color theme="1"/>
      <name val="Arial Nova"/>
      <family val="2"/>
    </font>
    <font>
      <sz val="10"/>
      <color theme="1"/>
      <name val="Arial Nova"/>
      <family val="2"/>
    </font>
    <font>
      <b/>
      <sz val="10"/>
      <color theme="1"/>
      <name val="Arial Nova"/>
      <family val="2"/>
    </font>
    <font>
      <b/>
      <sz val="10"/>
      <color rgb="FFFA7D00"/>
      <name val="Arial Nova"/>
      <family val="2"/>
    </font>
    <font>
      <sz val="10"/>
      <name val="Arial"/>
      <family val="2"/>
    </font>
    <font>
      <b/>
      <sz val="10"/>
      <name val="Arial"/>
      <family val="2"/>
    </font>
    <font>
      <b/>
      <sz val="10"/>
      <name val="Arial Nova"/>
      <family val="2"/>
    </font>
    <font>
      <sz val="10"/>
      <name val="Arial Nova"/>
      <family val="2"/>
    </font>
    <font>
      <b/>
      <sz val="11"/>
      <color theme="1"/>
      <name val="Arial Nova"/>
      <family val="2"/>
    </font>
    <font>
      <sz val="10"/>
      <color theme="0"/>
      <name val="Arial Nova"/>
      <family val="2"/>
    </font>
    <font>
      <u/>
      <sz val="10"/>
      <color theme="1"/>
      <name val="Arial Nova"/>
      <family val="2"/>
    </font>
    <font>
      <b/>
      <sz val="10"/>
      <color theme="0"/>
      <name val="Arial Nova"/>
      <family val="2"/>
    </font>
    <font>
      <i/>
      <sz val="10"/>
      <color theme="1"/>
      <name val="Arial Nova"/>
      <family val="2"/>
    </font>
    <font>
      <b/>
      <u/>
      <sz val="10"/>
      <color theme="1"/>
      <name val="Arial Nova"/>
      <family val="2"/>
    </font>
    <font>
      <b/>
      <sz val="11"/>
      <color theme="1"/>
      <name val="Calibri"/>
      <family val="2"/>
      <scheme val="minor"/>
    </font>
    <font>
      <sz val="11"/>
      <name val="Calibri"/>
      <family val="2"/>
      <scheme val="minor"/>
    </font>
    <font>
      <sz val="11"/>
      <color theme="1"/>
      <name val="Calibri"/>
      <family val="2"/>
      <scheme val="minor"/>
    </font>
    <font>
      <sz val="10"/>
      <color indexed="8"/>
      <name val="Arial"/>
      <family val="2"/>
    </font>
    <font>
      <u/>
      <sz val="10"/>
      <color indexed="12"/>
      <name val="MS Sans Serif"/>
      <family val="2"/>
    </font>
    <font>
      <b/>
      <sz val="12"/>
      <name val="Arial"/>
      <family val="2"/>
    </font>
    <font>
      <sz val="12"/>
      <name val="Arial"/>
      <family val="2"/>
    </font>
    <font>
      <i/>
      <sz val="9"/>
      <name val="Arial"/>
      <family val="2"/>
    </font>
    <font>
      <sz val="9"/>
      <name val="Arial"/>
      <family val="2"/>
    </font>
    <font>
      <b/>
      <vertAlign val="superscript"/>
      <sz val="12"/>
      <name val="Arial"/>
      <family val="2"/>
    </font>
    <font>
      <b/>
      <sz val="10"/>
      <color indexed="44"/>
      <name val="Arial"/>
      <family val="2"/>
    </font>
    <font>
      <b/>
      <vertAlign val="superscript"/>
      <sz val="10"/>
      <name val="Arial"/>
      <family val="2"/>
    </font>
    <font>
      <u/>
      <sz val="9.35"/>
      <color theme="10"/>
      <name val="Calibri"/>
      <family val="2"/>
    </font>
    <font>
      <sz val="12"/>
      <color theme="1"/>
      <name val="Arial"/>
      <family val="2"/>
    </font>
    <font>
      <sz val="8"/>
      <name val="Calibri"/>
      <family val="2"/>
      <scheme val="minor"/>
    </font>
    <font>
      <sz val="11"/>
      <name val="Arial Nova"/>
      <family val="2"/>
    </font>
    <font>
      <b/>
      <sz val="11"/>
      <name val="Arial Nova"/>
      <family val="2"/>
    </font>
    <font>
      <sz val="18"/>
      <color theme="3"/>
      <name val="Calibri Light"/>
      <family val="2"/>
      <scheme val="major"/>
    </font>
    <font>
      <sz val="10"/>
      <name val="Courier"/>
      <family val="3"/>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57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u/>
      <sz val="10"/>
      <color theme="10"/>
      <name val="Courier"/>
      <family val="3"/>
    </font>
    <font>
      <u/>
      <sz val="10"/>
      <color indexed="12"/>
      <name val="Arial"/>
      <family val="2"/>
    </font>
    <font>
      <sz val="10"/>
      <name val="Courier"/>
    </font>
    <font>
      <sz val="10"/>
      <name val="MS Sans Serif"/>
      <family val="2"/>
    </font>
    <font>
      <u/>
      <sz val="10"/>
      <color indexed="12"/>
      <name val="Courier"/>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color theme="0"/>
      <name val="Arial Nova"/>
      <family val="2"/>
    </font>
    <font>
      <sz val="12"/>
      <color rgb="FFFFFFFF"/>
      <name val="Arial Nova"/>
      <family val="2"/>
    </font>
    <font>
      <sz val="11"/>
      <color theme="0"/>
      <name val="Arial Nova"/>
      <family val="2"/>
    </font>
    <font>
      <b/>
      <sz val="11"/>
      <color theme="0"/>
      <name val="Arial Nova"/>
      <family val="2"/>
    </font>
    <font>
      <b/>
      <sz val="14"/>
      <color theme="0"/>
      <name val="Arial Nova"/>
      <family val="2"/>
    </font>
    <font>
      <sz val="11"/>
      <color rgb="FFFFFF00"/>
      <name val="Arial Nova"/>
      <family val="2"/>
    </font>
    <font>
      <b/>
      <sz val="20"/>
      <color theme="4"/>
      <name val="Arial Nova"/>
      <family val="2"/>
    </font>
    <font>
      <b/>
      <sz val="11"/>
      <color theme="4"/>
      <name val="Arial Nova"/>
      <family val="2"/>
    </font>
    <font>
      <b/>
      <i/>
      <sz val="11"/>
      <name val="Arial Nova"/>
      <family val="2"/>
    </font>
    <font>
      <b/>
      <i/>
      <sz val="11"/>
      <color theme="1"/>
      <name val="Arial Nova"/>
      <family val="2"/>
    </font>
    <font>
      <i/>
      <sz val="11"/>
      <color theme="1"/>
      <name val="Calibri"/>
      <family val="2"/>
      <scheme val="minor"/>
    </font>
    <font>
      <b/>
      <i/>
      <sz val="11"/>
      <color theme="1"/>
      <name val="Calibri"/>
      <family val="2"/>
      <scheme val="minor"/>
    </font>
    <font>
      <i/>
      <sz val="11"/>
      <color theme="1"/>
      <name val="Arial Nova"/>
      <family val="2"/>
    </font>
    <font>
      <sz val="10"/>
      <name val="Arial"/>
      <family val="2"/>
    </font>
    <font>
      <sz val="10"/>
      <color rgb="FFFF0000"/>
      <name val="Arial"/>
      <family val="2"/>
    </font>
    <font>
      <b/>
      <u/>
      <sz val="12"/>
      <name val="Arial"/>
      <family val="2"/>
    </font>
    <font>
      <b/>
      <sz val="11"/>
      <name val="Arial"/>
      <family val="2"/>
    </font>
    <font>
      <sz val="9"/>
      <color indexed="8"/>
      <name val="Arial"/>
      <family val="2"/>
    </font>
    <font>
      <vertAlign val="superscript"/>
      <sz val="10"/>
      <name val="Arial"/>
      <family val="2"/>
    </font>
    <font>
      <sz val="10"/>
      <color indexed="22"/>
      <name val="Arial"/>
      <family val="2"/>
    </font>
    <font>
      <i/>
      <sz val="10"/>
      <name val="Arial"/>
      <family val="2"/>
    </font>
    <font>
      <sz val="10"/>
      <name val="Arial"/>
    </font>
  </fonts>
  <fills count="69">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CC99"/>
        <bgColor rgb="FFFFCC99"/>
      </patternFill>
    </fill>
    <fill>
      <patternFill patternType="solid">
        <fgColor rgb="FFF2F2F2"/>
        <bgColor rgb="FFF2F2F2"/>
      </patternFill>
    </fill>
    <fill>
      <patternFill patternType="solid">
        <fgColor rgb="FFA5A5A5"/>
        <bgColor rgb="FFA5A5A5"/>
      </patternFill>
    </fill>
    <fill>
      <patternFill patternType="solid">
        <fgColor indexed="9"/>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49"/>
        <bgColor indexed="64"/>
      </patternFill>
    </fill>
    <fill>
      <patternFill patternType="lightGray">
        <fgColor indexed="9"/>
        <bgColor indexed="1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s>
  <borders count="10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double">
        <color rgb="FF3F3F3F"/>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7F7F7F"/>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bottom style="thin">
        <color rgb="FF7F7F7F"/>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bottom style="double">
        <color indexed="64"/>
      </bottom>
      <diagonal/>
    </border>
    <border>
      <left/>
      <right/>
      <top/>
      <bottom style="double">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4"/>
      </left>
      <right style="thick">
        <color theme="4"/>
      </right>
      <top/>
      <bottom style="thick">
        <color theme="4"/>
      </bottom>
      <diagonal/>
    </border>
    <border>
      <left/>
      <right style="thick">
        <color theme="4"/>
      </right>
      <top/>
      <bottom/>
      <diagonal/>
    </border>
    <border>
      <left/>
      <right style="medium">
        <color indexed="64"/>
      </right>
      <top style="double">
        <color theme="1"/>
      </top>
      <bottom/>
      <diagonal/>
    </border>
    <border>
      <left/>
      <right style="medium">
        <color indexed="64"/>
      </right>
      <top/>
      <bottom style="double">
        <color theme="1"/>
      </bottom>
      <diagonal/>
    </border>
    <border>
      <left/>
      <right/>
      <top style="thick">
        <color indexed="64"/>
      </top>
      <bottom/>
      <diagonal/>
    </border>
    <border>
      <left style="medium">
        <color indexed="64"/>
      </left>
      <right style="thick">
        <color indexed="64"/>
      </right>
      <top/>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top/>
      <bottom style="mediumDashed">
        <color indexed="64"/>
      </bottom>
      <diagonal/>
    </border>
    <border>
      <left style="medium">
        <color indexed="64"/>
      </left>
      <right style="mediumDashed">
        <color indexed="64"/>
      </right>
      <top/>
      <bottom/>
      <diagonal/>
    </border>
    <border>
      <left style="mediumDashed">
        <color indexed="64"/>
      </left>
      <right/>
      <top/>
      <bottom/>
      <diagonal/>
    </border>
    <border>
      <left style="mediumDashed">
        <color indexed="64"/>
      </left>
      <right/>
      <top style="mediumDashed">
        <color indexed="64"/>
      </top>
      <bottom style="mediumDashed">
        <color indexed="64"/>
      </bottom>
      <diagonal/>
    </border>
    <border>
      <left style="mediumDashed">
        <color indexed="64"/>
      </left>
      <right style="mediumDashed">
        <color indexed="64"/>
      </right>
      <top/>
      <bottom/>
      <diagonal/>
    </border>
    <border>
      <left/>
      <right/>
      <top style="mediumDashed">
        <color indexed="64"/>
      </top>
      <bottom/>
      <diagonal/>
    </border>
    <border>
      <left style="mediumDashed">
        <color indexed="64"/>
      </left>
      <right style="mediumDashed">
        <color indexed="64"/>
      </right>
      <top style="mediumDashed">
        <color indexed="64"/>
      </top>
      <bottom style="mediumDashed">
        <color indexed="64"/>
      </bottom>
      <diagonal/>
    </border>
    <border>
      <left/>
      <right/>
      <top style="mediumDashed">
        <color indexed="64"/>
      </top>
      <bottom style="mediumDashed">
        <color indexed="64"/>
      </bottom>
      <diagonal/>
    </border>
    <border>
      <left style="thick">
        <color indexed="64"/>
      </left>
      <right style="mediumDashed">
        <color indexed="64"/>
      </right>
      <top/>
      <bottom/>
      <diagonal/>
    </border>
    <border>
      <left/>
      <right style="mediumDashed">
        <color indexed="64"/>
      </right>
      <top/>
      <bottom/>
      <diagonal/>
    </border>
    <border>
      <left style="medium">
        <color indexed="64"/>
      </left>
      <right/>
      <top style="double">
        <color indexed="64"/>
      </top>
      <bottom/>
      <diagonal/>
    </border>
    <border>
      <left style="thin">
        <color indexed="64"/>
      </left>
      <right/>
      <top/>
      <bottom style="thin">
        <color indexed="64"/>
      </bottom>
      <diagonal/>
    </border>
    <border>
      <left/>
      <right/>
      <top style="thin">
        <color auto="1"/>
      </top>
      <bottom style="thin">
        <color auto="1"/>
      </bottom>
      <diagonal/>
    </border>
  </borders>
  <cellStyleXfs count="142">
    <xf numFmtId="0" fontId="0" fillId="0" borderId="0"/>
    <xf numFmtId="0" fontId="1" fillId="0" borderId="0"/>
    <xf numFmtId="0" fontId="6" fillId="0" borderId="0" applyBorder="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 fillId="7" borderId="19">
      <alignment horizontal="left" indent="2"/>
    </xf>
    <xf numFmtId="0" fontId="6" fillId="7" borderId="19">
      <alignment horizontal="left" indent="3"/>
    </xf>
    <xf numFmtId="0" fontId="6" fillId="7" borderId="28">
      <alignment horizontal="left" indent="5"/>
    </xf>
    <xf numFmtId="0" fontId="6" fillId="0" borderId="0"/>
    <xf numFmtId="0" fontId="20" fillId="0" borderId="0" applyNumberFormat="0" applyFill="0" applyBorder="0" applyAlignment="0" applyProtection="0"/>
    <xf numFmtId="0" fontId="28" fillId="0" borderId="0" applyNumberFormat="0" applyFill="0" applyBorder="0" applyAlignment="0" applyProtection="0">
      <alignment vertical="top"/>
      <protection locked="0"/>
    </xf>
    <xf numFmtId="0" fontId="18" fillId="0" borderId="0"/>
    <xf numFmtId="0" fontId="33" fillId="0" borderId="0" applyNumberFormat="0" applyFill="0" applyBorder="0" applyAlignment="0" applyProtection="0"/>
    <xf numFmtId="170" fontId="34" fillId="0" borderId="0"/>
    <xf numFmtId="40" fontId="34" fillId="0" borderId="0" applyFont="0" applyFill="0" applyBorder="0" applyAlignment="0" applyProtection="0"/>
    <xf numFmtId="0" fontId="35" fillId="0" borderId="56" applyNumberFormat="0" applyFill="0" applyAlignment="0" applyProtection="0"/>
    <xf numFmtId="0" fontId="36" fillId="0" borderId="57" applyNumberFormat="0" applyFill="0" applyAlignment="0" applyProtection="0"/>
    <xf numFmtId="0" fontId="37" fillId="0" borderId="58" applyNumberFormat="0" applyFill="0" applyAlignment="0" applyProtection="0"/>
    <xf numFmtId="0" fontId="37" fillId="0" borderId="0" applyNumberFormat="0" applyFill="0" applyBorder="0" applyAlignment="0" applyProtection="0"/>
    <xf numFmtId="0" fontId="38"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1" fillId="16" borderId="1" applyNumberFormat="0" applyAlignment="0" applyProtection="0"/>
    <xf numFmtId="0" fontId="42" fillId="17" borderId="59" applyNumberFormat="0" applyAlignment="0" applyProtection="0"/>
    <xf numFmtId="0" fontId="43" fillId="17" borderId="1" applyNumberFormat="0" applyAlignment="0" applyProtection="0"/>
    <xf numFmtId="0" fontId="44" fillId="0" borderId="60" applyNumberFormat="0" applyFill="0" applyAlignment="0" applyProtection="0"/>
    <xf numFmtId="0" fontId="45" fillId="18" borderId="2" applyNumberFormat="0" applyAlignment="0" applyProtection="0"/>
    <xf numFmtId="0" fontId="46" fillId="0" borderId="0" applyNumberFormat="0" applyFill="0" applyBorder="0" applyAlignment="0" applyProtection="0"/>
    <xf numFmtId="0" fontId="29" fillId="19" borderId="61" applyNumberFormat="0" applyFont="0" applyAlignment="0" applyProtection="0"/>
    <xf numFmtId="0" fontId="47" fillId="0" borderId="0" applyNumberFormat="0" applyFill="0" applyBorder="0" applyAlignment="0" applyProtection="0"/>
    <xf numFmtId="0" fontId="48" fillId="0" borderId="62" applyNumberFormat="0" applyFill="0" applyAlignment="0" applyProtection="0"/>
    <xf numFmtId="0" fontId="4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4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4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4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170" fontId="50" fillId="0" borderId="0" applyNumberFormat="0" applyFill="0" applyBorder="0" applyAlignment="0" applyProtection="0"/>
    <xf numFmtId="0" fontId="18" fillId="0" borderId="0"/>
    <xf numFmtId="0" fontId="51" fillId="0" borderId="0" applyNumberFormat="0" applyFill="0" applyBorder="0" applyAlignment="0" applyProtection="0">
      <alignment vertical="top"/>
      <protection locked="0"/>
    </xf>
    <xf numFmtId="170" fontId="34" fillId="0" borderId="0"/>
    <xf numFmtId="40" fontId="34" fillId="0" borderId="0" applyFont="0" applyFill="0" applyBorder="0" applyAlignment="0" applyProtection="0"/>
    <xf numFmtId="40" fontId="34" fillId="0" borderId="0" applyFont="0" applyFill="0" applyAlignment="0" applyProtection="0"/>
    <xf numFmtId="170" fontId="34" fillId="0" borderId="0"/>
    <xf numFmtId="170" fontId="50" fillId="0" borderId="0" applyNumberFormat="0" applyFill="0" applyBorder="0" applyAlignment="0" applyProtection="0"/>
    <xf numFmtId="0" fontId="6" fillId="0" borderId="0"/>
    <xf numFmtId="0" fontId="51" fillId="0" borderId="0" applyNumberFormat="0" applyFill="0" applyBorder="0" applyAlignment="0" applyProtection="0">
      <alignment vertical="top"/>
      <protection locked="0"/>
    </xf>
    <xf numFmtId="40" fontId="34" fillId="0" borderId="0" applyFont="0" applyFill="0" applyAlignment="0" applyProtection="0"/>
    <xf numFmtId="170" fontId="52" fillId="0" borderId="0"/>
    <xf numFmtId="40" fontId="53" fillId="0" borderId="0" applyFont="0" applyFill="0" applyBorder="0" applyAlignment="0" applyProtection="0"/>
    <xf numFmtId="0" fontId="50"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8" fillId="0" borderId="0"/>
    <xf numFmtId="0" fontId="6" fillId="7" borderId="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53"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59" borderId="0" applyNumberFormat="0" applyBorder="0" applyAlignment="0" applyProtection="0"/>
    <xf numFmtId="0" fontId="56" fillId="60"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61" borderId="0" applyNumberFormat="0" applyBorder="0" applyAlignment="0" applyProtection="0"/>
    <xf numFmtId="0" fontId="57" fillId="45" borderId="0" applyNumberFormat="0" applyBorder="0" applyAlignment="0" applyProtection="0"/>
    <xf numFmtId="0" fontId="58" fillId="62" borderId="67" applyNumberFormat="0" applyAlignment="0" applyProtection="0"/>
    <xf numFmtId="171" fontId="6" fillId="7" borderId="28">
      <alignment horizontal="right" vertical="top"/>
    </xf>
    <xf numFmtId="3" fontId="6" fillId="7" borderId="28">
      <alignment horizontal="right"/>
    </xf>
    <xf numFmtId="171" fontId="6" fillId="7" borderId="19" applyNumberFormat="0">
      <alignment horizontal="right" vertical="top"/>
    </xf>
    <xf numFmtId="3" fontId="6" fillId="7" borderId="19">
      <alignment horizontal="right"/>
    </xf>
    <xf numFmtId="171" fontId="7" fillId="7" borderId="19" applyNumberFormat="0">
      <alignment horizontal="right" vertical="top"/>
    </xf>
    <xf numFmtId="0" fontId="7" fillId="7" borderId="19">
      <alignment horizontal="left" indent="1"/>
    </xf>
    <xf numFmtId="0" fontId="7" fillId="7" borderId="19">
      <alignment horizontal="right" vertical="top"/>
    </xf>
    <xf numFmtId="0" fontId="7" fillId="7" borderId="19"/>
    <xf numFmtId="172" fontId="7" fillId="7" borderId="19">
      <alignment horizontal="right"/>
    </xf>
    <xf numFmtId="3" fontId="7" fillId="7" borderId="19">
      <alignment horizontal="right"/>
    </xf>
    <xf numFmtId="0" fontId="6" fillId="7" borderId="68" applyFont="0" applyFill="0" applyAlignment="0"/>
    <xf numFmtId="0" fontId="7" fillId="7" borderId="19">
      <alignment horizontal="right" vertical="top"/>
    </xf>
    <xf numFmtId="3" fontId="7" fillId="7" borderId="19">
      <alignment horizontal="right"/>
    </xf>
    <xf numFmtId="171" fontId="6" fillId="7" borderId="19" applyNumberFormat="0">
      <alignment horizontal="right" vertical="top"/>
    </xf>
    <xf numFmtId="0" fontId="6" fillId="7" borderId="19">
      <alignment horizontal="left" indent="3"/>
    </xf>
    <xf numFmtId="3" fontId="6" fillId="7" borderId="19">
      <alignment horizontal="right"/>
    </xf>
    <xf numFmtId="0" fontId="59" fillId="63" borderId="69" applyNumberFormat="0" applyAlignment="0" applyProtection="0"/>
    <xf numFmtId="0" fontId="60" fillId="0" borderId="0" applyNumberFormat="0" applyFill="0" applyBorder="0" applyAlignment="0" applyProtection="0"/>
    <xf numFmtId="0" fontId="61" fillId="46" borderId="0" applyNumberFormat="0" applyBorder="0" applyAlignment="0" applyProtection="0"/>
    <xf numFmtId="0" fontId="62" fillId="0" borderId="70" applyNumberFormat="0" applyFill="0" applyAlignment="0" applyProtection="0"/>
    <xf numFmtId="0" fontId="63" fillId="0" borderId="71" applyNumberFormat="0" applyFill="0" applyAlignment="0" applyProtection="0"/>
    <xf numFmtId="0" fontId="64" fillId="0" borderId="72" applyNumberFormat="0" applyFill="0" applyAlignment="0" applyProtection="0"/>
    <xf numFmtId="0" fontId="64" fillId="0" borderId="0" applyNumberFormat="0" applyFill="0" applyBorder="0" applyAlignment="0" applyProtection="0"/>
    <xf numFmtId="0" fontId="65" fillId="49" borderId="67" applyNumberFormat="0" applyAlignment="0" applyProtection="0"/>
    <xf numFmtId="0" fontId="66" fillId="0" borderId="73" applyNumberFormat="0" applyFill="0" applyAlignment="0" applyProtection="0"/>
    <xf numFmtId="0" fontId="67" fillId="64" borderId="0" applyNumberFormat="0" applyBorder="0" applyAlignment="0" applyProtection="0"/>
    <xf numFmtId="0" fontId="6" fillId="7" borderId="0"/>
    <xf numFmtId="0" fontId="6" fillId="65" borderId="74" applyNumberFormat="0" applyFont="0" applyAlignment="0" applyProtection="0"/>
    <xf numFmtId="0" fontId="68" fillId="62" borderId="75" applyNumberFormat="0" applyAlignment="0" applyProtection="0"/>
    <xf numFmtId="9" fontId="6" fillId="0" borderId="0" applyFont="0" applyFill="0" applyBorder="0" applyAlignment="0" applyProtection="0"/>
    <xf numFmtId="0" fontId="69" fillId="0" borderId="0" applyNumberFormat="0" applyFill="0" applyBorder="0" applyAlignment="0" applyProtection="0"/>
    <xf numFmtId="0" fontId="70" fillId="0" borderId="76" applyNumberFormat="0" applyFill="0" applyAlignment="0" applyProtection="0"/>
    <xf numFmtId="0" fontId="71" fillId="0" borderId="0" applyNumberFormat="0" applyFill="0" applyBorder="0" applyAlignment="0" applyProtection="0"/>
    <xf numFmtId="0" fontId="85" fillId="0" borderId="0"/>
    <xf numFmtId="0" fontId="29" fillId="0" borderId="0"/>
    <xf numFmtId="0" fontId="6" fillId="7" borderId="0"/>
    <xf numFmtId="173" fontId="6" fillId="0" borderId="0" applyFont="0" applyFill="0" applyBorder="0" applyAlignment="0" applyProtection="0"/>
    <xf numFmtId="9" fontId="1" fillId="0" borderId="0" applyFont="0" applyFill="0" applyBorder="0" applyAlignment="0" applyProtection="0"/>
    <xf numFmtId="40" fontId="34" fillId="0" borderId="0" applyFont="0" applyFill="0" applyBorder="0" applyAlignment="0" applyProtection="0"/>
    <xf numFmtId="0" fontId="93" fillId="0" borderId="0"/>
  </cellStyleXfs>
  <cellXfs count="379">
    <xf numFmtId="0" fontId="0" fillId="0" borderId="0" xfId="0"/>
    <xf numFmtId="0" fontId="5" fillId="5" borderId="1" xfId="1" applyFont="1" applyFill="1" applyBorder="1" applyAlignment="1">
      <alignment horizontal="center"/>
    </xf>
    <xf numFmtId="165" fontId="5" fillId="5" borderId="13" xfId="1" applyNumberFormat="1" applyFont="1" applyFill="1" applyBorder="1" applyAlignment="1">
      <alignment horizontal="center"/>
    </xf>
    <xf numFmtId="0" fontId="4" fillId="0" borderId="0" xfId="1" applyFont="1"/>
    <xf numFmtId="0" fontId="3" fillId="0" borderId="0" xfId="1" applyFont="1"/>
    <xf numFmtId="164" fontId="5" fillId="0" borderId="0" xfId="1" applyNumberFormat="1" applyFont="1" applyAlignment="1">
      <alignment horizontal="center"/>
    </xf>
    <xf numFmtId="164" fontId="5" fillId="5" borderId="5" xfId="1" applyNumberFormat="1" applyFont="1" applyFill="1" applyBorder="1" applyAlignment="1">
      <alignment horizontal="center"/>
    </xf>
    <xf numFmtId="0" fontId="3" fillId="0" borderId="0" xfId="1" applyFont="1" applyAlignment="1">
      <alignment horizontal="center"/>
    </xf>
    <xf numFmtId="8" fontId="5" fillId="5" borderId="1" xfId="1" applyNumberFormat="1" applyFont="1" applyFill="1" applyBorder="1" applyAlignment="1">
      <alignment horizontal="center"/>
    </xf>
    <xf numFmtId="164" fontId="5" fillId="5" borderId="1" xfId="1" applyNumberFormat="1" applyFont="1" applyFill="1" applyBorder="1" applyAlignment="1">
      <alignment horizontal="center"/>
    </xf>
    <xf numFmtId="6" fontId="5" fillId="5" borderId="1" xfId="1" applyNumberFormat="1" applyFont="1" applyFill="1" applyBorder="1" applyAlignment="1">
      <alignment horizontal="center"/>
    </xf>
    <xf numFmtId="0" fontId="4" fillId="0" borderId="8" xfId="1" applyFont="1" applyBorder="1"/>
    <xf numFmtId="0" fontId="3" fillId="0" borderId="8" xfId="1" applyFont="1" applyBorder="1"/>
    <xf numFmtId="0" fontId="2" fillId="0" borderId="0" xfId="0" applyFont="1"/>
    <xf numFmtId="0" fontId="4" fillId="0" borderId="25" xfId="1" applyFont="1" applyBorder="1"/>
    <xf numFmtId="0" fontId="4" fillId="0" borderId="26" xfId="1" applyFont="1" applyBorder="1"/>
    <xf numFmtId="0" fontId="4" fillId="0" borderId="27" xfId="1" applyFont="1" applyBorder="1"/>
    <xf numFmtId="0" fontId="11" fillId="3" borderId="0" xfId="1" applyFont="1" applyFill="1"/>
    <xf numFmtId="0" fontId="11" fillId="0" borderId="0" xfId="1" applyFont="1"/>
    <xf numFmtId="0" fontId="3" fillId="0" borderId="11" xfId="1" applyFont="1" applyBorder="1"/>
    <xf numFmtId="0" fontId="4" fillId="0" borderId="10" xfId="1" applyFont="1" applyBorder="1"/>
    <xf numFmtId="0" fontId="4" fillId="0" borderId="0" xfId="1" applyFont="1" applyAlignment="1">
      <alignment horizontal="center"/>
    </xf>
    <xf numFmtId="164" fontId="3" fillId="4" borderId="13" xfId="1" applyNumberFormat="1" applyFont="1" applyFill="1" applyBorder="1" applyAlignment="1">
      <alignment horizontal="center" wrapText="1"/>
    </xf>
    <xf numFmtId="2" fontId="5" fillId="5" borderId="1" xfId="1" applyNumberFormat="1" applyFont="1" applyFill="1" applyBorder="1" applyAlignment="1">
      <alignment horizontal="center" vertical="center"/>
    </xf>
    <xf numFmtId="14" fontId="11" fillId="3" borderId="0" xfId="1" applyNumberFormat="1" applyFont="1" applyFill="1"/>
    <xf numFmtId="14" fontId="3" fillId="4" borderId="13" xfId="1" applyNumberFormat="1" applyFont="1" applyFill="1" applyBorder="1" applyAlignment="1">
      <alignment horizontal="center" wrapText="1"/>
    </xf>
    <xf numFmtId="2" fontId="3" fillId="4" borderId="13" xfId="1" applyNumberFormat="1" applyFont="1" applyFill="1" applyBorder="1" applyAlignment="1">
      <alignment horizontal="center" wrapText="1"/>
    </xf>
    <xf numFmtId="164" fontId="5" fillId="5" borderId="13" xfId="1" applyNumberFormat="1" applyFont="1" applyFill="1" applyBorder="1" applyAlignment="1">
      <alignment horizontal="center" vertical="center"/>
    </xf>
    <xf numFmtId="0" fontId="3" fillId="3" borderId="0" xfId="1" applyFont="1" applyFill="1"/>
    <xf numFmtId="0" fontId="4" fillId="0" borderId="10" xfId="1" applyFont="1" applyBorder="1" applyAlignment="1">
      <alignment vertical="center"/>
    </xf>
    <xf numFmtId="0" fontId="4" fillId="0" borderId="0" xfId="1" applyFont="1" applyAlignment="1">
      <alignment vertical="center"/>
    </xf>
    <xf numFmtId="0" fontId="4" fillId="0" borderId="0" xfId="1" applyFont="1" applyAlignment="1">
      <alignment horizontal="center" vertical="center"/>
    </xf>
    <xf numFmtId="2" fontId="11" fillId="3" borderId="0" xfId="1" applyNumberFormat="1" applyFont="1" applyFill="1"/>
    <xf numFmtId="164" fontId="13" fillId="6" borderId="2" xfId="1" applyNumberFormat="1" applyFont="1" applyFill="1" applyBorder="1" applyAlignment="1">
      <alignment horizontal="center" vertical="center"/>
    </xf>
    <xf numFmtId="0" fontId="4" fillId="0" borderId="10" xfId="1" applyFont="1" applyBorder="1" applyAlignment="1">
      <alignment horizontal="left" vertical="center" wrapText="1"/>
    </xf>
    <xf numFmtId="0" fontId="4" fillId="0" borderId="0" xfId="1" applyFont="1" applyAlignment="1">
      <alignment horizontal="left" vertical="center" wrapText="1"/>
    </xf>
    <xf numFmtId="14" fontId="13" fillId="0" borderId="0" xfId="1" applyNumberFormat="1" applyFont="1" applyAlignment="1">
      <alignment horizontal="center" vertical="center"/>
    </xf>
    <xf numFmtId="166" fontId="5" fillId="5" borderId="1" xfId="1" applyNumberFormat="1" applyFont="1" applyFill="1" applyBorder="1" applyAlignment="1">
      <alignment horizontal="center"/>
    </xf>
    <xf numFmtId="0" fontId="14" fillId="0" borderId="0" xfId="1" applyFont="1"/>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5" fillId="0" borderId="0" xfId="1" applyFont="1"/>
    <xf numFmtId="164" fontId="5" fillId="5" borderId="13" xfId="1" applyNumberFormat="1" applyFont="1" applyFill="1" applyBorder="1" applyAlignment="1">
      <alignment horizontal="center"/>
    </xf>
    <xf numFmtId="0" fontId="15" fillId="0" borderId="11" xfId="1" applyFont="1" applyBorder="1"/>
    <xf numFmtId="164" fontId="11" fillId="3" borderId="0" xfId="1" applyNumberFormat="1" applyFont="1" applyFill="1"/>
    <xf numFmtId="164" fontId="13" fillId="6" borderId="2" xfId="1" applyNumberFormat="1" applyFont="1" applyFill="1" applyBorder="1" applyAlignment="1">
      <alignment horizontal="center"/>
    </xf>
    <xf numFmtId="0" fontId="11" fillId="3" borderId="0" xfId="1" applyFont="1" applyFill="1" applyAlignment="1">
      <alignment wrapText="1"/>
    </xf>
    <xf numFmtId="0" fontId="5" fillId="0" borderId="0" xfId="1" applyFont="1" applyAlignment="1">
      <alignment horizontal="center"/>
    </xf>
    <xf numFmtId="165" fontId="5" fillId="5" borderId="1" xfId="1" applyNumberFormat="1" applyFont="1" applyFill="1" applyBorder="1" applyAlignment="1">
      <alignment horizontal="center"/>
    </xf>
    <xf numFmtId="0" fontId="3" fillId="0" borderId="7" xfId="1" applyFont="1" applyBorder="1" applyAlignment="1">
      <alignment horizontal="left"/>
    </xf>
    <xf numFmtId="0" fontId="3" fillId="0" borderId="8" xfId="1" applyFont="1" applyBorder="1" applyAlignment="1">
      <alignment horizontal="left"/>
    </xf>
    <xf numFmtId="0" fontId="3" fillId="0" borderId="8" xfId="1" applyFont="1" applyBorder="1" applyAlignment="1">
      <alignment vertical="top" wrapText="1"/>
    </xf>
    <xf numFmtId="165" fontId="5" fillId="0" borderId="18" xfId="1" applyNumberFormat="1" applyFont="1" applyBorder="1" applyAlignment="1">
      <alignment horizontal="center"/>
    </xf>
    <xf numFmtId="0" fontId="3" fillId="0" borderId="9" xfId="1" applyFont="1" applyBorder="1"/>
    <xf numFmtId="0" fontId="3" fillId="0" borderId="0" xfId="1" applyFont="1" applyAlignment="1">
      <alignment horizontal="left" wrapText="1"/>
    </xf>
    <xf numFmtId="0" fontId="3" fillId="0" borderId="0" xfId="1" applyFont="1" applyAlignment="1">
      <alignment wrapText="1"/>
    </xf>
    <xf numFmtId="1" fontId="4" fillId="0" borderId="0" xfId="1" applyNumberFormat="1" applyFont="1" applyAlignment="1">
      <alignment horizontal="center" vertical="center"/>
    </xf>
    <xf numFmtId="0" fontId="15" fillId="0" borderId="0" xfId="1" applyFont="1" applyAlignment="1">
      <alignment horizontal="center"/>
    </xf>
    <xf numFmtId="3" fontId="8" fillId="0" borderId="0" xfId="1" applyNumberFormat="1" applyFont="1" applyAlignment="1">
      <alignment horizontal="center" vertical="center"/>
    </xf>
    <xf numFmtId="0" fontId="8" fillId="7" borderId="0" xfId="9" applyFont="1" applyBorder="1">
      <alignment horizontal="left" indent="2"/>
    </xf>
    <xf numFmtId="3" fontId="8" fillId="0" borderId="23" xfId="1" applyNumberFormat="1" applyFont="1" applyBorder="1" applyAlignment="1">
      <alignment vertical="top" wrapText="1"/>
    </xf>
    <xf numFmtId="3" fontId="8" fillId="0" borderId="23" xfId="12" applyNumberFormat="1" applyFont="1" applyBorder="1" applyAlignment="1">
      <alignment vertical="top" wrapText="1"/>
    </xf>
    <xf numFmtId="0" fontId="8" fillId="0" borderId="23" xfId="1" applyFont="1" applyBorder="1" applyAlignment="1">
      <alignment horizontal="left" vertical="top" wrapText="1"/>
    </xf>
    <xf numFmtId="3" fontId="8" fillId="0" borderId="23" xfId="1" applyNumberFormat="1" applyFont="1" applyBorder="1" applyAlignment="1">
      <alignment vertical="top"/>
    </xf>
    <xf numFmtId="3" fontId="8" fillId="0" borderId="0" xfId="1" applyNumberFormat="1" applyFont="1" applyAlignment="1">
      <alignment vertical="top" wrapText="1"/>
    </xf>
    <xf numFmtId="166" fontId="8" fillId="0" borderId="0" xfId="1" applyNumberFormat="1" applyFont="1" applyAlignment="1">
      <alignment vertical="top" wrapText="1"/>
    </xf>
    <xf numFmtId="166" fontId="8" fillId="0" borderId="0" xfId="12" applyNumberFormat="1" applyFont="1" applyAlignment="1">
      <alignment vertical="top" wrapText="1"/>
    </xf>
    <xf numFmtId="166" fontId="8" fillId="0" borderId="0" xfId="1" applyNumberFormat="1" applyFont="1" applyAlignment="1">
      <alignment horizontal="left" vertical="top" wrapText="1"/>
    </xf>
    <xf numFmtId="166" fontId="8" fillId="0" borderId="0" xfId="1" applyNumberFormat="1" applyFont="1" applyAlignment="1">
      <alignment vertical="top"/>
    </xf>
    <xf numFmtId="166" fontId="2" fillId="0" borderId="0" xfId="0" applyNumberFormat="1" applyFont="1"/>
    <xf numFmtId="166" fontId="9" fillId="0" borderId="0" xfId="1" applyNumberFormat="1" applyFont="1" applyAlignment="1">
      <alignment horizontal="right"/>
    </xf>
    <xf numFmtId="0" fontId="0" fillId="0" borderId="19" xfId="0" applyBorder="1"/>
    <xf numFmtId="0" fontId="0" fillId="0" borderId="31" xfId="0" applyBorder="1"/>
    <xf numFmtId="0" fontId="2" fillId="0" borderId="19" xfId="0" applyFont="1" applyBorder="1"/>
    <xf numFmtId="164" fontId="2" fillId="0" borderId="19" xfId="0" applyNumberFormat="1" applyFont="1" applyBorder="1"/>
    <xf numFmtId="0" fontId="0" fillId="0" borderId="32" xfId="0" applyBorder="1"/>
    <xf numFmtId="0" fontId="17" fillId="0" borderId="19" xfId="0" applyFont="1" applyBorder="1"/>
    <xf numFmtId="0" fontId="17" fillId="0" borderId="33" xfId="0" applyFont="1" applyBorder="1"/>
    <xf numFmtId="0" fontId="0" fillId="0" borderId="30" xfId="0" applyBorder="1"/>
    <xf numFmtId="164" fontId="5" fillId="5" borderId="47" xfId="1" applyNumberFormat="1" applyFont="1" applyFill="1" applyBorder="1" applyAlignment="1">
      <alignment horizontal="center"/>
    </xf>
    <xf numFmtId="0" fontId="4" fillId="0" borderId="20" xfId="1" applyFont="1" applyBorder="1" applyAlignment="1">
      <alignment horizontal="left" vertical="center"/>
    </xf>
    <xf numFmtId="0" fontId="4" fillId="0" borderId="0" xfId="1" applyFont="1" applyAlignment="1">
      <alignment horizontal="left" vertical="center"/>
    </xf>
    <xf numFmtId="0" fontId="12" fillId="0" borderId="0" xfId="1" applyFont="1" applyAlignment="1">
      <alignment horizontal="left"/>
    </xf>
    <xf numFmtId="0" fontId="3" fillId="0" borderId="21" xfId="1" applyFont="1" applyBorder="1"/>
    <xf numFmtId="0" fontId="4" fillId="0" borderId="20" xfId="1" applyFont="1" applyBorder="1"/>
    <xf numFmtId="0" fontId="3" fillId="0" borderId="0" xfId="1" applyFont="1" applyAlignment="1">
      <alignment horizontal="left"/>
    </xf>
    <xf numFmtId="0" fontId="4" fillId="0" borderId="0" xfId="1" applyFont="1" applyAlignment="1">
      <alignment horizontal="left"/>
    </xf>
    <xf numFmtId="0" fontId="3" fillId="0" borderId="0" xfId="1" applyFont="1" applyAlignment="1">
      <alignment horizontal="left" vertical="center"/>
    </xf>
    <xf numFmtId="0" fontId="4" fillId="0" borderId="20" xfId="1" applyFont="1" applyBorder="1" applyAlignment="1">
      <alignment horizontal="center"/>
    </xf>
    <xf numFmtId="0" fontId="4" fillId="0" borderId="20" xfId="1" applyFont="1" applyBorder="1" applyAlignment="1">
      <alignment horizontal="left"/>
    </xf>
    <xf numFmtId="164" fontId="5" fillId="0" borderId="0" xfId="1" applyNumberFormat="1" applyFont="1" applyAlignment="1">
      <alignment horizontal="center" vertical="center"/>
    </xf>
    <xf numFmtId="0" fontId="4" fillId="0" borderId="20" xfId="1" applyFont="1" applyBorder="1" applyAlignment="1">
      <alignment vertical="center"/>
    </xf>
    <xf numFmtId="164" fontId="4" fillId="0" borderId="0" xfId="1" applyNumberFormat="1" applyFont="1" applyAlignment="1">
      <alignment horizontal="center"/>
    </xf>
    <xf numFmtId="0" fontId="13" fillId="0" borderId="0" xfId="1" applyFont="1"/>
    <xf numFmtId="9" fontId="13" fillId="0" borderId="0" xfId="1" applyNumberFormat="1" applyFont="1" applyAlignment="1">
      <alignment horizontal="center"/>
    </xf>
    <xf numFmtId="0" fontId="13" fillId="0" borderId="21" xfId="1" applyFont="1" applyBorder="1"/>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0" borderId="23" xfId="1" applyFont="1" applyBorder="1" applyAlignment="1">
      <alignment horizontal="center" vertical="center"/>
    </xf>
    <xf numFmtId="14" fontId="13" fillId="0" borderId="23" xfId="1" applyNumberFormat="1" applyFont="1" applyBorder="1" applyAlignment="1">
      <alignment horizontal="center" vertical="center"/>
    </xf>
    <xf numFmtId="0" fontId="3" fillId="0" borderId="23" xfId="1" applyFont="1" applyBorder="1"/>
    <xf numFmtId="0" fontId="4" fillId="0" borderId="23" xfId="1" applyFont="1" applyBorder="1"/>
    <xf numFmtId="9" fontId="5" fillId="0" borderId="23" xfId="1" applyNumberFormat="1" applyFont="1" applyBorder="1" applyAlignment="1">
      <alignment horizontal="center"/>
    </xf>
    <xf numFmtId="0" fontId="3" fillId="0" borderId="24" xfId="1" applyFont="1" applyBorder="1"/>
    <xf numFmtId="2" fontId="0" fillId="0" borderId="19" xfId="0" applyNumberFormat="1" applyBorder="1"/>
    <xf numFmtId="0" fontId="0" fillId="0" borderId="0" xfId="0" applyAlignment="1">
      <alignment wrapText="1"/>
    </xf>
    <xf numFmtId="2" fontId="0" fillId="0" borderId="0" xfId="0" applyNumberFormat="1"/>
    <xf numFmtId="2" fontId="17" fillId="0" borderId="19" xfId="0" applyNumberFormat="1" applyFont="1" applyBorder="1"/>
    <xf numFmtId="0" fontId="17" fillId="0" borderId="0" xfId="0" applyFont="1"/>
    <xf numFmtId="0" fontId="16" fillId="0" borderId="0" xfId="0" applyFont="1"/>
    <xf numFmtId="1" fontId="0" fillId="0" borderId="0" xfId="0" applyNumberFormat="1"/>
    <xf numFmtId="1" fontId="0" fillId="0" borderId="19" xfId="0" applyNumberFormat="1" applyBorder="1"/>
    <xf numFmtId="0" fontId="16" fillId="0" borderId="19" xfId="0" applyFont="1" applyBorder="1"/>
    <xf numFmtId="0" fontId="0" fillId="8" borderId="64" xfId="0" applyFill="1" applyBorder="1"/>
    <xf numFmtId="0" fontId="16" fillId="8" borderId="65" xfId="0" applyFont="1" applyFill="1" applyBorder="1"/>
    <xf numFmtId="0" fontId="16" fillId="8" borderId="66" xfId="0" applyFont="1" applyFill="1" applyBorder="1"/>
    <xf numFmtId="164" fontId="16" fillId="0" borderId="19" xfId="0" applyNumberFormat="1" applyFont="1" applyBorder="1"/>
    <xf numFmtId="164" fontId="0" fillId="0" borderId="19" xfId="0" applyNumberFormat="1" applyBorder="1"/>
    <xf numFmtId="2" fontId="0" fillId="0" borderId="42" xfId="0" applyNumberFormat="1" applyBorder="1"/>
    <xf numFmtId="0" fontId="16" fillId="0" borderId="33" xfId="0" applyFont="1" applyBorder="1"/>
    <xf numFmtId="0" fontId="16" fillId="0" borderId="38" xfId="0" applyFont="1" applyBorder="1"/>
    <xf numFmtId="9" fontId="0" fillId="0" borderId="0" xfId="0" applyNumberFormat="1"/>
    <xf numFmtId="6" fontId="0" fillId="0" borderId="0" xfId="0" applyNumberFormat="1"/>
    <xf numFmtId="0" fontId="9" fillId="0" borderId="0" xfId="1" applyFont="1" applyAlignment="1">
      <alignment horizontal="right"/>
    </xf>
    <xf numFmtId="0" fontId="8" fillId="0" borderId="23" xfId="1" applyFont="1" applyBorder="1" applyAlignment="1">
      <alignment vertical="top" wrapText="1"/>
    </xf>
    <xf numFmtId="8" fontId="0" fillId="0" borderId="19" xfId="0" applyNumberFormat="1" applyBorder="1"/>
    <xf numFmtId="0" fontId="2" fillId="66" borderId="0" xfId="0" applyFont="1" applyFill="1"/>
    <xf numFmtId="0" fontId="72" fillId="66" borderId="0" xfId="0" applyFont="1" applyFill="1"/>
    <xf numFmtId="0" fontId="75" fillId="66" borderId="0" xfId="0" applyFont="1" applyFill="1"/>
    <xf numFmtId="0" fontId="74" fillId="66" borderId="0" xfId="0" applyFont="1" applyFill="1" applyAlignment="1">
      <alignment horizontal="left" vertical="top" wrapText="1"/>
    </xf>
    <xf numFmtId="0" fontId="74" fillId="66" borderId="0" xfId="0" applyFont="1" applyFill="1" applyAlignment="1">
      <alignment wrapText="1"/>
    </xf>
    <xf numFmtId="0" fontId="77" fillId="66" borderId="0" xfId="0" applyFont="1" applyFill="1"/>
    <xf numFmtId="0" fontId="74" fillId="66" borderId="0" xfId="0" applyFont="1" applyFill="1"/>
    <xf numFmtId="0" fontId="74" fillId="66" borderId="0" xfId="0" applyFont="1" applyFill="1" applyAlignment="1">
      <alignment vertical="top"/>
    </xf>
    <xf numFmtId="0" fontId="74" fillId="66" borderId="0" xfId="0" applyFont="1" applyFill="1" applyAlignment="1">
      <alignment vertical="top" wrapText="1"/>
    </xf>
    <xf numFmtId="0" fontId="73" fillId="66" borderId="0" xfId="0" applyFont="1" applyFill="1" applyAlignment="1">
      <alignment vertical="center"/>
    </xf>
    <xf numFmtId="0" fontId="78" fillId="66" borderId="0" xfId="0" applyFont="1" applyFill="1"/>
    <xf numFmtId="0" fontId="79" fillId="66" borderId="0" xfId="0" applyFont="1" applyFill="1"/>
    <xf numFmtId="0" fontId="2" fillId="66" borderId="56" xfId="0" applyFont="1" applyFill="1" applyBorder="1"/>
    <xf numFmtId="0" fontId="2" fillId="66" borderId="78" xfId="0" applyFont="1" applyFill="1" applyBorder="1"/>
    <xf numFmtId="164" fontId="0" fillId="0" borderId="0" xfId="0" applyNumberFormat="1"/>
    <xf numFmtId="8" fontId="0" fillId="0" borderId="0" xfId="0" applyNumberFormat="1"/>
    <xf numFmtId="0" fontId="76" fillId="66" borderId="77" xfId="0" applyFont="1" applyFill="1" applyBorder="1" applyAlignment="1">
      <alignment horizontal="left" vertical="top" wrapText="1"/>
    </xf>
    <xf numFmtId="0" fontId="31" fillId="12" borderId="90" xfId="0" applyFont="1" applyFill="1" applyBorder="1" applyProtection="1">
      <protection locked="0"/>
    </xf>
    <xf numFmtId="0" fontId="31" fillId="12" borderId="93" xfId="0" applyFont="1" applyFill="1" applyBorder="1" applyProtection="1">
      <protection locked="0"/>
    </xf>
    <xf numFmtId="0" fontId="2" fillId="67" borderId="0" xfId="0" applyFont="1" applyFill="1"/>
    <xf numFmtId="0" fontId="31" fillId="12" borderId="83" xfId="0" applyFont="1" applyFill="1" applyBorder="1" applyProtection="1">
      <protection locked="0"/>
    </xf>
    <xf numFmtId="0" fontId="31" fillId="12" borderId="92" xfId="0" applyFont="1" applyFill="1" applyBorder="1" applyProtection="1">
      <protection locked="0"/>
    </xf>
    <xf numFmtId="0" fontId="31" fillId="12" borderId="86" xfId="0" applyFont="1" applyFill="1" applyBorder="1" applyProtection="1">
      <protection locked="0"/>
    </xf>
    <xf numFmtId="10" fontId="31" fillId="12" borderId="93" xfId="0" applyNumberFormat="1" applyFont="1" applyFill="1" applyBorder="1" applyProtection="1">
      <protection locked="0"/>
    </xf>
    <xf numFmtId="0" fontId="0" fillId="67" borderId="0" xfId="0" applyFill="1"/>
    <xf numFmtId="0" fontId="82" fillId="0" borderId="0" xfId="0" applyFont="1"/>
    <xf numFmtId="17" fontId="16" fillId="0" borderId="19" xfId="0" applyNumberFormat="1" applyFont="1" applyBorder="1"/>
    <xf numFmtId="0" fontId="83" fillId="0" borderId="0" xfId="0" applyFont="1"/>
    <xf numFmtId="0" fontId="84" fillId="0" borderId="0" xfId="0" applyFont="1"/>
    <xf numFmtId="0" fontId="81" fillId="0" borderId="0" xfId="0" applyFont="1"/>
    <xf numFmtId="0" fontId="79" fillId="66" borderId="0" xfId="0" applyFont="1" applyFill="1" applyAlignment="1">
      <alignment wrapText="1"/>
    </xf>
    <xf numFmtId="0" fontId="75" fillId="66" borderId="0" xfId="0" applyFont="1" applyFill="1" applyAlignment="1">
      <alignment wrapText="1"/>
    </xf>
    <xf numFmtId="164" fontId="2" fillId="0" borderId="0" xfId="0" applyNumberFormat="1" applyFont="1"/>
    <xf numFmtId="3" fontId="9" fillId="0" borderId="0" xfId="1" applyNumberFormat="1" applyFont="1" applyAlignment="1">
      <alignment horizontal="right"/>
    </xf>
    <xf numFmtId="3" fontId="2" fillId="0" borderId="0" xfId="0" applyNumberFormat="1" applyFont="1"/>
    <xf numFmtId="164" fontId="7" fillId="7" borderId="0" xfId="137" applyNumberFormat="1" applyFont="1" applyAlignment="1">
      <alignment horizontal="right"/>
    </xf>
    <xf numFmtId="164" fontId="6" fillId="7" borderId="0" xfId="137" applyNumberFormat="1" applyAlignment="1">
      <alignment horizontal="right"/>
    </xf>
    <xf numFmtId="164" fontId="6" fillId="7" borderId="23" xfId="137" applyNumberFormat="1" applyBorder="1" applyAlignment="1">
      <alignment horizontal="right"/>
    </xf>
    <xf numFmtId="0" fontId="7" fillId="7" borderId="0" xfId="137" applyFont="1" applyAlignment="1">
      <alignment horizontal="right"/>
    </xf>
    <xf numFmtId="164" fontId="8" fillId="0" borderId="23" xfId="1" applyNumberFormat="1" applyFont="1" applyBorder="1" applyAlignment="1">
      <alignment horizontal="left" vertical="top" wrapText="1"/>
    </xf>
    <xf numFmtId="164" fontId="8" fillId="0" borderId="23" xfId="1" applyNumberFormat="1" applyFont="1" applyBorder="1" applyAlignment="1">
      <alignment vertical="top"/>
    </xf>
    <xf numFmtId="164" fontId="8" fillId="0" borderId="23" xfId="12" applyNumberFormat="1" applyFont="1" applyBorder="1" applyAlignment="1">
      <alignment vertical="top" wrapText="1"/>
    </xf>
    <xf numFmtId="164" fontId="8" fillId="0" borderId="23" xfId="1" applyNumberFormat="1" applyFont="1" applyBorder="1" applyAlignment="1">
      <alignment vertical="top" wrapText="1"/>
    </xf>
    <xf numFmtId="3" fontId="7" fillId="7" borderId="0" xfId="137" applyNumberFormat="1" applyFont="1" applyAlignment="1">
      <alignment horizontal="right"/>
    </xf>
    <xf numFmtId="3" fontId="6" fillId="7" borderId="0" xfId="137" applyNumberFormat="1" applyAlignment="1">
      <alignment horizontal="right"/>
    </xf>
    <xf numFmtId="3" fontId="6" fillId="7" borderId="23" xfId="137" applyNumberFormat="1" applyBorder="1" applyAlignment="1">
      <alignment horizontal="right"/>
    </xf>
    <xf numFmtId="0" fontId="6" fillId="7" borderId="0" xfId="137" applyAlignment="1">
      <alignment horizontal="right"/>
    </xf>
    <xf numFmtId="0" fontId="85" fillId="0" borderId="0" xfId="135" applyAlignment="1">
      <alignment horizontal="right"/>
    </xf>
    <xf numFmtId="0" fontId="87" fillId="0" borderId="0" xfId="135" applyFont="1"/>
    <xf numFmtId="0" fontId="87" fillId="0" borderId="0" xfId="135" applyFont="1" applyAlignment="1">
      <alignment horizontal="right"/>
    </xf>
    <xf numFmtId="0" fontId="85" fillId="0" borderId="0" xfId="135"/>
    <xf numFmtId="0" fontId="85" fillId="0" borderId="0" xfId="135" applyAlignment="1">
      <alignment horizontal="left"/>
    </xf>
    <xf numFmtId="0" fontId="88" fillId="0" borderId="0" xfId="135" applyFont="1" applyAlignment="1">
      <alignment horizontal="left" wrapText="1"/>
    </xf>
    <xf numFmtId="0" fontId="88" fillId="0" borderId="0" xfId="135" applyFont="1" applyAlignment="1">
      <alignment horizontal="right" wrapText="1"/>
    </xf>
    <xf numFmtId="0" fontId="88" fillId="0" borderId="0" xfId="135" applyFont="1" applyAlignment="1">
      <alignment wrapText="1"/>
    </xf>
    <xf numFmtId="0" fontId="85" fillId="0" borderId="63" xfId="135" applyBorder="1" applyAlignment="1">
      <alignment horizontal="left"/>
    </xf>
    <xf numFmtId="0" fontId="85" fillId="0" borderId="63" xfId="135" applyBorder="1" applyAlignment="1">
      <alignment horizontal="right"/>
    </xf>
    <xf numFmtId="0" fontId="85" fillId="0" borderId="63" xfId="135" applyBorder="1"/>
    <xf numFmtId="0" fontId="6" fillId="0" borderId="0" xfId="135" applyFont="1" applyAlignment="1">
      <alignment horizontal="right"/>
    </xf>
    <xf numFmtId="3" fontId="6" fillId="0" borderId="0" xfId="135" applyNumberFormat="1" applyFont="1" applyAlignment="1">
      <alignment horizontal="right"/>
    </xf>
    <xf numFmtId="0" fontId="7" fillId="0" borderId="0" xfId="135" applyFont="1" applyAlignment="1">
      <alignment horizontal="left"/>
    </xf>
    <xf numFmtId="0" fontId="7" fillId="0" borderId="0" xfId="135" applyFont="1" applyAlignment="1">
      <alignment horizontal="right"/>
    </xf>
    <xf numFmtId="0" fontId="27" fillId="0" borderId="0" xfId="135" applyFont="1" applyAlignment="1">
      <alignment horizontal="left"/>
    </xf>
    <xf numFmtId="3" fontId="7" fillId="0" borderId="0" xfId="135" applyNumberFormat="1" applyFont="1" applyAlignment="1">
      <alignment horizontal="right"/>
    </xf>
    <xf numFmtId="0" fontId="7" fillId="0" borderId="0" xfId="135" applyFont="1"/>
    <xf numFmtId="0" fontId="89" fillId="0" borderId="0" xfId="135" applyFont="1" applyAlignment="1">
      <alignment horizontal="left"/>
    </xf>
    <xf numFmtId="3" fontId="85" fillId="0" borderId="0" xfId="135" applyNumberFormat="1" applyAlignment="1">
      <alignment horizontal="right"/>
    </xf>
    <xf numFmtId="0" fontId="6" fillId="0" borderId="0" xfId="135" applyFont="1" applyAlignment="1">
      <alignment horizontal="left"/>
    </xf>
    <xf numFmtId="0" fontId="90" fillId="0" borderId="0" xfId="135" applyFont="1" applyAlignment="1">
      <alignment horizontal="left"/>
    </xf>
    <xf numFmtId="1" fontId="85" fillId="0" borderId="0" xfId="135" quotePrefix="1" applyNumberFormat="1" applyAlignment="1">
      <alignment horizontal="right"/>
    </xf>
    <xf numFmtId="1" fontId="85" fillId="0" borderId="0" xfId="135" quotePrefix="1" applyNumberFormat="1" applyAlignment="1">
      <alignment horizontal="left"/>
    </xf>
    <xf numFmtId="1" fontId="6" fillId="0" borderId="0" xfId="135" quotePrefix="1" applyNumberFormat="1" applyFont="1" applyAlignment="1">
      <alignment horizontal="right"/>
    </xf>
    <xf numFmtId="1" fontId="6" fillId="0" borderId="0" xfId="135" quotePrefix="1" applyNumberFormat="1" applyFont="1" applyAlignment="1">
      <alignment horizontal="left"/>
    </xf>
    <xf numFmtId="0" fontId="6" fillId="0" borderId="0" xfId="135" applyFont="1"/>
    <xf numFmtId="3" fontId="90" fillId="0" borderId="0" xfId="135" applyNumberFormat="1" applyFont="1"/>
    <xf numFmtId="1" fontId="6" fillId="0" borderId="0" xfId="135" applyNumberFormat="1" applyFont="1" applyAlignment="1">
      <alignment horizontal="right"/>
    </xf>
    <xf numFmtId="1" fontId="6" fillId="0" borderId="0" xfId="135" applyNumberFormat="1" applyFont="1"/>
    <xf numFmtId="3" fontId="6" fillId="0" borderId="0" xfId="135" applyNumberFormat="1" applyFont="1" applyAlignment="1">
      <alignment horizontal="left"/>
    </xf>
    <xf numFmtId="0" fontId="91" fillId="0" borderId="0" xfId="135" applyFont="1" applyAlignment="1">
      <alignment horizontal="left"/>
    </xf>
    <xf numFmtId="0" fontId="90" fillId="0" borderId="0" xfId="135" quotePrefix="1" applyFont="1" applyAlignment="1">
      <alignment horizontal="right"/>
    </xf>
    <xf numFmtId="0" fontId="92" fillId="0" borderId="0" xfId="135" applyFont="1" applyAlignment="1">
      <alignment horizontal="left"/>
    </xf>
    <xf numFmtId="0" fontId="92" fillId="0" borderId="0" xfId="135" applyFont="1"/>
    <xf numFmtId="0" fontId="0" fillId="0" borderId="19" xfId="0" applyBorder="1" applyAlignment="1">
      <alignment horizontal="center"/>
    </xf>
    <xf numFmtId="3" fontId="0" fillId="0" borderId="19" xfId="0" applyNumberFormat="1" applyBorder="1"/>
    <xf numFmtId="16" fontId="0" fillId="0" borderId="19" xfId="0" applyNumberFormat="1" applyBorder="1"/>
    <xf numFmtId="9" fontId="0" fillId="0" borderId="19" xfId="139" applyFont="1" applyBorder="1"/>
    <xf numFmtId="9" fontId="16" fillId="0" borderId="19" xfId="139" applyFont="1" applyBorder="1"/>
    <xf numFmtId="164" fontId="17" fillId="0" borderId="19" xfId="0" applyNumberFormat="1" applyFont="1" applyBorder="1"/>
    <xf numFmtId="0" fontId="82" fillId="0" borderId="19" xfId="0" applyFont="1" applyBorder="1"/>
    <xf numFmtId="0" fontId="2" fillId="12" borderId="20" xfId="0" applyFont="1" applyFill="1" applyBorder="1"/>
    <xf numFmtId="0" fontId="2" fillId="12" borderId="0" xfId="0" applyFont="1" applyFill="1"/>
    <xf numFmtId="0" fontId="2" fillId="12" borderId="92" xfId="0" applyFont="1" applyFill="1" applyBorder="1"/>
    <xf numFmtId="0" fontId="2" fillId="12" borderId="21" xfId="0" applyFont="1" applyFill="1" applyBorder="1"/>
    <xf numFmtId="0" fontId="10" fillId="12" borderId="20" xfId="0" applyFont="1" applyFill="1" applyBorder="1"/>
    <xf numFmtId="164" fontId="2" fillId="12" borderId="0" xfId="0" applyNumberFormat="1" applyFont="1" applyFill="1"/>
    <xf numFmtId="164" fontId="2" fillId="68" borderId="0" xfId="0" applyNumberFormat="1" applyFont="1" applyFill="1"/>
    <xf numFmtId="0" fontId="2" fillId="12" borderId="22" xfId="0" applyFont="1" applyFill="1" applyBorder="1"/>
    <xf numFmtId="0" fontId="2" fillId="12" borderId="23" xfId="0" applyFont="1" applyFill="1" applyBorder="1"/>
    <xf numFmtId="0" fontId="2" fillId="12" borderId="24" xfId="0" applyFont="1" applyFill="1" applyBorder="1"/>
    <xf numFmtId="0" fontId="32" fillId="67" borderId="0" xfId="0" applyFont="1" applyFill="1"/>
    <xf numFmtId="0" fontId="2" fillId="12" borderId="96" xfId="0" applyFont="1" applyFill="1" applyBorder="1"/>
    <xf numFmtId="0" fontId="32" fillId="12" borderId="20" xfId="0" applyFont="1" applyFill="1" applyBorder="1" applyAlignment="1">
      <alignment horizontal="left"/>
    </xf>
    <xf numFmtId="0" fontId="31" fillId="12" borderId="0" xfId="0" applyFont="1" applyFill="1"/>
    <xf numFmtId="0" fontId="31" fillId="12" borderId="92" xfId="0" applyFont="1" applyFill="1" applyBorder="1"/>
    <xf numFmtId="0" fontId="31" fillId="12" borderId="21" xfId="0" applyFont="1" applyFill="1" applyBorder="1"/>
    <xf numFmtId="0" fontId="32" fillId="12" borderId="22" xfId="0" applyFont="1" applyFill="1" applyBorder="1" applyAlignment="1">
      <alignment horizontal="left"/>
    </xf>
    <xf numFmtId="0" fontId="31" fillId="12" borderId="23" xfId="0" applyFont="1" applyFill="1" applyBorder="1"/>
    <xf numFmtId="0" fontId="31" fillId="12" borderId="24" xfId="0" applyFont="1" applyFill="1" applyBorder="1"/>
    <xf numFmtId="0" fontId="2" fillId="67" borderId="45" xfId="0" applyFont="1" applyFill="1" applyBorder="1"/>
    <xf numFmtId="0" fontId="2" fillId="12" borderId="45" xfId="0" applyFont="1" applyFill="1" applyBorder="1"/>
    <xf numFmtId="0" fontId="2" fillId="12" borderId="46" xfId="0" applyFont="1" applyFill="1" applyBorder="1"/>
    <xf numFmtId="0" fontId="10" fillId="12" borderId="0" xfId="0" applyFont="1" applyFill="1"/>
    <xf numFmtId="0" fontId="81" fillId="12" borderId="0" xfId="0" applyFont="1" applyFill="1"/>
    <xf numFmtId="164" fontId="31" fillId="68" borderId="0" xfId="0" applyNumberFormat="1" applyFont="1" applyFill="1"/>
    <xf numFmtId="0" fontId="2" fillId="12" borderId="53" xfId="0" applyFont="1" applyFill="1" applyBorder="1"/>
    <xf numFmtId="0" fontId="2" fillId="12" borderId="54" xfId="0" applyFont="1" applyFill="1" applyBorder="1"/>
    <xf numFmtId="0" fontId="2" fillId="12" borderId="80" xfId="0" applyFont="1" applyFill="1" applyBorder="1"/>
    <xf numFmtId="0" fontId="2" fillId="12" borderId="55" xfId="0" applyFont="1" applyFill="1" applyBorder="1"/>
    <xf numFmtId="0" fontId="2" fillId="12" borderId="79" xfId="0" applyFont="1" applyFill="1" applyBorder="1"/>
    <xf numFmtId="0" fontId="2" fillId="67" borderId="20" xfId="0" applyFont="1" applyFill="1" applyBorder="1"/>
    <xf numFmtId="0" fontId="2" fillId="12" borderId="97" xfId="0" applyFont="1" applyFill="1" applyBorder="1"/>
    <xf numFmtId="164" fontId="10" fillId="12" borderId="0" xfId="0" applyNumberFormat="1" applyFont="1" applyFill="1"/>
    <xf numFmtId="0" fontId="72" fillId="12" borderId="20" xfId="0" applyFont="1" applyFill="1" applyBorder="1" applyAlignment="1">
      <alignment horizontal="center"/>
    </xf>
    <xf numFmtId="0" fontId="72" fillId="12" borderId="0" xfId="0" applyFont="1" applyFill="1" applyAlignment="1">
      <alignment horizontal="center"/>
    </xf>
    <xf numFmtId="0" fontId="72" fillId="12" borderId="21" xfId="0" applyFont="1" applyFill="1" applyBorder="1" applyAlignment="1">
      <alignment horizontal="center"/>
    </xf>
    <xf numFmtId="0" fontId="10" fillId="12" borderId="0" xfId="0" applyFont="1" applyFill="1" applyAlignment="1">
      <alignment wrapText="1"/>
    </xf>
    <xf numFmtId="0" fontId="31" fillId="12" borderId="89" xfId="0" applyFont="1" applyFill="1" applyBorder="1"/>
    <xf numFmtId="0" fontId="80" fillId="12" borderId="0" xfId="0" applyFont="1" applyFill="1"/>
    <xf numFmtId="0" fontId="31" fillId="12" borderId="94" xfId="0" applyFont="1" applyFill="1" applyBorder="1"/>
    <xf numFmtId="0" fontId="31" fillId="12" borderId="96" xfId="0" applyFont="1" applyFill="1" applyBorder="1"/>
    <xf numFmtId="0" fontId="31" fillId="12" borderId="91" xfId="0" applyFont="1" applyFill="1" applyBorder="1"/>
    <xf numFmtId="0" fontId="80" fillId="12" borderId="20" xfId="0" applyFont="1" applyFill="1" applyBorder="1" applyAlignment="1">
      <alignment horizontal="left"/>
    </xf>
    <xf numFmtId="0" fontId="80" fillId="12" borderId="21" xfId="0" applyFont="1" applyFill="1" applyBorder="1"/>
    <xf numFmtId="0" fontId="31" fillId="67" borderId="0" xfId="0" applyFont="1" applyFill="1"/>
    <xf numFmtId="0" fontId="31" fillId="12" borderId="95" xfId="0" applyFont="1" applyFill="1" applyBorder="1"/>
    <xf numFmtId="0" fontId="31" fillId="12" borderId="85" xfId="0" applyFont="1" applyFill="1" applyBorder="1"/>
    <xf numFmtId="0" fontId="31" fillId="12" borderId="84" xfId="0" applyFont="1" applyFill="1" applyBorder="1"/>
    <xf numFmtId="0" fontId="32" fillId="12" borderId="0" xfId="0" applyFont="1" applyFill="1"/>
    <xf numFmtId="0" fontId="32" fillId="12" borderId="88" xfId="0" applyFont="1" applyFill="1" applyBorder="1" applyAlignment="1">
      <alignment horizontal="left"/>
    </xf>
    <xf numFmtId="0" fontId="31" fillId="12" borderId="81" xfId="0" applyFont="1" applyFill="1" applyBorder="1"/>
    <xf numFmtId="0" fontId="80" fillId="12" borderId="87" xfId="0" applyFont="1" applyFill="1" applyBorder="1"/>
    <xf numFmtId="0" fontId="32" fillId="12" borderId="82" xfId="0" applyFont="1" applyFill="1" applyBorder="1" applyAlignment="1">
      <alignment horizontal="left"/>
    </xf>
    <xf numFmtId="0" fontId="2" fillId="67" borderId="23" xfId="0" applyFont="1" applyFill="1" applyBorder="1"/>
    <xf numFmtId="0" fontId="31" fillId="12" borderId="20" xfId="0" applyFont="1" applyFill="1" applyBorder="1" applyAlignment="1">
      <alignment horizontal="left"/>
    </xf>
    <xf numFmtId="0" fontId="31" fillId="12" borderId="45" xfId="0" applyFont="1" applyFill="1" applyBorder="1"/>
    <xf numFmtId="0" fontId="82" fillId="0" borderId="36" xfId="0" applyFont="1" applyBorder="1"/>
    <xf numFmtId="0" fontId="93" fillId="0" borderId="0" xfId="141"/>
    <xf numFmtId="3" fontId="93" fillId="0" borderId="39" xfId="141" applyNumberFormat="1" applyBorder="1" applyAlignment="1">
      <alignment horizontal="right"/>
    </xf>
    <xf numFmtId="3" fontId="93" fillId="9" borderId="23" xfId="141" quotePrefix="1" applyNumberFormat="1" applyFill="1" applyBorder="1" applyAlignment="1">
      <alignment horizontal="right"/>
    </xf>
    <xf numFmtId="0" fontId="6" fillId="9" borderId="23" xfId="141" applyFont="1" applyFill="1" applyBorder="1" applyAlignment="1">
      <alignment wrapText="1"/>
    </xf>
    <xf numFmtId="169" fontId="93" fillId="7" borderId="34" xfId="141" applyNumberFormat="1" applyFill="1" applyBorder="1" applyAlignment="1">
      <alignment horizontal="right"/>
    </xf>
    <xf numFmtId="3" fontId="93" fillId="0" borderId="35" xfId="141" applyNumberFormat="1" applyBorder="1" applyAlignment="1">
      <alignment horizontal="right"/>
    </xf>
    <xf numFmtId="3" fontId="93" fillId="9" borderId="0" xfId="141" quotePrefix="1" applyNumberFormat="1" applyFill="1" applyAlignment="1">
      <alignment horizontal="right"/>
    </xf>
    <xf numFmtId="0" fontId="7" fillId="9" borderId="0" xfId="141" applyFont="1" applyFill="1" applyAlignment="1">
      <alignment wrapText="1"/>
    </xf>
    <xf numFmtId="0" fontId="6" fillId="9" borderId="0" xfId="141" applyFont="1" applyFill="1" applyAlignment="1">
      <alignment wrapText="1"/>
    </xf>
    <xf numFmtId="3" fontId="93" fillId="11" borderId="35" xfId="141" applyNumberFormat="1" applyFill="1" applyBorder="1" applyAlignment="1">
      <alignment horizontal="right"/>
    </xf>
    <xf numFmtId="3" fontId="93" fillId="10" borderId="35" xfId="141" applyNumberFormat="1" applyFill="1" applyBorder="1" applyAlignment="1">
      <alignment horizontal="right"/>
    </xf>
    <xf numFmtId="0" fontId="29" fillId="12" borderId="0" xfId="1" applyFont="1" applyFill="1" applyAlignment="1">
      <alignment horizontal="left" vertical="center"/>
    </xf>
    <xf numFmtId="167" fontId="19" fillId="7" borderId="19" xfId="1" applyNumberFormat="1" applyFont="1" applyFill="1" applyBorder="1" applyAlignment="1">
      <alignment horizontal="left"/>
    </xf>
    <xf numFmtId="169" fontId="19" fillId="7" borderId="34" xfId="141" applyNumberFormat="1" applyFont="1" applyFill="1" applyBorder="1" applyAlignment="1">
      <alignment horizontal="right"/>
    </xf>
    <xf numFmtId="3" fontId="19" fillId="0" borderId="35" xfId="141" applyNumberFormat="1" applyFont="1" applyBorder="1" applyAlignment="1">
      <alignment horizontal="right"/>
    </xf>
    <xf numFmtId="167" fontId="19" fillId="10" borderId="19" xfId="1" applyNumberFormat="1" applyFont="1" applyFill="1" applyBorder="1" applyAlignment="1">
      <alignment horizontal="left"/>
    </xf>
    <xf numFmtId="167" fontId="19" fillId="10" borderId="36" xfId="1" applyNumberFormat="1" applyFont="1" applyFill="1" applyBorder="1" applyAlignment="1">
      <alignment horizontal="left"/>
    </xf>
    <xf numFmtId="167" fontId="19" fillId="11" borderId="19" xfId="1" applyNumberFormat="1" applyFont="1" applyFill="1" applyBorder="1" applyAlignment="1">
      <alignment horizontal="left"/>
    </xf>
    <xf numFmtId="167" fontId="19" fillId="7" borderId="36" xfId="1" applyNumberFormat="1" applyFont="1" applyFill="1" applyBorder="1" applyAlignment="1">
      <alignment horizontal="left"/>
    </xf>
    <xf numFmtId="0" fontId="7" fillId="9" borderId="19" xfId="1" applyFont="1" applyFill="1" applyBorder="1" applyAlignment="1">
      <alignment horizontal="left"/>
    </xf>
    <xf numFmtId="169" fontId="93" fillId="7" borderId="40" xfId="141" applyNumberFormat="1" applyFill="1" applyBorder="1" applyAlignment="1">
      <alignment horizontal="right"/>
    </xf>
    <xf numFmtId="3" fontId="93" fillId="0" borderId="38" xfId="141" applyNumberFormat="1" applyBorder="1" applyAlignment="1">
      <alignment horizontal="right"/>
    </xf>
    <xf numFmtId="3" fontId="93" fillId="9" borderId="37" xfId="141" quotePrefix="1" applyNumberFormat="1" applyFill="1" applyBorder="1" applyAlignment="1">
      <alignment horizontal="right"/>
    </xf>
    <xf numFmtId="0" fontId="7" fillId="9" borderId="37" xfId="141" applyFont="1" applyFill="1" applyBorder="1" applyAlignment="1">
      <alignment wrapText="1"/>
    </xf>
    <xf numFmtId="0" fontId="7" fillId="9" borderId="0" xfId="141" applyFont="1" applyFill="1"/>
    <xf numFmtId="0" fontId="7" fillId="9" borderId="34" xfId="141" applyFont="1" applyFill="1" applyBorder="1" applyAlignment="1">
      <alignment horizontal="right"/>
    </xf>
    <xf numFmtId="0" fontId="7" fillId="9" borderId="35" xfId="141" applyFont="1" applyFill="1" applyBorder="1" applyAlignment="1">
      <alignment horizontal="right"/>
    </xf>
    <xf numFmtId="0" fontId="7" fillId="9" borderId="36" xfId="141" applyFont="1" applyFill="1" applyBorder="1" applyAlignment="1">
      <alignment horizontal="right"/>
    </xf>
    <xf numFmtId="0" fontId="93" fillId="0" borderId="0" xfId="141" applyAlignment="1">
      <alignment horizontal="center"/>
    </xf>
    <xf numFmtId="168" fontId="19" fillId="0" borderId="0" xfId="141" applyNumberFormat="1" applyFont="1"/>
    <xf numFmtId="0" fontId="26" fillId="9" borderId="0" xfId="141" applyFont="1" applyFill="1" applyAlignment="1">
      <alignment horizontal="left"/>
    </xf>
    <xf numFmtId="0" fontId="21" fillId="0" borderId="0" xfId="141" applyFont="1" applyAlignment="1">
      <alignment horizontal="right"/>
    </xf>
    <xf numFmtId="0" fontId="93" fillId="10" borderId="23" xfId="141" applyFill="1" applyBorder="1"/>
    <xf numFmtId="0" fontId="7" fillId="0" borderId="0" xfId="141" applyFont="1"/>
    <xf numFmtId="0" fontId="93" fillId="10" borderId="0" xfId="141" applyFill="1"/>
    <xf numFmtId="0" fontId="21" fillId="10" borderId="0" xfId="141" applyFont="1" applyFill="1"/>
    <xf numFmtId="0" fontId="22" fillId="10" borderId="0" xfId="141" applyFont="1" applyFill="1"/>
    <xf numFmtId="0" fontId="21" fillId="10" borderId="0" xfId="141" applyFont="1" applyFill="1" applyAlignment="1">
      <alignment horizontal="left"/>
    </xf>
    <xf numFmtId="3" fontId="93" fillId="0" borderId="23" xfId="141" applyNumberFormat="1" applyBorder="1" applyAlignment="1">
      <alignment horizontal="right"/>
    </xf>
    <xf numFmtId="3" fontId="93" fillId="7" borderId="41" xfId="141" applyNumberFormat="1" applyFill="1" applyBorder="1" applyAlignment="1">
      <alignment horizontal="right"/>
    </xf>
    <xf numFmtId="3" fontId="93" fillId="11" borderId="0" xfId="141" applyNumberFormat="1" applyFill="1" applyAlignment="1">
      <alignment horizontal="right"/>
    </xf>
    <xf numFmtId="3" fontId="93" fillId="0" borderId="0" xfId="141" applyNumberFormat="1" applyAlignment="1">
      <alignment horizontal="right"/>
    </xf>
    <xf numFmtId="3" fontId="93" fillId="10" borderId="0" xfId="141" applyNumberFormat="1" applyFill="1" applyAlignment="1">
      <alignment horizontal="right"/>
    </xf>
    <xf numFmtId="3" fontId="93" fillId="7" borderId="34" xfId="141" applyNumberFormat="1" applyFill="1" applyBorder="1" applyAlignment="1">
      <alignment horizontal="right"/>
    </xf>
    <xf numFmtId="3" fontId="19" fillId="11" borderId="0" xfId="141" applyNumberFormat="1" applyFont="1" applyFill="1" applyAlignment="1">
      <alignment horizontal="right"/>
    </xf>
    <xf numFmtId="3" fontId="19" fillId="0" borderId="0" xfId="141" applyNumberFormat="1" applyFont="1" applyAlignment="1">
      <alignment horizontal="right"/>
    </xf>
    <xf numFmtId="3" fontId="93" fillId="0" borderId="37" xfId="141" applyNumberFormat="1" applyBorder="1" applyAlignment="1">
      <alignment horizontal="right"/>
    </xf>
    <xf numFmtId="0" fontId="6" fillId="0" borderId="0" xfId="141" applyFont="1" applyAlignment="1">
      <alignment wrapText="1"/>
    </xf>
    <xf numFmtId="3" fontId="86" fillId="0" borderId="35" xfId="141" applyNumberFormat="1" applyFont="1" applyBorder="1" applyAlignment="1">
      <alignment horizontal="right"/>
    </xf>
    <xf numFmtId="3" fontId="86" fillId="11" borderId="35" xfId="141" applyNumberFormat="1" applyFont="1" applyFill="1" applyBorder="1" applyAlignment="1">
      <alignment horizontal="right"/>
    </xf>
    <xf numFmtId="0" fontId="86" fillId="0" borderId="0" xfId="141" applyFont="1"/>
    <xf numFmtId="164" fontId="31" fillId="12" borderId="93" xfId="0" applyNumberFormat="1" applyFont="1" applyFill="1" applyBorder="1" applyProtection="1">
      <protection locked="0"/>
    </xf>
    <xf numFmtId="0" fontId="7" fillId="0" borderId="0" xfId="141" applyFont="1" applyAlignment="1">
      <alignment wrapText="1"/>
    </xf>
    <xf numFmtId="0" fontId="72" fillId="66" borderId="25" xfId="0" applyFont="1" applyFill="1" applyBorder="1" applyAlignment="1">
      <alignment horizontal="center"/>
    </xf>
    <xf numFmtId="0" fontId="72" fillId="66" borderId="26" xfId="0" applyFont="1" applyFill="1" applyBorder="1" applyAlignment="1">
      <alignment horizontal="center"/>
    </xf>
    <xf numFmtId="0" fontId="72" fillId="66" borderId="27" xfId="0" applyFont="1" applyFill="1" applyBorder="1" applyAlignment="1">
      <alignment horizontal="center"/>
    </xf>
    <xf numFmtId="0" fontId="2" fillId="67" borderId="20" xfId="0" applyFont="1" applyFill="1" applyBorder="1" applyAlignment="1">
      <alignment horizontal="center"/>
    </xf>
    <xf numFmtId="0" fontId="2" fillId="67" borderId="0" xfId="0" applyFont="1" applyFill="1" applyAlignment="1">
      <alignment horizontal="center"/>
    </xf>
    <xf numFmtId="0" fontId="32" fillId="12" borderId="0" xfId="0" applyFont="1" applyFill="1" applyAlignment="1">
      <alignment horizontal="center"/>
    </xf>
    <xf numFmtId="0" fontId="10" fillId="12" borderId="20" xfId="0" applyFont="1" applyFill="1" applyBorder="1" applyAlignment="1">
      <alignment horizontal="center"/>
    </xf>
    <xf numFmtId="0" fontId="10" fillId="12" borderId="0" xfId="0" applyFont="1" applyFill="1" applyAlignment="1">
      <alignment horizontal="center"/>
    </xf>
    <xf numFmtId="0" fontId="16" fillId="0" borderId="19" xfId="0" applyFont="1" applyBorder="1" applyAlignment="1">
      <alignment horizontal="center"/>
    </xf>
    <xf numFmtId="0" fontId="16" fillId="0" borderId="0" xfId="0" applyFont="1" applyAlignment="1">
      <alignment horizontal="center"/>
    </xf>
    <xf numFmtId="0" fontId="16" fillId="0" borderId="42" xfId="0" applyFont="1" applyBorder="1" applyAlignment="1">
      <alignment horizontal="center"/>
    </xf>
    <xf numFmtId="0" fontId="16" fillId="0" borderId="43" xfId="0" applyFont="1" applyBorder="1" applyAlignment="1">
      <alignment horizontal="center"/>
    </xf>
    <xf numFmtId="0" fontId="16" fillId="0" borderId="44" xfId="0" applyFont="1" applyBorder="1" applyAlignment="1">
      <alignment horizontal="center"/>
    </xf>
    <xf numFmtId="0" fontId="0" fillId="0" borderId="19" xfId="0" applyBorder="1" applyAlignment="1">
      <alignment horizontal="center"/>
    </xf>
    <xf numFmtId="0" fontId="16" fillId="0" borderId="23" xfId="0" applyFont="1" applyBorder="1" applyAlignment="1">
      <alignment horizontal="center"/>
    </xf>
    <xf numFmtId="0" fontId="0" fillId="0" borderId="42" xfId="0" applyBorder="1" applyAlignment="1">
      <alignment horizontal="center"/>
    </xf>
    <xf numFmtId="0" fontId="0" fillId="0" borderId="99" xfId="0" applyBorder="1" applyAlignment="1">
      <alignment horizontal="center"/>
    </xf>
    <xf numFmtId="0" fontId="0" fillId="0" borderId="44" xfId="0" applyBorder="1" applyAlignment="1">
      <alignment horizontal="center"/>
    </xf>
    <xf numFmtId="0" fontId="0" fillId="0" borderId="63" xfId="0" applyBorder="1" applyAlignment="1">
      <alignment horizontal="center"/>
    </xf>
    <xf numFmtId="0" fontId="7" fillId="9" borderId="42" xfId="1" applyFont="1" applyFill="1" applyBorder="1" applyAlignment="1">
      <alignment horizontal="left"/>
    </xf>
    <xf numFmtId="0" fontId="7" fillId="9" borderId="43" xfId="1" applyFont="1" applyFill="1" applyBorder="1" applyAlignment="1">
      <alignment horizontal="left"/>
    </xf>
    <xf numFmtId="0" fontId="7" fillId="9" borderId="44" xfId="1" applyFont="1" applyFill="1" applyBorder="1" applyAlignment="1">
      <alignment horizontal="left"/>
    </xf>
    <xf numFmtId="167" fontId="19" fillId="7" borderId="42" xfId="1" applyNumberFormat="1" applyFont="1" applyFill="1" applyBorder="1" applyAlignment="1">
      <alignment horizontal="left"/>
    </xf>
    <xf numFmtId="167" fontId="19" fillId="7" borderId="43" xfId="1" applyNumberFormat="1" applyFont="1" applyFill="1" applyBorder="1" applyAlignment="1">
      <alignment horizontal="left"/>
    </xf>
    <xf numFmtId="167" fontId="19" fillId="7" borderId="44" xfId="1" applyNumberFormat="1" applyFont="1" applyFill="1" applyBorder="1" applyAlignment="1">
      <alignment horizontal="left"/>
    </xf>
    <xf numFmtId="167" fontId="19" fillId="11" borderId="42" xfId="1" applyNumberFormat="1" applyFont="1" applyFill="1" applyBorder="1" applyAlignment="1">
      <alignment horizontal="left"/>
    </xf>
    <xf numFmtId="167" fontId="19" fillId="11" borderId="43" xfId="1" applyNumberFormat="1" applyFont="1" applyFill="1" applyBorder="1" applyAlignment="1">
      <alignment horizontal="left"/>
    </xf>
    <xf numFmtId="167" fontId="19" fillId="11" borderId="44" xfId="1" applyNumberFormat="1" applyFont="1" applyFill="1" applyBorder="1" applyAlignment="1">
      <alignment horizontal="left"/>
    </xf>
    <xf numFmtId="167" fontId="19" fillId="10" borderId="42" xfId="1" applyNumberFormat="1" applyFont="1" applyFill="1" applyBorder="1" applyAlignment="1">
      <alignment horizontal="left"/>
    </xf>
    <xf numFmtId="167" fontId="19" fillId="10" borderId="43" xfId="1" applyNumberFormat="1" applyFont="1" applyFill="1" applyBorder="1" applyAlignment="1">
      <alignment horizontal="left"/>
    </xf>
    <xf numFmtId="167" fontId="19" fillId="10" borderId="44" xfId="1" applyNumberFormat="1" applyFont="1" applyFill="1" applyBorder="1" applyAlignment="1">
      <alignment horizontal="left"/>
    </xf>
    <xf numFmtId="0" fontId="24" fillId="0" borderId="45" xfId="141" applyFont="1" applyBorder="1" applyAlignment="1">
      <alignment horizontal="left"/>
    </xf>
    <xf numFmtId="0" fontId="24" fillId="0" borderId="0" xfId="141" applyFont="1" applyAlignment="1">
      <alignment horizontal="left"/>
    </xf>
    <xf numFmtId="0" fontId="23" fillId="0" borderId="0" xfId="141" applyFont="1" applyAlignment="1">
      <alignment horizontal="left"/>
    </xf>
    <xf numFmtId="3" fontId="8" fillId="0" borderId="29" xfId="1" applyNumberFormat="1" applyFont="1" applyBorder="1" applyAlignment="1">
      <alignment horizontal="center" vertical="center"/>
    </xf>
    <xf numFmtId="0" fontId="2" fillId="0" borderId="98" xfId="0" applyFont="1" applyBorder="1" applyAlignment="1">
      <alignment horizontal="center"/>
    </xf>
    <xf numFmtId="0" fontId="2" fillId="0" borderId="63" xfId="0" applyFont="1" applyBorder="1" applyAlignment="1">
      <alignment horizontal="center"/>
    </xf>
    <xf numFmtId="0" fontId="10" fillId="0" borderId="63" xfId="0" applyFont="1" applyBorder="1" applyAlignment="1">
      <alignment horizontal="center"/>
    </xf>
    <xf numFmtId="0" fontId="10" fillId="0" borderId="0" xfId="0" applyFont="1" applyAlignment="1">
      <alignment horizontal="center"/>
    </xf>
    <xf numFmtId="0" fontId="10" fillId="0" borderId="19" xfId="0" applyFont="1" applyBorder="1" applyAlignment="1">
      <alignment horizontal="center"/>
    </xf>
    <xf numFmtId="0" fontId="10" fillId="0" borderId="19" xfId="0" applyFont="1" applyBorder="1" applyAlignment="1">
      <alignment horizontal="center" wrapText="1"/>
    </xf>
    <xf numFmtId="0" fontId="4" fillId="0" borderId="20" xfId="1" applyFont="1" applyBorder="1"/>
    <xf numFmtId="0" fontId="3" fillId="0" borderId="0" xfId="1" applyFont="1"/>
    <xf numFmtId="0" fontId="9" fillId="0" borderId="14" xfId="1" applyFont="1" applyBorder="1"/>
    <xf numFmtId="0" fontId="4" fillId="2" borderId="3" xfId="1" applyFont="1" applyFill="1" applyBorder="1" applyAlignment="1">
      <alignment horizontal="center" vertical="center"/>
    </xf>
    <xf numFmtId="0" fontId="9" fillId="0" borderId="4" xfId="1" applyFont="1" applyBorder="1"/>
    <xf numFmtId="0" fontId="9" fillId="0" borderId="6" xfId="1" applyFont="1" applyBorder="1"/>
    <xf numFmtId="0" fontId="4" fillId="2" borderId="48" xfId="1" applyFont="1" applyFill="1" applyBorder="1" applyAlignment="1">
      <alignment horizontal="center" vertical="center"/>
    </xf>
    <xf numFmtId="0" fontId="9" fillId="0" borderId="49" xfId="1" applyFont="1" applyBorder="1"/>
    <xf numFmtId="0" fontId="9" fillId="0" borderId="50" xfId="1" applyFont="1" applyBorder="1"/>
    <xf numFmtId="0" fontId="4" fillId="2" borderId="51" xfId="1" applyFont="1" applyFill="1" applyBorder="1" applyAlignment="1">
      <alignment horizontal="center" vertical="center"/>
    </xf>
    <xf numFmtId="0" fontId="9" fillId="0" borderId="12" xfId="1" applyFont="1" applyBorder="1"/>
    <xf numFmtId="0" fontId="9" fillId="0" borderId="52" xfId="1" applyFont="1" applyBorder="1"/>
  </cellXfs>
  <cellStyles count="142">
    <cellStyle name="20% - Accent1 2" xfId="36" xr:uid="{565AE267-5EB7-4C75-84F4-A8DBA3FBB805}"/>
    <cellStyle name="20% - Accent1 3" xfId="76" xr:uid="{7C57BD26-829D-443C-9B52-4F08AD838D8A}"/>
    <cellStyle name="20% - Accent2 2" xfId="40" xr:uid="{61EE3A8B-7073-4640-80F1-7E45EEB4FFE4}"/>
    <cellStyle name="20% - Accent2 3" xfId="77" xr:uid="{3DA41B55-AA85-4302-98C9-9855F2562051}"/>
    <cellStyle name="20% - Accent3 2" xfId="44" xr:uid="{6F62FB17-E866-429C-BE1C-D573E39D11ED}"/>
    <cellStyle name="20% - Accent3 3" xfId="78" xr:uid="{31837AB6-CFFB-44A1-AF43-4D780B1D9923}"/>
    <cellStyle name="20% - Accent4 2" xfId="48" xr:uid="{D168B03C-72E9-441E-8568-A95C71A8F1E4}"/>
    <cellStyle name="20% - Accent4 3" xfId="79" xr:uid="{D066FB86-9F17-4933-BB90-90160884EFEA}"/>
    <cellStyle name="20% - Accent5 2" xfId="52" xr:uid="{00FBF768-7C18-49FE-A953-A133C2D9FA34}"/>
    <cellStyle name="20% - Accent5 3" xfId="80" xr:uid="{CB4010E6-37ED-43EF-AB3B-CB45394BC28A}"/>
    <cellStyle name="20% - Accent6 2" xfId="56" xr:uid="{C33A4896-64AD-4EF1-B6BA-5CE4A669265F}"/>
    <cellStyle name="20% - Accent6 3" xfId="81" xr:uid="{3CB65CD1-AA44-44B6-B46E-5F8C1D94ABE9}"/>
    <cellStyle name="40% - Accent1 2" xfId="37" xr:uid="{F53211A3-10C1-43F1-B3F9-01556D31A241}"/>
    <cellStyle name="40% - Accent1 3" xfId="82" xr:uid="{6532D400-104C-466B-9475-043F8B76F505}"/>
    <cellStyle name="40% - Accent2 2" xfId="41" xr:uid="{8374A5E5-5165-4A77-A3DD-B47F3DA10FCE}"/>
    <cellStyle name="40% - Accent2 3" xfId="83" xr:uid="{AD7FDBF0-C1E3-4F17-97BF-D478303D17E3}"/>
    <cellStyle name="40% - Accent3 2" xfId="45" xr:uid="{3E49E81F-0F49-4842-ABDA-3CCE1B845D35}"/>
    <cellStyle name="40% - Accent3 3" xfId="84" xr:uid="{EDD52B06-54D2-459D-A6DB-973A842233F5}"/>
    <cellStyle name="40% - Accent4 2" xfId="49" xr:uid="{002C32AA-B0DC-4C6E-BC83-6A9B75C0A017}"/>
    <cellStyle name="40% - Accent4 3" xfId="85" xr:uid="{EA27CC43-C585-4455-BC7A-8280DF1428F1}"/>
    <cellStyle name="40% - Accent5 2" xfId="53" xr:uid="{F70CA856-D600-40A5-8CC7-B522680D4ABB}"/>
    <cellStyle name="40% - Accent5 3" xfId="86" xr:uid="{1CCB69F5-14A9-4B37-97AB-A2083713BCFE}"/>
    <cellStyle name="40% - Accent6 2" xfId="57" xr:uid="{027D8318-859C-4EFC-A945-123A4866596E}"/>
    <cellStyle name="40% - Accent6 3" xfId="87" xr:uid="{0F2DC813-AF97-4C53-9A37-A5ADE372B644}"/>
    <cellStyle name="60% - Accent1 2" xfId="38" xr:uid="{EFAB919B-BF88-4E11-AE96-F21B1C8948FB}"/>
    <cellStyle name="60% - Accent1 3" xfId="88" xr:uid="{D32DC6E3-3DF9-420A-80E2-D008DF5F46D4}"/>
    <cellStyle name="60% - Accent2 2" xfId="42" xr:uid="{5694DFA6-44BC-417D-948F-90F79F2BEBDF}"/>
    <cellStyle name="60% - Accent2 3" xfId="89" xr:uid="{8F93ACA6-B035-49E4-A9F3-62C179857867}"/>
    <cellStyle name="60% - Accent3 2" xfId="46" xr:uid="{9AF322B7-3CE0-46BE-8C39-DE99DA43F6D0}"/>
    <cellStyle name="60% - Accent3 3" xfId="90" xr:uid="{A5BA50CC-F319-4A15-9E1A-DB49278C3C19}"/>
    <cellStyle name="60% - Accent4 2" xfId="50" xr:uid="{0AF4A04E-6C03-485E-A420-19190F966099}"/>
    <cellStyle name="60% - Accent4 3" xfId="91" xr:uid="{0E693AAC-5177-4AF9-9813-73A5A78F7F26}"/>
    <cellStyle name="60% - Accent5 2" xfId="54" xr:uid="{35368378-4387-4A04-B500-2141AE0C7B9D}"/>
    <cellStyle name="60% - Accent5 3" xfId="92" xr:uid="{4B269A79-C607-4562-975B-34202850E9BC}"/>
    <cellStyle name="60% - Accent6 2" xfId="58" xr:uid="{AA240AFE-79F5-4F20-85E4-4F6369417850}"/>
    <cellStyle name="60% - Accent6 3" xfId="93" xr:uid="{12AB8643-98A3-4A12-899D-D8282E678B07}"/>
    <cellStyle name="Accent1 2" xfId="35" xr:uid="{1D658B1B-3441-4911-B1BA-CD448F7B5486}"/>
    <cellStyle name="Accent1 3" xfId="94" xr:uid="{0D5B8B8F-5667-4553-AF03-C1BDDEE89577}"/>
    <cellStyle name="Accent2 2" xfId="39" xr:uid="{CF546DFF-55E4-4176-9971-D60EA42D1547}"/>
    <cellStyle name="Accent2 3" xfId="95" xr:uid="{7B693B27-3605-42E4-AD98-E37ECE48A4E3}"/>
    <cellStyle name="Accent3 2" xfId="43" xr:uid="{3380C6A8-B2E0-4DCE-B191-92C55CACB95D}"/>
    <cellStyle name="Accent3 3" xfId="96" xr:uid="{A35FF699-2B57-4036-998D-B523F4FC9541}"/>
    <cellStyle name="Accent4 2" xfId="47" xr:uid="{ECC47B7E-EF2E-41EB-A0D5-6BE82E21425F}"/>
    <cellStyle name="Accent4 3" xfId="97" xr:uid="{26A7E174-657F-4756-9BCB-B0C3F5CCA2B5}"/>
    <cellStyle name="Accent5 2" xfId="51" xr:uid="{91C57FEA-8903-4BEB-B015-C3AE9A992FA4}"/>
    <cellStyle name="Accent5 3" xfId="98" xr:uid="{D8B21DBC-8650-47F2-B400-4D5E205B2506}"/>
    <cellStyle name="Accent6 2" xfId="55" xr:uid="{29C3EB54-E612-4102-A8BD-BBF51FD0D600}"/>
    <cellStyle name="Accent6 3" xfId="99" xr:uid="{1C38FF75-A304-45FA-B5D6-B7817D694BEC}"/>
    <cellStyle name="Bad 2" xfId="24" xr:uid="{21AE122B-8045-4A02-ADEA-333A5F9686C9}"/>
    <cellStyle name="Bad 3" xfId="100" xr:uid="{9DBF86DF-62EE-4F79-9584-F8F148589E74}"/>
    <cellStyle name="Calculation 2" xfId="28" xr:uid="{04BAFA3B-FA4E-4C09-B489-815E3BACC2FB}"/>
    <cellStyle name="Calculation 3" xfId="101" xr:uid="{07A5FBC5-C865-4118-A51B-8BE13C065C4B}"/>
    <cellStyle name="CellBACode" xfId="102" xr:uid="{1D0B65E0-8557-435D-BBED-0989B855A23F}"/>
    <cellStyle name="CellBAName" xfId="11" xr:uid="{74CCA9A9-B30D-4FFD-A406-7E11B1448091}"/>
    <cellStyle name="CellBAValue" xfId="103" xr:uid="{1E075421-80D2-467B-B941-9809856E48AE}"/>
    <cellStyle name="CellMCCode" xfId="104" xr:uid="{07469B0B-C332-4742-8EF1-68AF8B7A16A7}"/>
    <cellStyle name="CellMCName" xfId="10" xr:uid="{6F783512-6BB2-45E7-8462-38E50BB43421}"/>
    <cellStyle name="CellMCValue" xfId="105" xr:uid="{DF5AB783-F530-4BB5-9D36-F93D6610A754}"/>
    <cellStyle name="CellNationCode" xfId="106" xr:uid="{0D613D2D-62D6-4D05-BF7B-8EC1282A34CE}"/>
    <cellStyle name="CellNationName" xfId="107" xr:uid="{D4258379-2440-4F40-87BE-616DFFA213CE}"/>
    <cellStyle name="CellNationSubCode" xfId="108" xr:uid="{A3EFF2C6-85D4-44E5-A53B-4869A94EC722}"/>
    <cellStyle name="CellNationSubName" xfId="109" xr:uid="{27CDDA39-3BA9-43FE-B1FB-F4158747C2C5}"/>
    <cellStyle name="CellNationSubValue" xfId="110" xr:uid="{C59A5E9F-099B-4780-B46A-920420337453}"/>
    <cellStyle name="CellNationValue" xfId="111" xr:uid="{156D503C-92F7-45B8-9C3A-5B7AFDDFA459}"/>
    <cellStyle name="CellNormal" xfId="112" xr:uid="{E68275DD-41E4-4B07-97A5-A62E15213E62}"/>
    <cellStyle name="CellRegionCode" xfId="113" xr:uid="{D776F8F6-DCDB-493A-90C6-97ADD717C4E2}"/>
    <cellStyle name="CellRegionName" xfId="9" xr:uid="{788B16F1-EC7C-4A6D-A114-E7EA36035597}"/>
    <cellStyle name="CellRegionValue" xfId="114" xr:uid="{EF7404ED-6D37-4BAA-8B9E-BC68BB875C14}"/>
    <cellStyle name="CellUACode" xfId="115" xr:uid="{43E0D1EA-B891-4CBA-8349-6425F64A7A01}"/>
    <cellStyle name="CellUAName" xfId="116" xr:uid="{D0077C9F-41E2-49B0-869C-521EE662996C}"/>
    <cellStyle name="CellUAValue" xfId="117" xr:uid="{93AFB07F-B2FC-47AB-935D-9A573D421EF6}"/>
    <cellStyle name="Check Cell 2" xfId="30" xr:uid="{6CEFAEFB-248B-4726-9A1F-985CDF1EA25F}"/>
    <cellStyle name="Check Cell 3" xfId="118" xr:uid="{0290BD84-C01A-4D2B-A10D-60A7E3B18CC8}"/>
    <cellStyle name="Comma 2" xfId="4" xr:uid="{8FF6A664-8DA6-4B0F-A4F3-7BA66C103AAB}"/>
    <cellStyle name="Comma 2 2" xfId="63" xr:uid="{6A37795B-8D99-4937-8517-15982524C0AD}"/>
    <cellStyle name="Comma 2 3" xfId="69" xr:uid="{6C03E9C3-4CAB-4475-85ED-36CF8A9425A0}"/>
    <cellStyle name="Comma 3" xfId="3" xr:uid="{173F5A75-1B38-4787-96A3-515311693FF8}"/>
    <cellStyle name="Comma 3 2" xfId="64" xr:uid="{18CB7B6E-D4FC-4745-8E73-1EC9E774F810}"/>
    <cellStyle name="Comma 3 3" xfId="71" xr:uid="{7135DB04-E6B0-4B13-AED4-3F89064E6D5C}"/>
    <cellStyle name="Comma 3 4" xfId="140" xr:uid="{B1C80C70-CD23-43F8-ABE2-F123F98CD6D7}"/>
    <cellStyle name="Comma 4" xfId="18" xr:uid="{1743EC6B-E717-4FEF-B977-A067EB0D9354}"/>
    <cellStyle name="Comma 5" xfId="138" xr:uid="{4690A881-ADF1-4230-892B-C8B4024DDC9F}"/>
    <cellStyle name="Explanatory Text 2" xfId="33" xr:uid="{B02DCF3D-3F90-446E-820B-6FADE1C5A8F7}"/>
    <cellStyle name="Explanatory Text 3" xfId="119" xr:uid="{7B7F4267-5BE0-4B85-AC35-7754B71353AF}"/>
    <cellStyle name="Good 2" xfId="23" xr:uid="{2F879C18-5BA7-44DF-8B48-95058E58B0BF}"/>
    <cellStyle name="Good 3" xfId="120" xr:uid="{CDDB3821-8E6A-4428-869E-23E29C76578F}"/>
    <cellStyle name="Heading 1 2" xfId="19" xr:uid="{4EC8B22A-7B7B-4370-B62B-C72600904DD5}"/>
    <cellStyle name="Heading 1 3" xfId="121" xr:uid="{DF949BE0-3048-4731-92A4-BF6FA5255579}"/>
    <cellStyle name="Heading 2 2" xfId="20" xr:uid="{1C204B57-CCFD-4605-A9BA-5D341E1DAF10}"/>
    <cellStyle name="Heading 2 3" xfId="122" xr:uid="{2868923C-CD5E-43B4-8D96-EF823510AE18}"/>
    <cellStyle name="Heading 3 2" xfId="21" xr:uid="{2CC1DDF5-F36E-43C7-A31B-FF5311E0F748}"/>
    <cellStyle name="Heading 3 3" xfId="123" xr:uid="{C7DFAC7F-E4A6-4BAC-8907-FF71F8CF306D}"/>
    <cellStyle name="Heading 4 2" xfId="22" xr:uid="{19000C72-DD61-463A-ADBA-428EEDDAC382}"/>
    <cellStyle name="Heading 4 3" xfId="124" xr:uid="{21551617-2D47-4CDD-950A-4DC6DAC398D1}"/>
    <cellStyle name="Hyperlink 2" xfId="14" xr:uid="{A738F56C-92E5-42C1-BFF1-6329EBA11C6E}"/>
    <cellStyle name="Hyperlink 2 2" xfId="66" xr:uid="{A04688A3-CC25-4A4B-AB3A-36AF563ED9E8}"/>
    <cellStyle name="Hyperlink 2 2 2" xfId="68" xr:uid="{C9D7BDB6-C009-42CA-A9B9-55B8F618A3E6}"/>
    <cellStyle name="Hyperlink 2 2 3" xfId="72" xr:uid="{79FE6F68-C6B4-49A8-89FB-D8574682A271}"/>
    <cellStyle name="Hyperlink 2 3" xfId="61" xr:uid="{F5A5AC8A-A66F-4623-977C-54A9ED15E3B3}"/>
    <cellStyle name="Hyperlink 3" xfId="13" xr:uid="{257F1B6A-9B55-488E-B7D0-5AD9C8C5955C}"/>
    <cellStyle name="Hyperlink 3 2" xfId="73" xr:uid="{B7269D94-6F70-4CE7-B723-FD4F14442B05}"/>
    <cellStyle name="Hyperlink 4" xfId="59" xr:uid="{74FCFADD-9EFF-4D67-8E0F-8CAEC6B62AFC}"/>
    <cellStyle name="Input 2" xfId="26" xr:uid="{F180349A-C42F-42AD-BC24-33084FB4C73E}"/>
    <cellStyle name="Input 3" xfId="125" xr:uid="{B38634D3-3C50-4D67-A7C5-34A11209565E}"/>
    <cellStyle name="Linked Cell 2" xfId="29" xr:uid="{6D08CF2D-16A9-42C9-BC7F-F7A993C9D731}"/>
    <cellStyle name="Linked Cell 3" xfId="126" xr:uid="{8D36BF90-CCE3-49A6-8BD5-EE49D5B27BEB}"/>
    <cellStyle name="Neutral 2" xfId="25" xr:uid="{E50901B0-EAFA-494F-B193-EFA7A8BC9E3B}"/>
    <cellStyle name="Neutral 3" xfId="127" xr:uid="{655F018C-3AA1-4801-8D3D-C8FE9CAB8192}"/>
    <cellStyle name="Normal" xfId="0" builtinId="0"/>
    <cellStyle name="Normal 10" xfId="136" xr:uid="{157941F8-BA9C-4047-8505-15EE67FCF861}"/>
    <cellStyle name="Normal 2" xfId="1" xr:uid="{552197AE-7444-4711-A5A3-9F60D76E9224}"/>
    <cellStyle name="Normal 2 2" xfId="5" xr:uid="{7B68EFC2-DA80-4AF7-8E4C-ED63558E1E07}"/>
    <cellStyle name="Normal 2 2 2" xfId="67" xr:uid="{DC61047B-D2BA-45EC-9970-748B2786A9A4}"/>
    <cellStyle name="Normal 2 2 3" xfId="137" xr:uid="{C5180328-F8F0-4FCB-93C8-D930C867A2F6}"/>
    <cellStyle name="Normal 2 3" xfId="15" xr:uid="{7D8E2F08-7039-49D6-A51B-4DD8E224C43B}"/>
    <cellStyle name="Normal 2 3 2" xfId="65" xr:uid="{D7A4A64D-1D93-4A39-BBA8-59651FC6EC7C}"/>
    <cellStyle name="Normal 2 4" xfId="128" xr:uid="{BAD1AB8A-D328-43CD-B723-8825D0822DD8}"/>
    <cellStyle name="Normal 3" xfId="6" xr:uid="{040C8109-424C-4D58-B38A-E2E8B7D11168}"/>
    <cellStyle name="Normal 3 2" xfId="62" xr:uid="{5C51BA7F-1244-4EE4-93CA-B2E74314F1AD}"/>
    <cellStyle name="Normal 4" xfId="7" xr:uid="{A3ACB564-23F1-4E23-B636-77A11C84F841}"/>
    <cellStyle name="Normal 4 2" xfId="74" xr:uid="{919B1C06-54D8-4431-AA35-75DB93E4C6BD}"/>
    <cellStyle name="Normal 4 2 2" xfId="60" xr:uid="{8C179290-2C4A-4BB3-B601-FEB7FE57A9FC}"/>
    <cellStyle name="Normal 5" xfId="8" xr:uid="{69D813B2-BE09-44D2-9B46-BC8254C59195}"/>
    <cellStyle name="Normal 5 2" xfId="70" xr:uid="{F3CA43B0-F291-4BA9-AFD9-AC68616F7B4D}"/>
    <cellStyle name="Normal 6" xfId="2" xr:uid="{0D1D68CB-3A19-44B9-91A7-74843803B6E5}"/>
    <cellStyle name="Normal 7" xfId="17" xr:uid="{471F94A9-A474-4D38-A2DA-7591575A2CF8}"/>
    <cellStyle name="Normal 8" xfId="75" xr:uid="{A0ACE650-BD1E-49AB-8A50-F937EDE2EAEC}"/>
    <cellStyle name="Normal 9" xfId="135" xr:uid="{E711FABB-1C9B-4F26-A529-03F621371FBC}"/>
    <cellStyle name="Normal 9 2" xfId="141" xr:uid="{8FC7335B-EF25-4966-85D7-2A7BDA6369D5}"/>
    <cellStyle name="Normal_Q42012_4_Table 1(Working)" xfId="12" xr:uid="{616294B5-6C3E-471E-9D91-5F174A44B9F3}"/>
    <cellStyle name="Note 2" xfId="32" xr:uid="{13BC307E-06A6-487B-86CB-3A7CB8B244A3}"/>
    <cellStyle name="Note 3" xfId="129" xr:uid="{87C61CF1-4A6A-4AE3-A06F-178FE5197026}"/>
    <cellStyle name="Output 2" xfId="27" xr:uid="{913F53B5-FF36-42CF-A948-F9F628B55040}"/>
    <cellStyle name="Output 3" xfId="130" xr:uid="{276395C1-0EFB-4B88-B147-C07D5276D25E}"/>
    <cellStyle name="Percent" xfId="139" builtinId="5"/>
    <cellStyle name="Percent 2" xfId="131" xr:uid="{EBC7FAA2-F3A5-4394-8320-03BD40BCFA85}"/>
    <cellStyle name="Title" xfId="16" builtinId="15" customBuiltin="1"/>
    <cellStyle name="Title 2" xfId="132" xr:uid="{8E95641A-32B5-4E5E-90D5-85156C27888E}"/>
    <cellStyle name="Total 2" xfId="34" xr:uid="{FD1A4568-FA6E-439B-A50A-20342046C760}"/>
    <cellStyle name="Total 3" xfId="133" xr:uid="{C58292B3-3203-47AE-984D-48792F3B6F83}"/>
    <cellStyle name="Warning Text 2" xfId="31" xr:uid="{0CB0CEE3-DE90-4563-B09E-2CEDBB0244AC}"/>
    <cellStyle name="Warning Text 3" xfId="134" xr:uid="{2C60F09C-AA40-480F-B302-5C7F7404AE46}"/>
  </cellStyles>
  <dxfs count="1">
    <dxf>
      <font>
        <color rgb="FF9C0006"/>
      </font>
      <fill>
        <patternFill>
          <bgColor rgb="FFFFC7CE"/>
        </patternFill>
      </fill>
    </dxf>
  </dxfs>
  <tableStyles count="0" defaultTableStyle="TableStyleMedium2" defaultPivotStyle="PivotStyleLight16"/>
  <colors>
    <mruColors>
      <color rgb="FF539999"/>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4"/>
          <c:order val="0"/>
          <c:tx>
            <c:v>Money remaining</c:v>
          </c:tx>
          <c:spPr>
            <a:solidFill>
              <a:schemeClr val="accent1"/>
            </a:solidFill>
            <a:ln>
              <a:noFill/>
            </a:ln>
            <a:effectLst/>
          </c:spPr>
          <c:invertIfNegative val="0"/>
          <c:dLbls>
            <c:spPr>
              <a:noFill/>
              <a:ln>
                <a:noFill/>
              </a:ln>
              <a:effectLst/>
            </c:spPr>
            <c:txPr>
              <a:bodyPr wrap="square" lIns="38100" tIns="19050" rIns="38100" bIns="19050" anchor="ctr">
                <a:spAutoFit/>
              </a:bodyPr>
              <a:lstStyle/>
              <a:p>
                <a:pPr>
                  <a:defRPr b="1">
                    <a:solidFill>
                      <a:sysClr val="windowText" lastClr="000000"/>
                    </a:solidFill>
                    <a:latin typeface="Arial Nova" panose="020B05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Sheet2!$B$3:$B$13</c:f>
              <c:strCache>
                <c:ptCount val="11"/>
                <c:pt idx="0">
                  <c:v>Pay day after tax</c:v>
                </c:pt>
                <c:pt idx="1">
                  <c:v>Housing costs</c:v>
                </c:pt>
                <c:pt idx="2">
                  <c:v>Travel costs</c:v>
                </c:pt>
                <c:pt idx="3">
                  <c:v>Food</c:v>
                </c:pt>
                <c:pt idx="4">
                  <c:v>Energy</c:v>
                </c:pt>
                <c:pt idx="5">
                  <c:v>Water</c:v>
                </c:pt>
                <c:pt idx="6">
                  <c:v>Council tax</c:v>
                </c:pt>
                <c:pt idx="7">
                  <c:v>Other essential items</c:v>
                </c:pt>
                <c:pt idx="8">
                  <c:v>Childcare</c:v>
                </c:pt>
                <c:pt idx="9">
                  <c:v>Additional expenses (Minimum Income Standard uplift)</c:v>
                </c:pt>
                <c:pt idx="10">
                  <c:v>Forecast inflation</c:v>
                </c:pt>
              </c:strCache>
            </c:strRef>
          </c:cat>
          <c:val>
            <c:numRef>
              <c:f>Sheet2!$D$3:$D$13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B27-4E5A-9630-1A5139132A1C}"/>
            </c:ext>
          </c:extLst>
        </c:ser>
        <c:ser>
          <c:idx val="5"/>
          <c:order val="1"/>
          <c:tx>
            <c:strRef>
              <c:f>Sheet2!$E$2</c:f>
              <c:strCache>
                <c:ptCount val="1"/>
                <c:pt idx="0">
                  <c:v>Income</c:v>
                </c:pt>
              </c:strCache>
            </c:strRef>
          </c:tx>
          <c:spPr>
            <a:noFill/>
            <a:ln>
              <a:solidFill>
                <a:schemeClr val="tx1"/>
              </a:solidFill>
            </a:ln>
          </c:spPr>
          <c:invertIfNegative val="0"/>
          <c:dLbls>
            <c:delete val="1"/>
          </c:dLbls>
          <c:cat>
            <c:strRef>
              <c:f>Sheet2!$B$3:$B$13</c:f>
              <c:strCache>
                <c:ptCount val="11"/>
                <c:pt idx="0">
                  <c:v>Pay day after tax</c:v>
                </c:pt>
                <c:pt idx="1">
                  <c:v>Housing costs</c:v>
                </c:pt>
                <c:pt idx="2">
                  <c:v>Travel costs</c:v>
                </c:pt>
                <c:pt idx="3">
                  <c:v>Food</c:v>
                </c:pt>
                <c:pt idx="4">
                  <c:v>Energy</c:v>
                </c:pt>
                <c:pt idx="5">
                  <c:v>Water</c:v>
                </c:pt>
                <c:pt idx="6">
                  <c:v>Council tax</c:v>
                </c:pt>
                <c:pt idx="7">
                  <c:v>Other essential items</c:v>
                </c:pt>
                <c:pt idx="8">
                  <c:v>Childcare</c:v>
                </c:pt>
                <c:pt idx="9">
                  <c:v>Additional expenses (Minimum Income Standard uplift)</c:v>
                </c:pt>
                <c:pt idx="10">
                  <c:v>Forecast inflation</c:v>
                </c:pt>
              </c:strCache>
            </c:strRef>
          </c:cat>
          <c:val>
            <c:numRef>
              <c:f>Sheet2!$E$3:$E$13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B27-4E5A-9630-1A5139132A1C}"/>
            </c:ext>
          </c:extLst>
        </c:ser>
        <c:dLbls>
          <c:dLblPos val="outEnd"/>
          <c:showLegendKey val="0"/>
          <c:showVal val="1"/>
          <c:showCatName val="0"/>
          <c:showSerName val="0"/>
          <c:showPercent val="0"/>
          <c:showBubbleSize val="0"/>
        </c:dLbls>
        <c:gapWidth val="175"/>
        <c:overlap val="100"/>
        <c:axId val="1460923887"/>
        <c:axId val="1460926383"/>
      </c:barChart>
      <c:catAx>
        <c:axId val="1460923887"/>
        <c:scaling>
          <c:orientation val="minMax"/>
        </c:scaling>
        <c:delete val="0"/>
        <c:axPos val="b"/>
        <c:title>
          <c:tx>
            <c:rich>
              <a:bodyPr/>
              <a:lstStyle/>
              <a:p>
                <a:pPr>
                  <a:defRPr sz="1400">
                    <a:latin typeface="Arial Nova" panose="020B0504020202020204" pitchFamily="34" charset="0"/>
                  </a:defRPr>
                </a:pPr>
                <a:r>
                  <a:rPr lang="en-GB" sz="1400">
                    <a:latin typeface="Arial Nova" panose="020B0504020202020204" pitchFamily="34" charset="0"/>
                  </a:rPr>
                  <a:t>Income remaining after...</a:t>
                </a:r>
              </a:p>
            </c:rich>
          </c:tx>
          <c:overlay val="0"/>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ova" panose="020B0504020202020204" pitchFamily="34" charset="0"/>
                <a:ea typeface="+mn-ea"/>
                <a:cs typeface="Arial" panose="020B0604020202020204" pitchFamily="34" charset="0"/>
              </a:defRPr>
            </a:pPr>
            <a:endParaRPr lang="en-US"/>
          </a:p>
        </c:txPr>
        <c:crossAx val="1460926383"/>
        <c:crosses val="autoZero"/>
        <c:auto val="1"/>
        <c:lblAlgn val="ctr"/>
        <c:lblOffset val="100"/>
        <c:noMultiLvlLbl val="0"/>
      </c:catAx>
      <c:valAx>
        <c:axId val="1460926383"/>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ova" panose="020B0504020202020204" pitchFamily="34" charset="0"/>
                <a:ea typeface="+mn-ea"/>
                <a:cs typeface="Arial" panose="020B0604020202020204" pitchFamily="34" charset="0"/>
              </a:defRPr>
            </a:pPr>
            <a:endParaRPr lang="en-US"/>
          </a:p>
        </c:txPr>
        <c:crossAx val="1460923887"/>
        <c:crosses val="autoZero"/>
        <c:crossBetween val="between"/>
      </c:valAx>
    </c:plotArea>
    <c:plotVisOnly val="1"/>
    <c:dispBlanksAs val="gap"/>
    <c:showDLblsOverMax val="0"/>
    <c:extLst/>
  </c:chart>
  <c:spPr>
    <a:ln w="19050">
      <a:solidFill>
        <a:schemeClr val="tx2"/>
      </a:solid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2</xdr:row>
      <xdr:rowOff>85725</xdr:rowOff>
    </xdr:from>
    <xdr:to>
      <xdr:col>1</xdr:col>
      <xdr:colOff>1627220</xdr:colOff>
      <xdr:row>5</xdr:row>
      <xdr:rowOff>225425</xdr:rowOff>
    </xdr:to>
    <xdr:pic>
      <xdr:nvPicPr>
        <xdr:cNvPr id="3" name="Picture 2">
          <a:extLst>
            <a:ext uri="{FF2B5EF4-FFF2-40B4-BE49-F238E27FC236}">
              <a16:creationId xmlns:a16="http://schemas.microsoft.com/office/drawing/2014/main" id="{79DA6CC6-5C75-418F-A2F1-A60C835234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47675"/>
          <a:ext cx="1455770" cy="82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656318</xdr:colOff>
      <xdr:row>33</xdr:row>
      <xdr:rowOff>71437</xdr:rowOff>
    </xdr:to>
    <xdr:graphicFrame macro="">
      <xdr:nvGraphicFramePr>
        <xdr:cNvPr id="4" name="Chart 3">
          <a:extLst>
            <a:ext uri="{FF2B5EF4-FFF2-40B4-BE49-F238E27FC236}">
              <a16:creationId xmlns:a16="http://schemas.microsoft.com/office/drawing/2014/main" id="{86536958-91EF-433E-A938-6117206E8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1360487</xdr:colOff>
      <xdr:row>4</xdr:row>
      <xdr:rowOff>159884</xdr:rowOff>
    </xdr:from>
    <xdr:to>
      <xdr:col>9</xdr:col>
      <xdr:colOff>142874</xdr:colOff>
      <xdr:row>29</xdr:row>
      <xdr:rowOff>-1</xdr:rowOff>
    </xdr:to>
    <xdr:sp macro="" textlink="">
      <xdr:nvSpPr>
        <xdr:cNvPr id="5" name="Rectangle 4">
          <a:extLst>
            <a:ext uri="{FF2B5EF4-FFF2-40B4-BE49-F238E27FC236}">
              <a16:creationId xmlns:a16="http://schemas.microsoft.com/office/drawing/2014/main" id="{9A7F57C6-E2B3-6502-27BF-E053921447FE}"/>
            </a:ext>
          </a:extLst>
        </xdr:cNvPr>
        <xdr:cNvSpPr/>
      </xdr:nvSpPr>
      <xdr:spPr>
        <a:xfrm>
          <a:off x="16171862" y="338478"/>
          <a:ext cx="1556543" cy="4304959"/>
        </a:xfrm>
        <a:prstGeom prst="rect">
          <a:avLst/>
        </a:prstGeom>
        <a:solidFill>
          <a:schemeClr val="bg1">
            <a:lumMod val="65000"/>
            <a:alpha val="3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392906</xdr:colOff>
      <xdr:row>1</xdr:row>
      <xdr:rowOff>0</xdr:rowOff>
    </xdr:from>
    <xdr:to>
      <xdr:col>0</xdr:col>
      <xdr:colOff>1855026</xdr:colOff>
      <xdr:row>5</xdr:row>
      <xdr:rowOff>111125</xdr:rowOff>
    </xdr:to>
    <xdr:pic>
      <xdr:nvPicPr>
        <xdr:cNvPr id="2" name="Picture 1">
          <a:extLst>
            <a:ext uri="{FF2B5EF4-FFF2-40B4-BE49-F238E27FC236}">
              <a16:creationId xmlns:a16="http://schemas.microsoft.com/office/drawing/2014/main" id="{7CB5FC00-61B0-4EE7-BFB8-B5D9BCFCE2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906" y="178594"/>
          <a:ext cx="1458945" cy="825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11</xdr:row>
      <xdr:rowOff>0</xdr:rowOff>
    </xdr:from>
    <xdr:ext cx="0" cy="152400"/>
    <xdr:pic>
      <xdr:nvPicPr>
        <xdr:cNvPr id="2" name="image2.png">
          <a:extLst>
            <a:ext uri="{FF2B5EF4-FFF2-40B4-BE49-F238E27FC236}">
              <a16:creationId xmlns:a16="http://schemas.microsoft.com/office/drawing/2014/main" id="{66271847-57AE-4903-9360-9C6D27292A1A}"/>
            </a:ext>
          </a:extLst>
        </xdr:cNvPr>
        <xdr:cNvPicPr preferRelativeResize="0"/>
      </xdr:nvPicPr>
      <xdr:blipFill>
        <a:blip xmlns:r="http://schemas.openxmlformats.org/officeDocument/2006/relationships" r:embed="rId1" cstate="print"/>
        <a:stretch>
          <a:fillRect/>
        </a:stretch>
      </xdr:blipFill>
      <xdr:spPr>
        <a:xfrm>
          <a:off x="9620250" y="3429000"/>
          <a:ext cx="0" cy="152400"/>
        </a:xfrm>
        <a:prstGeom prst="rect">
          <a:avLst/>
        </a:prstGeom>
        <a:noFill/>
      </xdr:spPr>
    </xdr:pic>
    <xdr:clientData fLocksWithSheet="0"/>
  </xdr:oneCellAnchor>
  <xdr:oneCellAnchor>
    <xdr:from>
      <xdr:col>9</xdr:col>
      <xdr:colOff>0</xdr:colOff>
      <xdr:row>33</xdr:row>
      <xdr:rowOff>0</xdr:rowOff>
    </xdr:from>
    <xdr:ext cx="0" cy="247650"/>
    <xdr:pic>
      <xdr:nvPicPr>
        <xdr:cNvPr id="3" name="image2.png">
          <a:extLst>
            <a:ext uri="{FF2B5EF4-FFF2-40B4-BE49-F238E27FC236}">
              <a16:creationId xmlns:a16="http://schemas.microsoft.com/office/drawing/2014/main" id="{7C2F37BC-057F-4357-9888-DC869C126CD4}"/>
            </a:ext>
          </a:extLst>
        </xdr:cNvPr>
        <xdr:cNvPicPr preferRelativeResize="0"/>
      </xdr:nvPicPr>
      <xdr:blipFill>
        <a:blip xmlns:r="http://schemas.openxmlformats.org/officeDocument/2006/relationships" r:embed="rId1" cstate="print"/>
        <a:stretch>
          <a:fillRect/>
        </a:stretch>
      </xdr:blipFill>
      <xdr:spPr>
        <a:xfrm>
          <a:off x="9620250" y="7620000"/>
          <a:ext cx="0" cy="2476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0</xdr:colOff>
      <xdr:row>11</xdr:row>
      <xdr:rowOff>0</xdr:rowOff>
    </xdr:from>
    <xdr:ext cx="0" cy="152400"/>
    <xdr:pic>
      <xdr:nvPicPr>
        <xdr:cNvPr id="2" name="image2.png">
          <a:extLst>
            <a:ext uri="{FF2B5EF4-FFF2-40B4-BE49-F238E27FC236}">
              <a16:creationId xmlns:a16="http://schemas.microsoft.com/office/drawing/2014/main" id="{ABAF102E-3F6D-4BC5-9D00-524CE863D302}"/>
            </a:ext>
          </a:extLst>
        </xdr:cNvPr>
        <xdr:cNvPicPr preferRelativeResize="0"/>
      </xdr:nvPicPr>
      <xdr:blipFill>
        <a:blip xmlns:r="http://schemas.openxmlformats.org/officeDocument/2006/relationships" r:embed="rId1" cstate="print"/>
        <a:stretch>
          <a:fillRect/>
        </a:stretch>
      </xdr:blipFill>
      <xdr:spPr>
        <a:xfrm>
          <a:off x="7048500" y="1752600"/>
          <a:ext cx="0" cy="152400"/>
        </a:xfrm>
        <a:prstGeom prst="rect">
          <a:avLst/>
        </a:prstGeom>
        <a:noFill/>
      </xdr:spPr>
    </xdr:pic>
    <xdr:clientData fLocksWithSheet="0"/>
  </xdr:oneCellAnchor>
  <xdr:oneCellAnchor>
    <xdr:from>
      <xdr:col>9</xdr:col>
      <xdr:colOff>0</xdr:colOff>
      <xdr:row>33</xdr:row>
      <xdr:rowOff>0</xdr:rowOff>
    </xdr:from>
    <xdr:ext cx="0" cy="247650"/>
    <xdr:pic>
      <xdr:nvPicPr>
        <xdr:cNvPr id="3" name="image2.png">
          <a:extLst>
            <a:ext uri="{FF2B5EF4-FFF2-40B4-BE49-F238E27FC236}">
              <a16:creationId xmlns:a16="http://schemas.microsoft.com/office/drawing/2014/main" id="{655A68D1-F3B3-4059-8D5F-BFCC9B667D20}"/>
            </a:ext>
          </a:extLst>
        </xdr:cNvPr>
        <xdr:cNvPicPr preferRelativeResize="0"/>
      </xdr:nvPicPr>
      <xdr:blipFill>
        <a:blip xmlns:r="http://schemas.openxmlformats.org/officeDocument/2006/relationships" r:embed="rId1" cstate="print"/>
        <a:stretch>
          <a:fillRect/>
        </a:stretch>
      </xdr:blipFill>
      <xdr:spPr>
        <a:xfrm>
          <a:off x="7048500" y="5181600"/>
          <a:ext cx="0" cy="2476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llt\Downloads\Net%20salar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amp; Guidance"/>
      <sheetName val="Dates - Input screen"/>
      <sheetName val="Data"/>
      <sheetName val="Bands"/>
    </sheetNames>
    <sheetDataSet>
      <sheetData sheetId="0"/>
      <sheetData sheetId="1"/>
      <sheetData sheetId="2">
        <row r="2">
          <cell r="G2" t="str">
            <v>SBS</v>
          </cell>
          <cell r="H2">
            <v>9.0999999999999998E-2</v>
          </cell>
          <cell r="I2">
            <v>0.19800000000000001</v>
          </cell>
        </row>
        <row r="3">
          <cell r="G3" t="str">
            <v>USS</v>
          </cell>
          <cell r="H3">
            <v>9.8000000000000004E-2</v>
          </cell>
          <cell r="I3">
            <v>0.214</v>
          </cell>
        </row>
        <row r="4">
          <cell r="G4" t="str">
            <v>NEST</v>
          </cell>
          <cell r="H4">
            <v>0.05</v>
          </cell>
          <cell r="I4">
            <v>0.03</v>
          </cell>
        </row>
        <row r="5">
          <cell r="G5" t="str">
            <v>Not in a Scheme</v>
          </cell>
          <cell r="H5">
            <v>0</v>
          </cell>
          <cell r="I5">
            <v>0</v>
          </cell>
        </row>
      </sheetData>
      <sheetData sheetId="3">
        <row r="4">
          <cell r="B4">
            <v>0</v>
          </cell>
          <cell r="C4">
            <v>1048.25</v>
          </cell>
          <cell r="D4">
            <v>0</v>
          </cell>
        </row>
        <row r="5">
          <cell r="B5">
            <v>1048.26</v>
          </cell>
          <cell r="C5">
            <v>1223</v>
          </cell>
          <cell r="D5">
            <v>0.19</v>
          </cell>
        </row>
        <row r="6">
          <cell r="B6">
            <v>1223.01</v>
          </cell>
          <cell r="C6">
            <v>2108.75</v>
          </cell>
          <cell r="D6">
            <v>0.2</v>
          </cell>
        </row>
        <row r="7">
          <cell r="B7">
            <v>2108.7600000000002</v>
          </cell>
          <cell r="C7">
            <v>3639.25</v>
          </cell>
          <cell r="D7">
            <v>0.21</v>
          </cell>
        </row>
        <row r="8">
          <cell r="B8">
            <v>3639.26</v>
          </cell>
          <cell r="D8">
            <v>0.41</v>
          </cell>
        </row>
        <row r="22">
          <cell r="B22">
            <v>737</v>
          </cell>
          <cell r="E22">
            <v>0.13800000000000001</v>
          </cell>
        </row>
      </sheetData>
    </sheetDataSet>
  </externalBook>
</externalLink>
</file>

<file path=xl/theme/theme1.xml><?xml version="1.0" encoding="utf-8"?>
<a:theme xmlns:a="http://schemas.openxmlformats.org/drawingml/2006/main" name="Office Theme">
  <a:themeElements>
    <a:clrScheme name="PRD_2020">
      <a:dk1>
        <a:srgbClr val="1C1E1D"/>
      </a:dk1>
      <a:lt1>
        <a:sysClr val="window" lastClr="FFFFFF"/>
      </a:lt1>
      <a:dk2>
        <a:srgbClr val="000C1A"/>
      </a:dk2>
      <a:lt2>
        <a:srgbClr val="FFFFFE"/>
      </a:lt2>
      <a:accent1>
        <a:srgbClr val="FF8A8B"/>
      </a:accent1>
      <a:accent2>
        <a:srgbClr val="539999"/>
      </a:accent2>
      <a:accent3>
        <a:srgbClr val="AFD26A"/>
      </a:accent3>
      <a:accent4>
        <a:srgbClr val="FDCA4B"/>
      </a:accent4>
      <a:accent5>
        <a:srgbClr val="657AAB"/>
      </a:accent5>
      <a:accent6>
        <a:srgbClr val="CD6FA4"/>
      </a:accent6>
      <a:hlink>
        <a:srgbClr val="FF8A8B"/>
      </a:hlink>
      <a:folHlink>
        <a:srgbClr val="FF8A8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4A17-40EB-437B-8813-2B7990E2F67E}">
  <sheetPr>
    <tabColor rgb="FF539999"/>
  </sheetPr>
  <dimension ref="A1:AG257"/>
  <sheetViews>
    <sheetView zoomScale="85" zoomScaleNormal="85" workbookViewId="0">
      <selection activeCell="E44" sqref="E44"/>
    </sheetView>
  </sheetViews>
  <sheetFormatPr defaultColWidth="8.7109375" defaultRowHeight="15" x14ac:dyDescent="0.25"/>
  <cols>
    <col min="1" max="1" width="8.7109375" style="151"/>
    <col min="2" max="2" width="24.7109375" style="151" customWidth="1"/>
    <col min="3" max="4" width="3.5703125" style="151" customWidth="1"/>
    <col min="5" max="5" width="103.85546875" style="151" customWidth="1"/>
    <col min="6" max="6" width="4.85546875" style="151" customWidth="1"/>
    <col min="7" max="16384" width="8.7109375" style="151"/>
  </cols>
  <sheetData>
    <row r="1" spans="1:33" x14ac:dyDescent="0.25">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row>
    <row r="2" spans="1:33" x14ac:dyDescent="0.2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row>
    <row r="3" spans="1:33" ht="26.25" x14ac:dyDescent="0.4">
      <c r="A3" s="146"/>
      <c r="B3" s="127"/>
      <c r="C3" s="127"/>
      <c r="D3" s="127"/>
      <c r="E3" s="137" t="s">
        <v>948</v>
      </c>
      <c r="F3" s="128"/>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row>
    <row r="4" spans="1:33" x14ac:dyDescent="0.25">
      <c r="A4" s="146"/>
      <c r="B4" s="127"/>
      <c r="C4" s="127"/>
      <c r="D4" s="127"/>
      <c r="E4" s="138" t="s">
        <v>908</v>
      </c>
      <c r="F4" s="129"/>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row>
    <row r="5" spans="1:33" ht="15.75" thickBot="1" x14ac:dyDescent="0.3">
      <c r="A5" s="146"/>
      <c r="B5" s="127"/>
      <c r="C5" s="127"/>
      <c r="D5" s="127"/>
      <c r="E5" s="139"/>
      <c r="F5" s="127"/>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row>
    <row r="6" spans="1:33" ht="174" customHeight="1" thickTop="1" thickBot="1" x14ac:dyDescent="0.3">
      <c r="A6" s="146"/>
      <c r="B6" s="127"/>
      <c r="C6" s="127"/>
      <c r="D6" s="140"/>
      <c r="E6" s="143" t="s">
        <v>1748</v>
      </c>
      <c r="F6" s="130"/>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row>
    <row r="7" spans="1:33" ht="21.95" customHeight="1" thickTop="1" x14ac:dyDescent="0.25">
      <c r="A7" s="146"/>
      <c r="B7" s="127"/>
      <c r="C7" s="127"/>
      <c r="D7" s="127"/>
      <c r="E7" s="130"/>
      <c r="F7" s="130"/>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row>
    <row r="8" spans="1:33" x14ac:dyDescent="0.25">
      <c r="A8" s="146"/>
      <c r="B8" s="127"/>
      <c r="C8" s="127"/>
      <c r="D8" s="127"/>
      <c r="E8" s="129" t="s">
        <v>909</v>
      </c>
      <c r="F8" s="129"/>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row>
    <row r="9" spans="1:33" ht="60" x14ac:dyDescent="0.25">
      <c r="A9" s="146"/>
      <c r="B9" s="127"/>
      <c r="C9" s="127"/>
      <c r="D9" s="127"/>
      <c r="E9" s="157" t="s">
        <v>965</v>
      </c>
      <c r="F9" s="129"/>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row>
    <row r="10" spans="1:33" x14ac:dyDescent="0.25">
      <c r="A10" s="146"/>
      <c r="B10" s="127"/>
      <c r="C10" s="127"/>
      <c r="D10" s="127"/>
      <c r="E10" s="129"/>
      <c r="F10" s="129"/>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row>
    <row r="11" spans="1:33" ht="29.25" x14ac:dyDescent="0.25">
      <c r="A11" s="146"/>
      <c r="B11" s="127"/>
      <c r="C11" s="127"/>
      <c r="D11" s="127"/>
      <c r="E11" s="131" t="s">
        <v>980</v>
      </c>
      <c r="F11" s="131"/>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row>
    <row r="12" spans="1:33" x14ac:dyDescent="0.25">
      <c r="A12" s="146"/>
      <c r="B12" s="127"/>
      <c r="C12" s="127"/>
      <c r="D12" s="127"/>
      <c r="E12" s="133" t="s">
        <v>966</v>
      </c>
      <c r="F12" s="132"/>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row>
    <row r="13" spans="1:33" x14ac:dyDescent="0.25">
      <c r="A13" s="146"/>
      <c r="B13" s="127"/>
      <c r="C13" s="127"/>
      <c r="D13" s="127"/>
      <c r="E13" s="131" t="s">
        <v>953</v>
      </c>
      <c r="F13" s="131"/>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row>
    <row r="14" spans="1:33" x14ac:dyDescent="0.25">
      <c r="A14" s="146"/>
      <c r="B14" s="127"/>
      <c r="C14" s="127"/>
      <c r="D14" s="127"/>
      <c r="E14" s="133" t="s">
        <v>961</v>
      </c>
      <c r="F14" s="133"/>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row>
    <row r="15" spans="1:33" x14ac:dyDescent="0.25">
      <c r="A15" s="146"/>
      <c r="B15" s="127"/>
      <c r="C15" s="127"/>
      <c r="D15" s="127"/>
      <c r="E15" s="133" t="s">
        <v>964</v>
      </c>
      <c r="F15" s="133"/>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row>
    <row r="16" spans="1:33" x14ac:dyDescent="0.25">
      <c r="A16" s="146"/>
      <c r="B16" s="127"/>
      <c r="C16" s="127"/>
      <c r="D16" s="127"/>
      <c r="E16" s="133" t="s">
        <v>1737</v>
      </c>
      <c r="F16" s="133"/>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row>
    <row r="17" spans="1:33" x14ac:dyDescent="0.25">
      <c r="A17" s="146"/>
      <c r="B17" s="127"/>
      <c r="C17" s="127"/>
      <c r="D17" s="127"/>
      <c r="E17" s="133" t="s">
        <v>957</v>
      </c>
      <c r="F17" s="133"/>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row>
    <row r="18" spans="1:33" x14ac:dyDescent="0.25">
      <c r="A18" s="146"/>
      <c r="B18" s="127"/>
      <c r="C18" s="127"/>
      <c r="D18" s="127"/>
      <c r="E18" s="133" t="s">
        <v>1736</v>
      </c>
      <c r="F18" s="133"/>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row>
    <row r="19" spans="1:33" x14ac:dyDescent="0.25">
      <c r="A19" s="146"/>
      <c r="B19" s="127"/>
      <c r="C19" s="127"/>
      <c r="D19" s="127"/>
      <c r="E19" s="133"/>
      <c r="F19" s="133"/>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row>
    <row r="20" spans="1:33" x14ac:dyDescent="0.25">
      <c r="A20" s="146"/>
      <c r="B20" s="127"/>
      <c r="C20" s="127"/>
      <c r="D20" s="127"/>
      <c r="E20" s="129" t="s">
        <v>910</v>
      </c>
      <c r="F20" s="133"/>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row>
    <row r="21" spans="1:33" ht="90" x14ac:dyDescent="0.25">
      <c r="A21" s="146"/>
      <c r="B21" s="127"/>
      <c r="C21" s="127"/>
      <c r="D21" s="127"/>
      <c r="E21" s="157" t="s">
        <v>1744</v>
      </c>
      <c r="F21" s="133"/>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row>
    <row r="22" spans="1:33" x14ac:dyDescent="0.25">
      <c r="A22" s="146"/>
      <c r="B22" s="127"/>
      <c r="C22" s="127"/>
      <c r="D22" s="127"/>
      <c r="E22" s="134" t="s">
        <v>981</v>
      </c>
      <c r="F22" s="133"/>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row>
    <row r="23" spans="1:33" ht="30.6" customHeight="1" x14ac:dyDescent="0.25">
      <c r="A23" s="146"/>
      <c r="B23" s="127"/>
      <c r="C23" s="127"/>
      <c r="D23" s="127"/>
      <c r="E23" s="135" t="s">
        <v>2199</v>
      </c>
      <c r="F23" s="133"/>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row>
    <row r="24" spans="1:33" ht="32.1" customHeight="1" x14ac:dyDescent="0.25">
      <c r="A24" s="146"/>
      <c r="B24" s="127"/>
      <c r="C24" s="127"/>
      <c r="D24" s="127"/>
      <c r="E24" s="135" t="s">
        <v>2204</v>
      </c>
      <c r="F24" s="131"/>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row>
    <row r="25" spans="1:33" ht="17.100000000000001" customHeight="1" x14ac:dyDescent="0.25">
      <c r="A25" s="146"/>
      <c r="B25" s="127"/>
      <c r="C25" s="127"/>
      <c r="D25" s="127"/>
      <c r="E25" s="135" t="s">
        <v>1740</v>
      </c>
      <c r="F25" s="133"/>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row>
    <row r="26" spans="1:33" ht="29.25" x14ac:dyDescent="0.25">
      <c r="A26" s="146"/>
      <c r="B26" s="127"/>
      <c r="C26" s="127"/>
      <c r="D26" s="127"/>
      <c r="E26" s="131" t="s">
        <v>1746</v>
      </c>
      <c r="F26" s="133"/>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row>
    <row r="27" spans="1:33" x14ac:dyDescent="0.25">
      <c r="A27" s="146"/>
      <c r="B27" s="127"/>
      <c r="C27" s="127"/>
      <c r="D27" s="127"/>
      <c r="E27" s="133" t="s">
        <v>1747</v>
      </c>
      <c r="F27" s="133"/>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row>
    <row r="28" spans="1:33" x14ac:dyDescent="0.25">
      <c r="A28" s="146"/>
      <c r="B28" s="127"/>
      <c r="C28" s="127"/>
      <c r="D28" s="127"/>
      <c r="E28" s="133" t="s">
        <v>1749</v>
      </c>
      <c r="F28" s="133"/>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row>
    <row r="29" spans="1:33" x14ac:dyDescent="0.25">
      <c r="A29" s="146"/>
      <c r="B29" s="127"/>
      <c r="C29" s="127"/>
      <c r="D29" s="127"/>
      <c r="E29" s="133" t="s">
        <v>911</v>
      </c>
      <c r="F29" s="133"/>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row>
    <row r="30" spans="1:33" ht="57.75" x14ac:dyDescent="0.25">
      <c r="A30" s="146"/>
      <c r="B30" s="127"/>
      <c r="C30" s="127"/>
      <c r="D30" s="127"/>
      <c r="E30" s="131" t="s">
        <v>1750</v>
      </c>
      <c r="F30" s="133"/>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row>
    <row r="31" spans="1:33" ht="29.25" x14ac:dyDescent="0.25">
      <c r="A31" s="146"/>
      <c r="B31" s="127"/>
      <c r="C31" s="127"/>
      <c r="D31" s="127"/>
      <c r="E31" s="131" t="s">
        <v>1751</v>
      </c>
      <c r="F31" s="133"/>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row>
    <row r="32" spans="1:33" ht="43.5" x14ac:dyDescent="0.25">
      <c r="A32" s="146"/>
      <c r="B32" s="127"/>
      <c r="C32" s="127"/>
      <c r="D32" s="127"/>
      <c r="E32" s="131" t="s">
        <v>2205</v>
      </c>
      <c r="F32" s="133"/>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row>
    <row r="33" spans="1:33" x14ac:dyDescent="0.25">
      <c r="A33" s="146"/>
      <c r="B33" s="127"/>
      <c r="C33" s="127"/>
      <c r="D33" s="127"/>
      <c r="E33" s="131"/>
      <c r="F33" s="133"/>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row>
    <row r="34" spans="1:33" x14ac:dyDescent="0.25">
      <c r="A34" s="146"/>
      <c r="B34" s="127"/>
      <c r="C34" s="127"/>
      <c r="D34" s="127"/>
      <c r="E34" s="158" t="s">
        <v>967</v>
      </c>
      <c r="F34" s="133"/>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row>
    <row r="35" spans="1:33" ht="30" x14ac:dyDescent="0.25">
      <c r="A35" s="146"/>
      <c r="B35" s="127"/>
      <c r="C35" s="127"/>
      <c r="D35" s="127"/>
      <c r="E35" s="157" t="s">
        <v>987</v>
      </c>
      <c r="F35" s="133"/>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row>
    <row r="36" spans="1:33" x14ac:dyDescent="0.25">
      <c r="A36" s="146"/>
      <c r="B36" s="127"/>
      <c r="C36" s="127"/>
      <c r="D36" s="127"/>
      <c r="E36" s="131" t="s">
        <v>982</v>
      </c>
      <c r="F36" s="133"/>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row>
    <row r="37" spans="1:33" ht="29.25" x14ac:dyDescent="0.25">
      <c r="A37" s="146"/>
      <c r="B37" s="127"/>
      <c r="C37" s="127"/>
      <c r="D37" s="127"/>
      <c r="E37" s="131" t="s">
        <v>969</v>
      </c>
      <c r="F37" s="133"/>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row>
    <row r="38" spans="1:33" x14ac:dyDescent="0.25">
      <c r="A38" s="146"/>
      <c r="B38" s="127"/>
      <c r="C38" s="127"/>
      <c r="D38" s="127"/>
      <c r="E38" s="131" t="s">
        <v>968</v>
      </c>
      <c r="F38" s="133"/>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row>
    <row r="39" spans="1:33" x14ac:dyDescent="0.25">
      <c r="A39" s="146"/>
      <c r="B39" s="127"/>
      <c r="C39" s="127"/>
      <c r="D39" s="127"/>
      <c r="E39" s="131"/>
      <c r="F39" s="133"/>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row>
    <row r="40" spans="1:33" x14ac:dyDescent="0.25">
      <c r="A40" s="146"/>
      <c r="B40" s="127"/>
      <c r="C40" s="127"/>
      <c r="D40" s="127"/>
      <c r="E40" s="129" t="s">
        <v>912</v>
      </c>
      <c r="F40" s="133"/>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row>
    <row r="41" spans="1:33" ht="29.25" x14ac:dyDescent="0.25">
      <c r="A41" s="146"/>
      <c r="B41" s="127"/>
      <c r="C41" s="127"/>
      <c r="D41" s="127"/>
      <c r="E41" s="131" t="s">
        <v>913</v>
      </c>
      <c r="F41" s="133"/>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row>
    <row r="42" spans="1:33" x14ac:dyDescent="0.25">
      <c r="A42" s="146"/>
      <c r="B42" s="127"/>
      <c r="C42" s="127"/>
      <c r="D42" s="127"/>
      <c r="E42" s="133" t="s">
        <v>1745</v>
      </c>
      <c r="F42" s="133"/>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row>
    <row r="43" spans="1:33" x14ac:dyDescent="0.25">
      <c r="A43" s="146"/>
      <c r="B43" s="127"/>
      <c r="C43" s="127"/>
      <c r="D43" s="127"/>
      <c r="E43" s="131"/>
      <c r="F43" s="133"/>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row>
    <row r="44" spans="1:33" x14ac:dyDescent="0.25">
      <c r="A44" s="146"/>
      <c r="B44" s="127"/>
      <c r="C44" s="127"/>
      <c r="D44" s="127"/>
      <c r="E44" s="133"/>
      <c r="F44" s="133"/>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row>
    <row r="45" spans="1:33" x14ac:dyDescent="0.25">
      <c r="A45" s="146"/>
      <c r="B45" s="127"/>
      <c r="C45" s="127"/>
      <c r="D45" s="127"/>
      <c r="E45" s="129"/>
      <c r="F45" s="133"/>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row>
    <row r="46" spans="1:33" x14ac:dyDescent="0.25">
      <c r="A46" s="146"/>
      <c r="B46" s="127"/>
      <c r="C46" s="127"/>
      <c r="D46" s="127"/>
      <c r="E46" s="129"/>
      <c r="F46" s="133"/>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row>
    <row r="47" spans="1:33" x14ac:dyDescent="0.25">
      <c r="A47" s="146"/>
      <c r="B47" s="136" t="s">
        <v>903</v>
      </c>
      <c r="C47" s="136"/>
      <c r="D47" s="136"/>
      <c r="E47" s="133"/>
      <c r="F47" s="133"/>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row>
    <row r="48" spans="1:33" x14ac:dyDescent="0.25">
      <c r="A48" s="146"/>
      <c r="B48" s="136" t="s">
        <v>904</v>
      </c>
      <c r="C48" s="136"/>
      <c r="D48" s="136"/>
      <c r="E48" s="133"/>
      <c r="F48" s="133"/>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row>
    <row r="49" spans="1:33" x14ac:dyDescent="0.25">
      <c r="A49" s="146"/>
      <c r="B49" s="136" t="s">
        <v>905</v>
      </c>
      <c r="C49" s="136"/>
      <c r="D49" s="136"/>
      <c r="E49" s="133"/>
      <c r="F49" s="133"/>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row>
    <row r="50" spans="1:33" x14ac:dyDescent="0.25">
      <c r="A50" s="146"/>
      <c r="B50" s="136" t="s">
        <v>906</v>
      </c>
      <c r="C50" s="136"/>
      <c r="D50" s="136"/>
      <c r="E50" s="133"/>
      <c r="F50" s="133"/>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3" x14ac:dyDescent="0.25">
      <c r="A51" s="146"/>
      <c r="B51" s="136" t="s">
        <v>907</v>
      </c>
      <c r="C51" s="136"/>
      <c r="D51" s="136"/>
      <c r="E51" s="133"/>
      <c r="F51" s="133"/>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row>
    <row r="52" spans="1:33" x14ac:dyDescent="0.25">
      <c r="A52" s="146"/>
      <c r="B52" s="127"/>
      <c r="C52" s="127"/>
      <c r="D52" s="127"/>
      <c r="E52" s="127"/>
      <c r="F52" s="127"/>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row>
    <row r="53" spans="1:33" x14ac:dyDescent="0.25">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row>
    <row r="54" spans="1:33" x14ac:dyDescent="0.25">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row>
    <row r="55" spans="1:33" x14ac:dyDescent="0.25">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row>
    <row r="56" spans="1:33" x14ac:dyDescent="0.25">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row>
    <row r="57" spans="1:33" x14ac:dyDescent="0.25">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row>
    <row r="58" spans="1:33" x14ac:dyDescent="0.25">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row>
    <row r="59" spans="1:33" x14ac:dyDescent="0.25">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row>
    <row r="60" spans="1:33" x14ac:dyDescent="0.25">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row>
    <row r="61" spans="1:33" x14ac:dyDescent="0.25">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row>
    <row r="62" spans="1:33" x14ac:dyDescent="0.25">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row>
    <row r="63" spans="1:33" x14ac:dyDescent="0.25">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row>
    <row r="64" spans="1:33" x14ac:dyDescent="0.25">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row>
    <row r="65" spans="1:33" x14ac:dyDescent="0.25">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row>
    <row r="66" spans="1:33" x14ac:dyDescent="0.25">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row>
    <row r="67" spans="1:33" x14ac:dyDescent="0.25">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row>
    <row r="68" spans="1:33" x14ac:dyDescent="0.25">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row>
    <row r="69" spans="1:33" x14ac:dyDescent="0.25">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row>
    <row r="70" spans="1:33" x14ac:dyDescent="0.25">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row>
    <row r="71" spans="1:33" x14ac:dyDescent="0.25">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row>
    <row r="72" spans="1:33" x14ac:dyDescent="0.25">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row>
    <row r="73" spans="1:33" x14ac:dyDescent="0.25">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row>
    <row r="74" spans="1:33" x14ac:dyDescent="0.25">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row>
    <row r="75" spans="1:33" x14ac:dyDescent="0.25">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row>
    <row r="76" spans="1:33" x14ac:dyDescent="0.25">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row>
    <row r="77" spans="1:33" x14ac:dyDescent="0.25">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row>
    <row r="78" spans="1:33" x14ac:dyDescent="0.25">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row>
    <row r="79" spans="1:33" x14ac:dyDescent="0.25">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row>
    <row r="80" spans="1:33" x14ac:dyDescent="0.25">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row>
    <row r="81" spans="1:33" x14ac:dyDescent="0.25">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row>
    <row r="82" spans="1:33" x14ac:dyDescent="0.25">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row>
    <row r="83" spans="1:33" x14ac:dyDescent="0.25">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row>
    <row r="84" spans="1:33" x14ac:dyDescent="0.25">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row>
    <row r="85" spans="1:33" x14ac:dyDescent="0.25">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row>
    <row r="86" spans="1:33" x14ac:dyDescent="0.25">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row>
    <row r="87" spans="1:33" x14ac:dyDescent="0.25">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row>
    <row r="88" spans="1:33" x14ac:dyDescent="0.25">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row>
    <row r="89" spans="1:33" x14ac:dyDescent="0.25">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row>
    <row r="90" spans="1:33" x14ac:dyDescent="0.25">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row>
    <row r="91" spans="1:33" x14ac:dyDescent="0.25">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row>
    <row r="92" spans="1:33" x14ac:dyDescent="0.25">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row>
    <row r="93" spans="1:33" x14ac:dyDescent="0.25">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row>
    <row r="94" spans="1:33" x14ac:dyDescent="0.25">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row>
    <row r="95" spans="1:33" x14ac:dyDescent="0.25">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row>
    <row r="96" spans="1:33" x14ac:dyDescent="0.25">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row>
    <row r="97" spans="1:33" x14ac:dyDescent="0.25">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row>
    <row r="98" spans="1:33" x14ac:dyDescent="0.25">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row>
    <row r="99" spans="1:33" x14ac:dyDescent="0.25">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row>
    <row r="100" spans="1:33" x14ac:dyDescent="0.25">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row>
    <row r="101" spans="1:33" x14ac:dyDescent="0.25">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row>
    <row r="102" spans="1:33" x14ac:dyDescent="0.25">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row>
    <row r="103" spans="1:33" x14ac:dyDescent="0.25">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row>
    <row r="104" spans="1:33" x14ac:dyDescent="0.25">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row>
    <row r="105" spans="1:33" x14ac:dyDescent="0.25">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row>
    <row r="106" spans="1:33" x14ac:dyDescent="0.25">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row>
    <row r="107" spans="1:33" x14ac:dyDescent="0.25">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row>
    <row r="108" spans="1:33" x14ac:dyDescent="0.25">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row>
    <row r="109" spans="1:33" x14ac:dyDescent="0.25">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row>
    <row r="110" spans="1:33" x14ac:dyDescent="0.25">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row>
    <row r="111" spans="1:33" x14ac:dyDescent="0.25">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row>
    <row r="112" spans="1:33" x14ac:dyDescent="0.25">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row>
    <row r="113" spans="1:33" x14ac:dyDescent="0.25">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row>
    <row r="114" spans="1:33" x14ac:dyDescent="0.25">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row>
    <row r="115" spans="1:33" x14ac:dyDescent="0.25">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row>
    <row r="116" spans="1:33" x14ac:dyDescent="0.25">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row>
    <row r="117" spans="1:33" x14ac:dyDescent="0.25">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row>
    <row r="118" spans="1:33" x14ac:dyDescent="0.25">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row>
    <row r="119" spans="1:33" x14ac:dyDescent="0.25">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row>
    <row r="120" spans="1:33" x14ac:dyDescent="0.25">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row>
    <row r="121" spans="1:33" x14ac:dyDescent="0.25">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row>
    <row r="122" spans="1:33" x14ac:dyDescent="0.25">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row>
    <row r="123" spans="1:33" x14ac:dyDescent="0.25">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row>
    <row r="124" spans="1:33" x14ac:dyDescent="0.25">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row>
    <row r="125" spans="1:33" x14ac:dyDescent="0.25">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row>
    <row r="126" spans="1:33" x14ac:dyDescent="0.25">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row>
    <row r="127" spans="1:33" x14ac:dyDescent="0.25">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row>
    <row r="128" spans="1:33" x14ac:dyDescent="0.25">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row>
    <row r="129" spans="1:33" x14ac:dyDescent="0.25">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row>
    <row r="130" spans="1:33" x14ac:dyDescent="0.25">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row>
    <row r="131" spans="1:33" x14ac:dyDescent="0.25">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row>
    <row r="132" spans="1:33" x14ac:dyDescent="0.25">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row>
    <row r="133" spans="1:33" x14ac:dyDescent="0.25">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row>
    <row r="134" spans="1:33" x14ac:dyDescent="0.2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row>
    <row r="135" spans="1:33" x14ac:dyDescent="0.25">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row>
    <row r="136" spans="1:33" x14ac:dyDescent="0.25">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row>
    <row r="137" spans="1:33" x14ac:dyDescent="0.25">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row>
    <row r="138" spans="1:33" x14ac:dyDescent="0.25">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row>
    <row r="139" spans="1:33" x14ac:dyDescent="0.25">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row>
    <row r="140" spans="1:33" x14ac:dyDescent="0.25">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row>
    <row r="141" spans="1:33" x14ac:dyDescent="0.25">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row>
    <row r="142" spans="1:33" x14ac:dyDescent="0.25">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row>
    <row r="143" spans="1:33" x14ac:dyDescent="0.25">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row>
    <row r="144" spans="1:33" x14ac:dyDescent="0.25">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row>
    <row r="145" spans="1:33" x14ac:dyDescent="0.25">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row>
    <row r="146" spans="1:33" x14ac:dyDescent="0.25">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row>
    <row r="147" spans="1:33" x14ac:dyDescent="0.25">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row>
    <row r="148" spans="1:33" x14ac:dyDescent="0.25">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row>
    <row r="149" spans="1:33" x14ac:dyDescent="0.25">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row>
    <row r="150" spans="1:33" x14ac:dyDescent="0.25">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row>
    <row r="151" spans="1:33" x14ac:dyDescent="0.25">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row>
    <row r="152" spans="1:33" x14ac:dyDescent="0.25">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row>
    <row r="153" spans="1:33" x14ac:dyDescent="0.25">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row>
    <row r="154" spans="1:33" x14ac:dyDescent="0.25">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row>
    <row r="155" spans="1:33" x14ac:dyDescent="0.25">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row>
    <row r="156" spans="1:33" x14ac:dyDescent="0.25">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row>
    <row r="157" spans="1:33" x14ac:dyDescent="0.25">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row>
    <row r="158" spans="1:33" x14ac:dyDescent="0.25">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row>
    <row r="159" spans="1:33" x14ac:dyDescent="0.25">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row>
    <row r="160" spans="1:33" x14ac:dyDescent="0.25">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row>
    <row r="161" spans="1:33" x14ac:dyDescent="0.25">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row>
    <row r="162" spans="1:33" x14ac:dyDescent="0.25">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row>
    <row r="163" spans="1:33" x14ac:dyDescent="0.25">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row>
    <row r="164" spans="1:33" x14ac:dyDescent="0.25">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row>
    <row r="165" spans="1:33" x14ac:dyDescent="0.25">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row>
    <row r="166" spans="1:33" x14ac:dyDescent="0.25">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row>
    <row r="167" spans="1:33" x14ac:dyDescent="0.25">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row>
    <row r="168" spans="1:33" x14ac:dyDescent="0.25">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row>
    <row r="169" spans="1:33" x14ac:dyDescent="0.25">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row>
    <row r="170" spans="1:33" x14ac:dyDescent="0.25">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row>
    <row r="171" spans="1:33" x14ac:dyDescent="0.25">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row>
    <row r="172" spans="1:33" x14ac:dyDescent="0.25">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row>
    <row r="173" spans="1:33" x14ac:dyDescent="0.25">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row>
    <row r="174" spans="1:33" x14ac:dyDescent="0.25">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row>
    <row r="175" spans="1:33" x14ac:dyDescent="0.25">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row>
    <row r="176" spans="1:33" x14ac:dyDescent="0.25">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row>
    <row r="177" spans="1:33" x14ac:dyDescent="0.25">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row>
    <row r="178" spans="1:33" x14ac:dyDescent="0.25">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row>
    <row r="179" spans="1:33" x14ac:dyDescent="0.25">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row>
    <row r="180" spans="1:33" x14ac:dyDescent="0.25">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row>
    <row r="181" spans="1:33" x14ac:dyDescent="0.25">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row>
    <row r="182" spans="1:33" x14ac:dyDescent="0.25">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row>
    <row r="183" spans="1:33" x14ac:dyDescent="0.25">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row>
    <row r="184" spans="1:33" x14ac:dyDescent="0.25">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row>
    <row r="185" spans="1:33" x14ac:dyDescent="0.25">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row>
    <row r="186" spans="1:33" x14ac:dyDescent="0.25">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row>
    <row r="187" spans="1:33" x14ac:dyDescent="0.25">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row>
    <row r="188" spans="1:33" x14ac:dyDescent="0.25">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row>
    <row r="189" spans="1:33" x14ac:dyDescent="0.25">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row>
    <row r="190" spans="1:33" x14ac:dyDescent="0.25">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row>
    <row r="191" spans="1:33" x14ac:dyDescent="0.25">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row>
    <row r="192" spans="1:33" x14ac:dyDescent="0.25">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row>
    <row r="193" spans="1:33" x14ac:dyDescent="0.25">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row>
    <row r="194" spans="1:33" x14ac:dyDescent="0.25">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row>
    <row r="195" spans="1:33" x14ac:dyDescent="0.25">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row>
    <row r="196" spans="1:33" x14ac:dyDescent="0.25">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row>
    <row r="197" spans="1:33" x14ac:dyDescent="0.25">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row>
    <row r="198" spans="1:33" x14ac:dyDescent="0.25">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row>
    <row r="199" spans="1:33" x14ac:dyDescent="0.25">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row>
    <row r="200" spans="1:33" x14ac:dyDescent="0.25">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row>
    <row r="201" spans="1:33" x14ac:dyDescent="0.25">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row>
    <row r="202" spans="1:33" x14ac:dyDescent="0.25">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row>
    <row r="203" spans="1:33" x14ac:dyDescent="0.25">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row>
    <row r="204" spans="1:33" x14ac:dyDescent="0.25">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row>
    <row r="205" spans="1:33" x14ac:dyDescent="0.25">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row>
    <row r="206" spans="1:33" x14ac:dyDescent="0.25">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row>
    <row r="207" spans="1:33" x14ac:dyDescent="0.25">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row>
    <row r="208" spans="1:33" x14ac:dyDescent="0.25">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row>
    <row r="209" spans="1:33" x14ac:dyDescent="0.25">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row>
    <row r="210" spans="1:33" x14ac:dyDescent="0.25">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row>
    <row r="211" spans="1:33" x14ac:dyDescent="0.25">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row>
    <row r="212" spans="1:33" x14ac:dyDescent="0.25">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row>
    <row r="213" spans="1:33" x14ac:dyDescent="0.25">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row>
    <row r="214" spans="1:33" x14ac:dyDescent="0.25">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row>
    <row r="215" spans="1:33" x14ac:dyDescent="0.25">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row>
    <row r="216" spans="1:33" x14ac:dyDescent="0.25">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row>
    <row r="217" spans="1:33" x14ac:dyDescent="0.25">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row>
    <row r="218" spans="1:33" x14ac:dyDescent="0.25">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row>
    <row r="219" spans="1:33" x14ac:dyDescent="0.25">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row>
    <row r="220" spans="1:33" x14ac:dyDescent="0.25">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row>
    <row r="221" spans="1:33" x14ac:dyDescent="0.25">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row>
    <row r="222" spans="1:33" x14ac:dyDescent="0.25">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row>
    <row r="223" spans="1:33" x14ac:dyDescent="0.25">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row>
    <row r="224" spans="1:33" x14ac:dyDescent="0.25">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row>
    <row r="225" spans="1:33" x14ac:dyDescent="0.25">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row>
    <row r="226" spans="1:33" x14ac:dyDescent="0.25">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row>
    <row r="227" spans="1:33" x14ac:dyDescent="0.25">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row>
    <row r="228" spans="1:33" x14ac:dyDescent="0.25">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row>
    <row r="229" spans="1:33" x14ac:dyDescent="0.25">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row>
    <row r="230" spans="1:33" x14ac:dyDescent="0.25">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row>
    <row r="231" spans="1:33" x14ac:dyDescent="0.25">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row>
    <row r="232" spans="1:33" x14ac:dyDescent="0.25">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row>
    <row r="233" spans="1:33" x14ac:dyDescent="0.25">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row>
    <row r="234" spans="1:33" x14ac:dyDescent="0.25">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row>
    <row r="235" spans="1:33" x14ac:dyDescent="0.25">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row>
    <row r="236" spans="1:33" x14ac:dyDescent="0.25">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row>
    <row r="237" spans="1:33" x14ac:dyDescent="0.25">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row>
    <row r="238" spans="1:33" x14ac:dyDescent="0.25">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row>
    <row r="239" spans="1:33" x14ac:dyDescent="0.25">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row>
    <row r="240" spans="1:33" x14ac:dyDescent="0.25">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row>
    <row r="241" spans="1:33" x14ac:dyDescent="0.25">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row>
    <row r="242" spans="1:33" x14ac:dyDescent="0.25">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row>
    <row r="243" spans="1:33" x14ac:dyDescent="0.25">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row>
    <row r="244" spans="1:33" x14ac:dyDescent="0.25">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row>
    <row r="245" spans="1:33" x14ac:dyDescent="0.25">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row>
    <row r="246" spans="1:33" x14ac:dyDescent="0.25">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row>
    <row r="247" spans="1:33" x14ac:dyDescent="0.25">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row>
    <row r="248" spans="1:33" x14ac:dyDescent="0.25">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row>
    <row r="249" spans="1:33" x14ac:dyDescent="0.25">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row>
    <row r="250" spans="1:33" x14ac:dyDescent="0.25">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row>
    <row r="251" spans="1:33" x14ac:dyDescent="0.25">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row>
    <row r="252" spans="1:33" x14ac:dyDescent="0.25">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row>
    <row r="253" spans="1:33" x14ac:dyDescent="0.25">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row>
    <row r="254" spans="1:33" x14ac:dyDescent="0.25">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row>
    <row r="255" spans="1:33" x14ac:dyDescent="0.25">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row>
    <row r="256" spans="1:33" x14ac:dyDescent="0.25">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row>
    <row r="257" spans="1:33" x14ac:dyDescent="0.25">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row>
  </sheetData>
  <sheetProtection algorithmName="SHA-512" hashValue="t2to8FA6jTFmbWt+YA9UwCVTIncDx0faRdVDt7TDq08kKe7/1/sqS8LLRrqAe6VDOY6UZ1OeBkdpEQ52IW4kVQ==" saltValue="6jgWCURbkuRcTFwzMVBN5g==" spinCount="100000" sheet="1" objects="1" scenarios="1"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7D98-99A6-4485-BA2D-38FCCB68AEA7}">
  <sheetPr>
    <tabColor rgb="FF539999"/>
  </sheetPr>
  <dimension ref="B1:M137"/>
  <sheetViews>
    <sheetView tabSelected="1" topLeftCell="B52" zoomScale="80" zoomScaleNormal="80" workbookViewId="0">
      <selection activeCell="C59" sqref="C59"/>
    </sheetView>
  </sheetViews>
  <sheetFormatPr defaultColWidth="9.140625" defaultRowHeight="14.25" x14ac:dyDescent="0.2"/>
  <cols>
    <col min="1" max="1" width="33.140625" style="146" customWidth="1"/>
    <col min="2" max="2" width="85" style="146" customWidth="1"/>
    <col min="3" max="3" width="39.140625" style="146" customWidth="1"/>
    <col min="4" max="4" width="3" style="146" customWidth="1"/>
    <col min="5" max="5" width="40.42578125" style="146" customWidth="1"/>
    <col min="6" max="6" width="4.140625" style="146" customWidth="1"/>
    <col min="7" max="7" width="38.140625" style="146" customWidth="1"/>
    <col min="8" max="8" width="7.85546875" style="146" customWidth="1"/>
    <col min="9" max="9" width="39.7109375" style="146" customWidth="1"/>
    <col min="10" max="10" width="4.42578125" style="146" customWidth="1"/>
    <col min="11" max="12" width="5.85546875" style="146" hidden="1" customWidth="1"/>
    <col min="13" max="13" width="9.140625" style="146" hidden="1" customWidth="1"/>
    <col min="14" max="16384" width="9.140625" style="146"/>
  </cols>
  <sheetData>
    <row r="1" s="146" customFormat="1" x14ac:dyDescent="0.2"/>
    <row r="2" s="146" customFormat="1" x14ac:dyDescent="0.2"/>
    <row r="3" s="146" customFormat="1" x14ac:dyDescent="0.2"/>
    <row r="4" s="146" customFormat="1" x14ac:dyDescent="0.2"/>
    <row r="5" s="146" customFormat="1" x14ac:dyDescent="0.2"/>
    <row r="6" s="146" customFormat="1" x14ac:dyDescent="0.2"/>
    <row r="7" s="146" customFormat="1" x14ac:dyDescent="0.2"/>
    <row r="8" s="146" customFormat="1" x14ac:dyDescent="0.2"/>
    <row r="9" s="146" customFormat="1" x14ac:dyDescent="0.2"/>
    <row r="10" s="146" customFormat="1" x14ac:dyDescent="0.2"/>
    <row r="11" s="146" customFormat="1" x14ac:dyDescent="0.2"/>
    <row r="12" s="146" customFormat="1" x14ac:dyDescent="0.2"/>
    <row r="13" s="146" customFormat="1" x14ac:dyDescent="0.2"/>
    <row r="14" s="146" customFormat="1" x14ac:dyDescent="0.2"/>
    <row r="15" s="146" customFormat="1" x14ac:dyDescent="0.2"/>
    <row r="16" s="146" customFormat="1" x14ac:dyDescent="0.2"/>
    <row r="17" s="146" customFormat="1" x14ac:dyDescent="0.2"/>
    <row r="18" s="146" customFormat="1" x14ac:dyDescent="0.2"/>
    <row r="19" s="146" customFormat="1" x14ac:dyDescent="0.2"/>
    <row r="20" s="146" customFormat="1" x14ac:dyDescent="0.2"/>
    <row r="21" s="146" customFormat="1" x14ac:dyDescent="0.2"/>
    <row r="22" s="146" customFormat="1" x14ac:dyDescent="0.2"/>
    <row r="23" s="146" customFormat="1" x14ac:dyDescent="0.2"/>
    <row r="24" s="146" customFormat="1" x14ac:dyDescent="0.2"/>
    <row r="25" s="146" customFormat="1" x14ac:dyDescent="0.2"/>
    <row r="26" s="146" customFormat="1" x14ac:dyDescent="0.2"/>
    <row r="27" s="146" customFormat="1" x14ac:dyDescent="0.2"/>
    <row r="28" s="146" customFormat="1" x14ac:dyDescent="0.2"/>
    <row r="29" s="146" customFormat="1" x14ac:dyDescent="0.2"/>
    <row r="30" s="146" customFormat="1" x14ac:dyDescent="0.2"/>
    <row r="31" s="146" customFormat="1" x14ac:dyDescent="0.2"/>
    <row r="32" s="146" customFormat="1" x14ac:dyDescent="0.2"/>
    <row r="36" spans="2:13" ht="15" thickBot="1" x14ac:dyDescent="0.25">
      <c r="H36" s="269"/>
      <c r="I36" s="269"/>
    </row>
    <row r="37" spans="2:13" ht="24.6" customHeight="1" thickBot="1" x14ac:dyDescent="0.45">
      <c r="B37" s="326" t="s">
        <v>950</v>
      </c>
      <c r="C37" s="327"/>
      <c r="D37" s="327"/>
      <c r="E37" s="327"/>
      <c r="F37" s="327"/>
      <c r="G37" s="327"/>
      <c r="H37" s="327"/>
      <c r="I37" s="327"/>
      <c r="J37" s="328"/>
      <c r="K37" s="329" t="s">
        <v>854</v>
      </c>
      <c r="L37" s="330"/>
    </row>
    <row r="38" spans="2:13" ht="15" thickBot="1" x14ac:dyDescent="0.25">
      <c r="B38" s="270"/>
      <c r="C38" s="271"/>
      <c r="D38" s="229"/>
      <c r="E38" s="229"/>
      <c r="F38" s="229"/>
      <c r="G38" s="271"/>
      <c r="H38" s="229"/>
      <c r="I38" s="271"/>
      <c r="J38" s="231"/>
    </row>
    <row r="39" spans="2:13" ht="16.5" thickTop="1" thickBot="1" x14ac:dyDescent="0.3">
      <c r="B39" s="268" t="s">
        <v>921</v>
      </c>
      <c r="C39" s="147"/>
      <c r="D39" s="264"/>
      <c r="E39" s="264"/>
      <c r="F39" s="229"/>
      <c r="G39" s="229"/>
      <c r="H39" s="229"/>
      <c r="I39" s="229"/>
      <c r="J39" s="231"/>
    </row>
    <row r="40" spans="2:13" ht="15.75" thickTop="1" x14ac:dyDescent="0.25">
      <c r="B40" s="228"/>
      <c r="C40" s="266"/>
      <c r="D40" s="229"/>
      <c r="E40" s="229"/>
      <c r="F40" s="229"/>
      <c r="G40" s="229"/>
      <c r="H40" s="229"/>
      <c r="I40" s="229"/>
      <c r="J40" s="231"/>
    </row>
    <row r="41" spans="2:13" ht="15" x14ac:dyDescent="0.25">
      <c r="B41" s="228" t="s">
        <v>983</v>
      </c>
      <c r="C41" s="331" t="s">
        <v>929</v>
      </c>
      <c r="D41" s="331"/>
      <c r="E41" s="331"/>
      <c r="F41" s="229"/>
      <c r="G41" s="229"/>
      <c r="H41" s="229"/>
      <c r="I41" s="229"/>
      <c r="J41" s="231"/>
      <c r="K41" s="146" t="s">
        <v>118</v>
      </c>
    </row>
    <row r="42" spans="2:13" ht="15.75" thickBot="1" x14ac:dyDescent="0.3">
      <c r="B42" s="228"/>
      <c r="C42" s="267" t="s">
        <v>216</v>
      </c>
      <c r="D42" s="264"/>
      <c r="E42" s="267" t="s">
        <v>930</v>
      </c>
      <c r="F42" s="229"/>
      <c r="G42" s="264"/>
      <c r="H42" s="264"/>
      <c r="I42" s="229"/>
      <c r="J42" s="231"/>
    </row>
    <row r="43" spans="2:13" ht="16.5" thickTop="1" thickBot="1" x14ac:dyDescent="0.3">
      <c r="B43" s="265" t="s">
        <v>115</v>
      </c>
      <c r="C43" s="147"/>
      <c r="D43" s="253"/>
      <c r="E43" s="147"/>
      <c r="F43" s="253"/>
      <c r="G43" s="229"/>
      <c r="H43" s="229"/>
      <c r="I43" s="229"/>
      <c r="J43" s="231"/>
      <c r="K43" s="146" t="e">
        <f>VLOOKUP(C43,'List data'!A419:B438,2,FALSE)</f>
        <v>#N/A</v>
      </c>
      <c r="M43" s="146" t="e">
        <f>VLOOKUP(E43,'List data'!A419:B438,2,FALSE)</f>
        <v>#N/A</v>
      </c>
    </row>
    <row r="44" spans="2:13" ht="16.5" thickTop="1" thickBot="1" x14ac:dyDescent="0.3">
      <c r="B44" s="228"/>
      <c r="C44" s="229"/>
      <c r="D44" s="229"/>
      <c r="E44" s="229"/>
      <c r="F44" s="229"/>
      <c r="G44" s="229"/>
      <c r="H44" s="229"/>
      <c r="I44" s="229"/>
      <c r="J44" s="231"/>
    </row>
    <row r="45" spans="2:13" ht="16.5" thickTop="1" thickBot="1" x14ac:dyDescent="0.3">
      <c r="B45" s="228" t="s">
        <v>1733</v>
      </c>
      <c r="C45" s="147"/>
      <c r="D45" s="229"/>
      <c r="E45" s="147"/>
      <c r="F45" s="229"/>
      <c r="G45" s="229"/>
      <c r="H45" s="229"/>
      <c r="I45" s="229"/>
      <c r="J45" s="231"/>
      <c r="K45" s="260" t="e">
        <f>VLOOKUP(C45,'List data'!A117:B406,2,FALSE)</f>
        <v>#N/A</v>
      </c>
      <c r="L45" s="260" t="e">
        <f>VLOOKUP(E45,'List data'!A117:B406,2,FALSE)</f>
        <v>#N/A</v>
      </c>
    </row>
    <row r="46" spans="2:13" ht="15.75" thickTop="1" x14ac:dyDescent="0.25">
      <c r="B46" s="228"/>
      <c r="C46" s="229"/>
      <c r="D46" s="229"/>
      <c r="E46" s="230"/>
      <c r="F46" s="229"/>
      <c r="G46" s="264" t="s">
        <v>986</v>
      </c>
      <c r="H46" s="229"/>
      <c r="I46" s="229"/>
      <c r="J46" s="231"/>
      <c r="K46" s="146" t="s">
        <v>118</v>
      </c>
    </row>
    <row r="47" spans="2:13" ht="15.75" thickBot="1" x14ac:dyDescent="0.3">
      <c r="B47" s="228"/>
      <c r="C47" s="254" t="s">
        <v>931</v>
      </c>
      <c r="D47" s="229"/>
      <c r="E47" s="254" t="s">
        <v>932</v>
      </c>
      <c r="F47" s="229"/>
      <c r="G47" s="264" t="s">
        <v>888</v>
      </c>
      <c r="H47" s="229"/>
      <c r="I47" s="229"/>
      <c r="J47" s="231"/>
    </row>
    <row r="48" spans="2:13" ht="15.75" thickBot="1" x14ac:dyDescent="0.3">
      <c r="B48" s="228" t="s">
        <v>984</v>
      </c>
      <c r="C48" s="145"/>
      <c r="D48" s="257"/>
      <c r="E48" s="145"/>
      <c r="F48" s="257"/>
      <c r="G48" s="144"/>
      <c r="H48" s="253"/>
      <c r="I48" s="229"/>
      <c r="J48" s="231"/>
      <c r="K48" s="260" t="b">
        <f>IF(ISTEXT(C43),_xlfn.CONCAT(K45,", ",K43))</f>
        <v>0</v>
      </c>
    </row>
    <row r="49" spans="2:13" ht="15" x14ac:dyDescent="0.25">
      <c r="B49" s="228"/>
      <c r="C49" s="229"/>
      <c r="D49" s="229"/>
      <c r="E49" s="230"/>
      <c r="F49" s="229"/>
      <c r="G49" s="229"/>
      <c r="H49" s="229"/>
      <c r="I49" s="229"/>
      <c r="J49" s="231"/>
      <c r="K49" s="260" t="b">
        <f>IF(ISTEXT(E43),_xlfn.CONCAT(L45,", ",M43))</f>
        <v>0</v>
      </c>
    </row>
    <row r="50" spans="2:13" ht="15" x14ac:dyDescent="0.25">
      <c r="B50" s="228" t="s">
        <v>114</v>
      </c>
      <c r="C50" s="240" t="str">
        <f>IFERROR(IF(C43="Manually input salary",C48,VLOOKUP(K48,'Pay by industry 22'!A4:F439,6,FALSE)),"")</f>
        <v/>
      </c>
      <c r="D50" s="229"/>
      <c r="E50" s="240" t="str">
        <f>IFERROR(IF(E43="Manually input salary",E48,VLOOKUP(K49,'Pay by industry 22'!A4:F439,6,FALSE)),"")</f>
        <v/>
      </c>
      <c r="F50" s="229"/>
      <c r="G50" s="229"/>
      <c r="H50" s="229"/>
      <c r="I50" s="229"/>
      <c r="J50" s="231"/>
    </row>
    <row r="51" spans="2:13" ht="15" x14ac:dyDescent="0.25">
      <c r="B51" s="228"/>
      <c r="C51" s="229"/>
      <c r="D51" s="229"/>
      <c r="E51" s="229"/>
      <c r="F51" s="229"/>
      <c r="G51" s="229"/>
      <c r="H51" s="229"/>
      <c r="I51" s="229"/>
      <c r="J51" s="231"/>
    </row>
    <row r="52" spans="2:13" ht="15.75" thickBot="1" x14ac:dyDescent="0.3">
      <c r="B52" s="228"/>
      <c r="C52" s="263"/>
      <c r="D52" s="229"/>
      <c r="E52" s="229"/>
      <c r="F52" s="229"/>
      <c r="G52" s="229"/>
      <c r="H52" s="229"/>
      <c r="I52" s="229"/>
      <c r="J52" s="231"/>
    </row>
    <row r="53" spans="2:13" ht="16.5" thickTop="1" thickBot="1" x14ac:dyDescent="0.3">
      <c r="B53" s="228" t="s">
        <v>918</v>
      </c>
      <c r="C53" s="147"/>
      <c r="D53" s="262"/>
      <c r="E53" s="229"/>
      <c r="F53" s="229"/>
      <c r="G53" s="229"/>
      <c r="H53" s="229"/>
      <c r="I53" s="229"/>
      <c r="J53" s="231"/>
      <c r="K53" s="260" t="e">
        <f>VLOOKUP(C53,'List data'!A125:B413,2,FALSE)</f>
        <v>#N/A</v>
      </c>
    </row>
    <row r="54" spans="2:13" ht="15" thickTop="1" x14ac:dyDescent="0.2">
      <c r="B54" s="258" t="s">
        <v>1722</v>
      </c>
      <c r="C54" s="229"/>
      <c r="D54" s="229"/>
      <c r="E54" s="229"/>
      <c r="F54" s="229"/>
      <c r="G54" s="229"/>
      <c r="H54" s="229"/>
      <c r="I54" s="229"/>
      <c r="J54" s="231"/>
    </row>
    <row r="55" spans="2:13" ht="15.75" thickBot="1" x14ac:dyDescent="0.3">
      <c r="B55" s="228"/>
      <c r="C55" s="229"/>
      <c r="D55" s="229"/>
      <c r="E55" s="254" t="s">
        <v>1743</v>
      </c>
      <c r="F55" s="229"/>
      <c r="G55" s="229"/>
      <c r="H55" s="229"/>
      <c r="I55" s="229"/>
      <c r="J55" s="231"/>
    </row>
    <row r="56" spans="2:13" ht="16.5" thickTop="1" thickBot="1" x14ac:dyDescent="0.3">
      <c r="B56" s="228" t="s">
        <v>1723</v>
      </c>
      <c r="C56" s="147"/>
      <c r="D56" s="229"/>
      <c r="E56" s="324"/>
      <c r="F56" s="229"/>
      <c r="G56" s="229"/>
      <c r="H56" s="229"/>
      <c r="I56" s="229"/>
      <c r="J56" s="231"/>
      <c r="K56" s="260"/>
      <c r="L56" s="260"/>
      <c r="M56" s="260" t="str">
        <f>IFERROR(VLOOKUP(#REF!,#REF!,2,FALSE),"")</f>
        <v/>
      </c>
    </row>
    <row r="57" spans="2:13" ht="15.75" thickTop="1" x14ac:dyDescent="0.25">
      <c r="B57" s="228"/>
      <c r="C57" s="229"/>
      <c r="D57" s="229"/>
      <c r="E57" s="254"/>
      <c r="F57" s="229"/>
      <c r="G57" s="229"/>
      <c r="H57" s="229"/>
      <c r="I57" s="229"/>
      <c r="J57" s="231"/>
      <c r="K57" s="260"/>
      <c r="L57" s="260"/>
      <c r="M57" s="260"/>
    </row>
    <row r="58" spans="2:13" ht="15.75" thickBot="1" x14ac:dyDescent="0.3">
      <c r="B58" s="228"/>
      <c r="C58" s="229"/>
      <c r="D58" s="229"/>
      <c r="E58" s="254" t="s">
        <v>952</v>
      </c>
      <c r="F58" s="229"/>
      <c r="G58" s="229"/>
      <c r="H58" s="229"/>
      <c r="I58" s="229"/>
      <c r="J58" s="231"/>
      <c r="L58" s="260"/>
      <c r="M58" s="260" t="e">
        <f>_xlfn.CONCAT(K53," ",E43)</f>
        <v>#N/A</v>
      </c>
    </row>
    <row r="59" spans="2:13" ht="16.5" thickTop="1" thickBot="1" x14ac:dyDescent="0.3">
      <c r="B59" s="228" t="s">
        <v>919</v>
      </c>
      <c r="C59" s="149"/>
      <c r="D59" s="261"/>
      <c r="E59" s="148"/>
      <c r="F59" s="253"/>
      <c r="G59" s="229"/>
      <c r="H59" s="229"/>
      <c r="I59" s="229"/>
      <c r="J59" s="231"/>
      <c r="K59" s="260"/>
      <c r="L59" s="260"/>
      <c r="M59" s="260"/>
    </row>
    <row r="60" spans="2:13" ht="15" thickTop="1" x14ac:dyDescent="0.2">
      <c r="B60" s="258" t="s">
        <v>920</v>
      </c>
      <c r="C60" s="229"/>
      <c r="D60" s="229"/>
      <c r="E60" s="230"/>
      <c r="F60" s="229"/>
      <c r="G60" s="229"/>
      <c r="H60" s="229"/>
      <c r="I60" s="229"/>
      <c r="J60" s="231"/>
    </row>
    <row r="61" spans="2:13" ht="15" x14ac:dyDescent="0.25">
      <c r="B61" s="228"/>
      <c r="C61" s="229"/>
      <c r="D61" s="229"/>
      <c r="E61" s="229"/>
      <c r="F61" s="229"/>
      <c r="G61" s="254" t="s">
        <v>934</v>
      </c>
      <c r="H61" s="229"/>
      <c r="I61" s="229"/>
      <c r="J61" s="231"/>
      <c r="K61" s="146" t="str">
        <f>_xlfn.CONCAT(C56,C59)</f>
        <v/>
      </c>
    </row>
    <row r="62" spans="2:13" ht="15.75" thickBot="1" x14ac:dyDescent="0.3">
      <c r="B62" s="228"/>
      <c r="C62" s="229"/>
      <c r="D62" s="229"/>
      <c r="E62" s="254" t="s">
        <v>933</v>
      </c>
      <c r="F62" s="229"/>
      <c r="G62" s="259" t="s">
        <v>935</v>
      </c>
      <c r="H62" s="229"/>
      <c r="I62" s="229"/>
      <c r="J62" s="231"/>
    </row>
    <row r="63" spans="2:13" ht="15.75" thickBot="1" x14ac:dyDescent="0.3">
      <c r="B63" s="228" t="s">
        <v>943</v>
      </c>
      <c r="C63" s="254" t="s">
        <v>944</v>
      </c>
      <c r="D63" s="229"/>
      <c r="E63" s="145"/>
      <c r="F63" s="253"/>
      <c r="G63" s="145"/>
      <c r="H63" s="253"/>
      <c r="I63" s="229"/>
      <c r="J63" s="231"/>
      <c r="K63" s="146" t="str">
        <f>_xlfn.CONCAT(E63," ",G63)</f>
        <v xml:space="preserve"> </v>
      </c>
    </row>
    <row r="64" spans="2:13" ht="15.75" thickBot="1" x14ac:dyDescent="0.3">
      <c r="B64" s="228"/>
      <c r="C64" s="254"/>
      <c r="D64" s="229"/>
      <c r="E64" s="255"/>
      <c r="F64" s="229"/>
      <c r="G64" s="229"/>
      <c r="H64" s="229"/>
      <c r="I64" s="229"/>
      <c r="J64" s="231"/>
    </row>
    <row r="65" spans="2:11" ht="15.75" thickBot="1" x14ac:dyDescent="0.3">
      <c r="B65" s="228"/>
      <c r="C65" s="254" t="s">
        <v>945</v>
      </c>
      <c r="D65" s="229"/>
      <c r="E65" s="145"/>
      <c r="F65" s="257"/>
      <c r="G65" s="145"/>
      <c r="H65" s="253"/>
      <c r="I65" s="229"/>
      <c r="J65" s="231"/>
      <c r="K65" s="146" t="str">
        <f>_xlfn.CONCAT(E65," ",G65)</f>
        <v xml:space="preserve"> </v>
      </c>
    </row>
    <row r="66" spans="2:11" ht="15.75" thickBot="1" x14ac:dyDescent="0.3">
      <c r="B66" s="228"/>
      <c r="C66" s="254"/>
      <c r="D66" s="229"/>
      <c r="E66" s="255"/>
      <c r="F66" s="229"/>
      <c r="G66" s="229"/>
      <c r="H66" s="229"/>
      <c r="I66" s="229"/>
      <c r="J66" s="231"/>
    </row>
    <row r="67" spans="2:11" ht="15.75" thickBot="1" x14ac:dyDescent="0.3">
      <c r="B67" s="228"/>
      <c r="C67" s="254" t="s">
        <v>946</v>
      </c>
      <c r="D67" s="256"/>
      <c r="E67" s="145"/>
      <c r="F67" s="253"/>
      <c r="G67" s="145"/>
      <c r="H67" s="253"/>
      <c r="I67" s="229"/>
      <c r="J67" s="231"/>
      <c r="K67" s="146" t="str">
        <f>_xlfn.CONCAT(E67," ",G67)</f>
        <v xml:space="preserve"> </v>
      </c>
    </row>
    <row r="68" spans="2:11" ht="15.75" thickBot="1" x14ac:dyDescent="0.3">
      <c r="B68" s="228"/>
      <c r="C68" s="254"/>
      <c r="D68" s="229"/>
      <c r="E68" s="255"/>
      <c r="F68" s="229"/>
      <c r="G68" s="230"/>
      <c r="H68" s="229"/>
      <c r="I68" s="229"/>
      <c r="J68" s="231"/>
    </row>
    <row r="69" spans="2:11" ht="15.75" thickBot="1" x14ac:dyDescent="0.3">
      <c r="B69" s="228"/>
      <c r="C69" s="254" t="s">
        <v>947</v>
      </c>
      <c r="D69" s="229"/>
      <c r="E69" s="145"/>
      <c r="F69" s="253"/>
      <c r="G69" s="145"/>
      <c r="H69" s="253"/>
      <c r="I69" s="229"/>
      <c r="J69" s="231"/>
      <c r="K69" s="146" t="str">
        <f>_xlfn.CONCAT(E69," ",G69)</f>
        <v xml:space="preserve"> </v>
      </c>
    </row>
    <row r="70" spans="2:11" ht="15" x14ac:dyDescent="0.25">
      <c r="B70" s="228"/>
      <c r="C70" s="229"/>
      <c r="D70" s="229"/>
      <c r="E70" s="230"/>
      <c r="F70" s="229"/>
      <c r="G70" s="230"/>
      <c r="H70" s="229"/>
      <c r="I70" s="229"/>
      <c r="J70" s="231"/>
    </row>
    <row r="71" spans="2:11" ht="15.75" thickBot="1" x14ac:dyDescent="0.3">
      <c r="B71" s="232"/>
      <c r="C71" s="233"/>
      <c r="D71" s="233"/>
      <c r="E71" s="233"/>
      <c r="F71" s="233"/>
      <c r="G71" s="233"/>
      <c r="H71" s="233"/>
      <c r="I71" s="233"/>
      <c r="J71" s="234"/>
    </row>
    <row r="72" spans="2:11" x14ac:dyDescent="0.2">
      <c r="H72" s="235"/>
    </row>
    <row r="73" spans="2:11" ht="15" thickBot="1" x14ac:dyDescent="0.25"/>
    <row r="74" spans="2:11" ht="27" thickBot="1" x14ac:dyDescent="0.45">
      <c r="B74" s="326" t="s">
        <v>902</v>
      </c>
      <c r="C74" s="327"/>
      <c r="D74" s="327"/>
      <c r="E74" s="327"/>
      <c r="F74" s="327"/>
      <c r="G74" s="327"/>
      <c r="H74" s="327"/>
      <c r="I74" s="327"/>
      <c r="J74" s="328"/>
    </row>
    <row r="75" spans="2:11" ht="24.6" customHeight="1" x14ac:dyDescent="0.2">
      <c r="B75" s="216"/>
      <c r="C75" s="217"/>
      <c r="D75" s="217"/>
      <c r="E75" s="217"/>
      <c r="F75" s="217"/>
      <c r="G75" s="236"/>
      <c r="H75" s="217"/>
      <c r="I75" s="217"/>
      <c r="J75" s="237"/>
    </row>
    <row r="76" spans="2:11" ht="15" x14ac:dyDescent="0.25">
      <c r="B76" s="220" t="s">
        <v>1726</v>
      </c>
      <c r="C76" s="222" cm="1">
        <f t="array" ref="C76">IFERROR(_xlfn.IFS(C56="",0,K61="Rent paymentsroom",VLOOKUP(Calculator!C53,'Rent 2022'!A1:AP323,3,FALSE), K61="Rent paymentsStudio",VLOOKUP(Calculator!C53,'Rent 2022'!A1:AP323,9,FALSE), K61="Rent paymentsOne bedroom",VLOOKUP(Calculator!C53,'Rent 2022'!A1:AP323,15,FALSE), K61="Rent paymentsTwo bedrooms",VLOOKUP(Calculator!C53,'Rent 2022'!A1:AP323,21,FALSE), K61="Rent paymentsThree bedrooms",VLOOKUP(Calculator!C53,'Rent 2022'!A1:AP323,27,FALSE), K61="Rent paymentsFour or more bedrooms",VLOOKUP(Calculator!C53,'Rent 2022'!A1:AP323,33,FALSE),C56="Mortgage payments",E56),0)</f>
        <v>0</v>
      </c>
      <c r="D76" s="238"/>
      <c r="E76" s="238"/>
      <c r="F76" s="238"/>
      <c r="G76" s="238"/>
      <c r="H76" s="238"/>
      <c r="I76" s="238"/>
      <c r="J76" s="219"/>
    </row>
    <row r="77" spans="2:11" ht="15" x14ac:dyDescent="0.25">
      <c r="B77" s="220"/>
      <c r="C77" s="217"/>
      <c r="D77" s="217"/>
      <c r="E77" s="217"/>
      <c r="F77" s="217"/>
      <c r="G77" s="217"/>
      <c r="H77" s="217"/>
      <c r="I77" s="217"/>
      <c r="J77" s="219"/>
    </row>
    <row r="78" spans="2:11" ht="15" x14ac:dyDescent="0.25">
      <c r="B78" s="220" t="s">
        <v>2201</v>
      </c>
      <c r="C78" s="222">
        <f>IFERROR(IF(C39="One adult",VLOOKUP(K53,'Travel 2022'!$A$7:$C$16,3,FALSE),VLOOKUP(K53,'Travel 2022'!$A$7:$C$16,2,FALSE)),0)</f>
        <v>0</v>
      </c>
      <c r="D78" s="217"/>
      <c r="E78" s="217"/>
      <c r="F78" s="217"/>
      <c r="G78" s="217"/>
      <c r="H78" s="217"/>
      <c r="I78" s="217"/>
      <c r="J78" s="219"/>
    </row>
    <row r="79" spans="2:11" ht="15" x14ac:dyDescent="0.25">
      <c r="B79" s="220"/>
      <c r="C79" s="217"/>
      <c r="D79" s="217"/>
      <c r="E79" s="217"/>
      <c r="F79" s="217"/>
      <c r="G79" s="217"/>
      <c r="H79" s="217"/>
      <c r="I79" s="217"/>
      <c r="J79" s="219"/>
    </row>
    <row r="80" spans="2:11" ht="15" x14ac:dyDescent="0.25">
      <c r="B80" s="220" t="s">
        <v>110</v>
      </c>
      <c r="C80" s="240" cm="1">
        <f t="array" ref="C80">IFERROR(_xlfn.IFS(K53="North East",VLOOKUP(C39,'Other Bills 2022'!K12:O20,2,FALSE),K53="North West",VLOOKUP(C39,'Other Bills 2022'!V13:Z20,2,FALSE),K53="Yorkshire and The Humber",VLOOKUP(C39,'Other Bills 2022'!AG13:AK20,2,FALSE),K53="East Midlands",VLOOKUP(C39,'Other Bills 2022'!AR13:AV20,2,FALSE),K53="West Midlands",VLOOKUP(C39,'Other Bills 2022'!BC13:BG20,2,FALSE),K53="East",VLOOKUP(C39,'Other Bills 2022'!BN13:BR20,2,FALSE),K53="South East",VLOOKUP(C39,'Other Bills 2022'!BY13:CC20,2,FALSE),K53="South West",VLOOKUP(C39,'Other Bills 2022'!CJ13:CN20,2,FALSE)),0)</f>
        <v>0</v>
      </c>
      <c r="D80" s="217"/>
      <c r="E80" s="217"/>
      <c r="F80" s="217"/>
      <c r="G80" s="217"/>
      <c r="H80" s="217"/>
      <c r="I80" s="217"/>
      <c r="J80" s="219"/>
    </row>
    <row r="81" spans="2:10" ht="15" x14ac:dyDescent="0.25">
      <c r="B81" s="220"/>
      <c r="C81" s="217"/>
      <c r="D81" s="217"/>
      <c r="E81" s="217"/>
      <c r="F81" s="217"/>
      <c r="G81" s="217"/>
      <c r="H81" s="217"/>
      <c r="I81" s="217"/>
      <c r="J81" s="219"/>
    </row>
    <row r="82" spans="2:10" ht="15" x14ac:dyDescent="0.25">
      <c r="B82" s="220" t="s">
        <v>1730</v>
      </c>
      <c r="C82" s="222" cm="1">
        <f t="array" ref="C82">IFERROR(_xlfn.IFS(C59="Room",(VLOOKUP(K53,'Energy Oct 2022'!A14:H22,2,FALSE)/E59),C59="Studio",VLOOKUP(K53,'Energy Oct 2022'!A14:H22,3,FALSE),C59="One bedroom",VLOOKUP(K53,'Energy Oct 2022'!A14:H22,4,FALSE),C59="Two bedrooms",VLOOKUP(K53,'Energy Oct 2022'!A14:H22,5,FALSE), C59="Three bedrooms",VLOOKUP(K53,'Energy Oct 2022'!A14:H22,6,FALSE),C59="Four or more bedrooms",VLOOKUP(K53,'Energy Oct 2022'!A14:H22,7,FALSE)),0)</f>
        <v>0</v>
      </c>
      <c r="D82" s="217"/>
      <c r="E82" s="217"/>
      <c r="F82" s="217"/>
      <c r="G82" s="217"/>
      <c r="H82" s="217"/>
      <c r="I82" s="217"/>
      <c r="J82" s="219"/>
    </row>
    <row r="83" spans="2:10" ht="15" x14ac:dyDescent="0.25">
      <c r="B83" s="220"/>
      <c r="C83" s="217"/>
      <c r="D83" s="217"/>
      <c r="E83" s="217"/>
      <c r="F83" s="217"/>
      <c r="G83" s="217"/>
      <c r="H83" s="217"/>
      <c r="I83" s="217"/>
      <c r="J83" s="219"/>
    </row>
    <row r="84" spans="2:10" ht="15" x14ac:dyDescent="0.25">
      <c r="B84" s="220" t="s">
        <v>1731</v>
      </c>
      <c r="C84" s="222">
        <f>IFERROR(IF(E59&lt;0,VLOOKUP(K53,'Water 2022'!A34:C42,3,FALSE)/E59,VLOOKUP(K53,'Water 2022'!A34:C42,3,FALSE)),0)</f>
        <v>0</v>
      </c>
      <c r="D84" s="217"/>
      <c r="E84" s="217"/>
      <c r="F84" s="217"/>
      <c r="G84" s="217"/>
      <c r="H84" s="217"/>
      <c r="I84" s="217"/>
      <c r="J84" s="219"/>
    </row>
    <row r="85" spans="2:10" ht="15" x14ac:dyDescent="0.25">
      <c r="B85" s="220"/>
      <c r="C85" s="217"/>
      <c r="D85" s="217"/>
      <c r="E85" s="217"/>
      <c r="F85" s="217"/>
      <c r="G85" s="217"/>
      <c r="H85" s="217"/>
      <c r="I85" s="217"/>
      <c r="J85" s="219"/>
    </row>
    <row r="86" spans="2:10" ht="15" x14ac:dyDescent="0.25">
      <c r="B86" s="220" t="s">
        <v>205</v>
      </c>
      <c r="C86" s="222">
        <f>IFERROR(IF(E59&gt;0,VLOOKUP(C53,'Council Tax 2022'!D6:E430,2,FALSE)/12/E59,VLOOKUP(C53,'Council Tax 2022'!D6:E430,2,FALSE)/12),0)</f>
        <v>0</v>
      </c>
      <c r="D86" s="217"/>
      <c r="E86" s="217"/>
      <c r="F86" s="217"/>
      <c r="G86" s="217"/>
      <c r="H86" s="217"/>
      <c r="I86" s="217"/>
      <c r="J86" s="219"/>
    </row>
    <row r="87" spans="2:10" ht="15" x14ac:dyDescent="0.25">
      <c r="B87" s="220"/>
      <c r="C87" s="217"/>
      <c r="D87" s="217"/>
      <c r="E87" s="217"/>
      <c r="F87" s="217"/>
      <c r="G87" s="217"/>
      <c r="H87" s="217"/>
      <c r="I87" s="217"/>
      <c r="J87" s="219"/>
    </row>
    <row r="88" spans="2:10" ht="15" x14ac:dyDescent="0.25">
      <c r="B88" s="220" t="s">
        <v>207</v>
      </c>
      <c r="C88" s="222" cm="1">
        <f t="array" ref="C88">IFERROR(_xlfn.IFS(K53="North East",SUM('Other Bills 2022'!M3:M4,VLOOKUP(Calculator!C39,'Other Bills 2022'!K13:P20,6,FALSE)),K53="North West",SUM('Other Bills 2022'!W3:W4,VLOOKUP(Calculator!C39,'Other Bills 2022'!V13:AA20,6,FALSE)),K53="Yorkshire and The Humber",SUM('Other Bills 2022'!AG3:AG4,VLOOKUP(Calculator!C39,'Other Bills 2022'!AG13:AL20,6,FALSE)),K53="East Midlands",SUM('Other Bills 2022'!AQ3:AQ4,VLOOKUP(Calculator!C39,'Other Bills 2022'!AR13:AW20,6,FALSE)),K53="West Midlands",SUM('Other Bills 2022'!BB3:BB4,VLOOKUP(Calculator!C39,'Other Bills 2022'!BC13:BH20,6,FALSE)), K53="East",SUM('Other Bills 2022'!BM3:BM4,VLOOKUP(Calculator!C39,'Other Bills 2022'!BN13:BS20,6,FALSE)), K53="South East",SUM('Other Bills 2022'!BX3:BX4,VLOOKUP(Calculator!C39,'Other Bills 2022'!BY13:CD20,6,FALSE)), K53="South West",SUM('Other Bills 2022'!CI3:CI4,VLOOKUP(Calculator!C39,'Other Bills 2022'!CJ13:CO20,6,FALSE)) ),0)</f>
        <v>0</v>
      </c>
      <c r="D88" s="217"/>
      <c r="E88" s="217"/>
      <c r="F88" s="217"/>
      <c r="G88" s="217"/>
      <c r="H88" s="217"/>
      <c r="I88" s="217"/>
      <c r="J88" s="219"/>
    </row>
    <row r="89" spans="2:10" ht="15" x14ac:dyDescent="0.25">
      <c r="B89" s="220"/>
      <c r="C89" s="239" t="s">
        <v>237</v>
      </c>
      <c r="D89" s="238"/>
      <c r="E89" s="239" t="s">
        <v>213</v>
      </c>
      <c r="F89" s="238"/>
      <c r="G89" s="239" t="s">
        <v>214</v>
      </c>
      <c r="H89" s="238"/>
      <c r="I89" s="239" t="s">
        <v>215</v>
      </c>
      <c r="J89" s="219"/>
    </row>
    <row r="90" spans="2:10" ht="15" x14ac:dyDescent="0.25">
      <c r="B90" s="220" t="s">
        <v>206</v>
      </c>
      <c r="C90" s="240" cm="1">
        <f t="array" ref="C90">IFERROR(_xlfn.IFS(K53="East Midlands",VLOOKUP(K63,'Childcare 2022'!A17:I31,2,FALSE),K53="East",VLOOKUP(K63,'Childcare 2022'!A17:I31,3,FALSE), K53="North East",VLOOKUP(K63,'Childcare 2022'!A17:I31,4,FALSE), K53="North West",VLOOKUP(K63,'Childcare 2022'!A17:I31,5,FALSE), K53="South East",VLOOKUP(K63,'Childcare 2022'!A17:I31,6,FALSE), K53="South West",VLOOKUP(K63,'Childcare 2022'!A17:I31,7,FALSE), K53="West Midlands",VLOOKUP(K63,'Childcare 2022'!A17:I31,8,FALSE), K53="Yorkshire and The Humber",VLOOKUP(K63,'Childcare 2022'!A17:I31,9,FALSE)),0)</f>
        <v>0</v>
      </c>
      <c r="D90" s="217"/>
      <c r="E90" s="240" cm="1">
        <f t="array" ref="E90">IFERROR(_xlfn.IFS(K53="East Midlands",VLOOKUP(K65,'Childcare 2022'!A17:I31,2,FALSE),K53="East",VLOOKUP(K65,'Childcare 2022'!A17:I31,3,FALSE), K53="North East",VLOOKUP(K65,'Childcare 2022'!A17:I31,4,FALSE), K53="North West",VLOOKUP(K65,'Childcare 2022'!A17:I31,5,FALSE), K53="South East",VLOOKUP(K65,'Childcare 2022'!A17:I31,6,FALSE), K53="South West",VLOOKUP(K65,'Childcare 2022'!A17:I31,7,FALSE), K53="West Midlands",VLOOKUP(K65,'Childcare 2022'!A17:I31,8,FALSE), K53="Yorkshire and The Humber",VLOOKUP(K65,'Childcare 2022'!A17:I31,9,FALSE)),0)</f>
        <v>0</v>
      </c>
      <c r="F90" s="217"/>
      <c r="G90" s="240" cm="1">
        <f t="array" ref="G90">IFERROR(_xlfn.IFS(K53="East Midlands",VLOOKUP(K67,'Childcare 2022'!A17:I31,2,FALSE),K53="East",VLOOKUP(K67,'Childcare 2022'!A17:I31,3,FALSE), K53="North East",VLOOKUP(K67,'Childcare 2022'!A17:I31,4,FALSE), K53="North West",VLOOKUP(K67,'Childcare 2022'!A17:I31,5,FALSE), K53="South East",VLOOKUP(K67,'Childcare 2022'!A17:I31,6,FALSE), K53="South West",VLOOKUP(K67,'Childcare 2022'!A17:I31,7,FALSE), K53="West Midlands",VLOOKUP(K67,'Childcare 2022'!A17:I31,8,FALSE), K53="Yorkshire and The Humber",VLOOKUP(K67,'Childcare 2022'!A17:I31,9,FALSE)),0)</f>
        <v>0</v>
      </c>
      <c r="H90" s="217"/>
      <c r="I90" s="240" cm="1">
        <f t="array" ref="I90">IFERROR(_xlfn.IFS(K53="East Midlands",VLOOKUP(K69,'Childcare 2022'!A17:I31,2,FALSE),K53="East",VLOOKUP(K69,'Childcare 2022'!A17:I31,3,FALSE), K53="North East",VLOOKUP(K69,'Childcare 2022'!A17:I31,4,FALSE), K53="North West",VLOOKUP(K69,'Childcare 2022'!A17:I31,5,FALSE), K53="South East",VLOOKUP(K69,'Childcare 2022'!A17:I31,6,FALSE), K53="South West",VLOOKUP(K69,'Childcare 2022'!A17:I31,7,FALSE), K53="West Midlands",VLOOKUP(K69,'Childcare 2022'!A17:I31,8,FALSE), K53="Yorkshire and The Humber",VLOOKUP(K69,'Childcare 2022'!A17:I31,9,FALSE)),0)</f>
        <v>0</v>
      </c>
      <c r="J90" s="219"/>
    </row>
    <row r="91" spans="2:10" ht="15" x14ac:dyDescent="0.25">
      <c r="B91" s="220"/>
      <c r="C91" s="217"/>
      <c r="D91" s="217"/>
      <c r="E91" s="217"/>
      <c r="F91" s="217"/>
      <c r="G91" s="217"/>
      <c r="H91" s="217"/>
      <c r="I91" s="217"/>
      <c r="J91" s="219"/>
    </row>
    <row r="92" spans="2:10" ht="15" x14ac:dyDescent="0.25">
      <c r="B92" s="220" t="s">
        <v>234</v>
      </c>
      <c r="C92" s="222">
        <f>SUM(C90,E90,G90,I90)</f>
        <v>0</v>
      </c>
      <c r="D92" s="217"/>
      <c r="E92" s="217"/>
      <c r="F92" s="217"/>
      <c r="G92" s="217"/>
      <c r="H92" s="217"/>
      <c r="I92" s="217"/>
      <c r="J92" s="219"/>
    </row>
    <row r="93" spans="2:10" ht="15" thickBot="1" x14ac:dyDescent="0.25">
      <c r="B93" s="223"/>
      <c r="C93" s="224"/>
      <c r="D93" s="224"/>
      <c r="E93" s="224"/>
      <c r="F93" s="224"/>
      <c r="G93" s="224"/>
      <c r="H93" s="224"/>
      <c r="I93" s="224"/>
      <c r="J93" s="225"/>
    </row>
    <row r="94" spans="2:10" ht="15" thickBot="1" x14ac:dyDescent="0.25"/>
    <row r="95" spans="2:10" ht="27" thickBot="1" x14ac:dyDescent="0.45">
      <c r="B95" s="326" t="s">
        <v>972</v>
      </c>
      <c r="C95" s="327"/>
      <c r="D95" s="327"/>
      <c r="E95" s="327"/>
      <c r="F95" s="327"/>
      <c r="G95" s="327"/>
      <c r="H95" s="327"/>
      <c r="I95" s="327"/>
      <c r="J95" s="328"/>
    </row>
    <row r="96" spans="2:10" ht="15" x14ac:dyDescent="0.25">
      <c r="B96" s="332"/>
      <c r="C96" s="333"/>
      <c r="D96" s="238"/>
      <c r="E96" s="217"/>
      <c r="F96" s="217"/>
      <c r="G96" s="238"/>
      <c r="H96" s="238"/>
      <c r="I96" s="238"/>
      <c r="J96" s="219"/>
    </row>
    <row r="97" spans="2:11" x14ac:dyDescent="0.2">
      <c r="B97" s="216"/>
      <c r="C97" s="239" t="s">
        <v>216</v>
      </c>
      <c r="D97" s="217"/>
      <c r="E97" s="239" t="s">
        <v>236</v>
      </c>
      <c r="F97" s="217"/>
      <c r="G97" s="217"/>
      <c r="H97" s="217"/>
      <c r="I97" s="217"/>
      <c r="J97" s="219"/>
    </row>
    <row r="98" spans="2:11" ht="15" x14ac:dyDescent="0.25">
      <c r="B98" s="220" t="s">
        <v>936</v>
      </c>
      <c r="C98" s="240">
        <f>IFERROR('PAYE Tax person 1'!E26,0)</f>
        <v>0</v>
      </c>
      <c r="D98" s="217"/>
      <c r="E98" s="222">
        <f>IFERROR('PAYE Tax person 2'!E26,0)</f>
        <v>0</v>
      </c>
      <c r="F98" s="217"/>
      <c r="G98" s="217"/>
      <c r="H98" s="238"/>
      <c r="I98" s="217"/>
      <c r="J98" s="219"/>
    </row>
    <row r="99" spans="2:11" ht="15" x14ac:dyDescent="0.25">
      <c r="B99" s="220"/>
      <c r="C99" s="221"/>
      <c r="D99" s="217"/>
      <c r="E99" s="221"/>
      <c r="F99" s="217"/>
      <c r="G99" s="217"/>
      <c r="H99" s="238"/>
      <c r="I99" s="217"/>
      <c r="J99" s="219"/>
    </row>
    <row r="100" spans="2:11" ht="15" x14ac:dyDescent="0.25">
      <c r="B100" s="220" t="s">
        <v>975</v>
      </c>
      <c r="C100" s="222">
        <f>G48/12</f>
        <v>0</v>
      </c>
      <c r="D100" s="217"/>
      <c r="E100" s="221"/>
      <c r="F100" s="217"/>
      <c r="G100" s="217"/>
      <c r="H100" s="238"/>
      <c r="I100" s="217"/>
      <c r="J100" s="219"/>
    </row>
    <row r="101" spans="2:11" ht="15" x14ac:dyDescent="0.25">
      <c r="B101" s="220"/>
      <c r="C101" s="221"/>
      <c r="D101" s="217"/>
      <c r="E101" s="221"/>
      <c r="F101" s="217"/>
      <c r="G101" s="217"/>
      <c r="H101" s="238"/>
      <c r="I101" s="217"/>
      <c r="J101" s="219"/>
    </row>
    <row r="102" spans="2:11" ht="15" x14ac:dyDescent="0.25">
      <c r="B102" s="220" t="s">
        <v>853</v>
      </c>
      <c r="C102" s="222">
        <f>IFERROR(SUM(C76,C84,C78,C80,C82,C86,C88,C92),0)</f>
        <v>0</v>
      </c>
      <c r="D102" s="217"/>
      <c r="E102" s="238"/>
      <c r="F102" s="238"/>
      <c r="G102" s="217"/>
      <c r="H102" s="217"/>
      <c r="I102" s="217"/>
      <c r="J102" s="219"/>
    </row>
    <row r="103" spans="2:11" x14ac:dyDescent="0.2">
      <c r="B103" s="216"/>
      <c r="C103" s="217"/>
      <c r="D103" s="217"/>
      <c r="E103" s="217"/>
      <c r="F103" s="217"/>
      <c r="G103" s="217"/>
      <c r="H103" s="217"/>
      <c r="I103" s="217"/>
      <c r="J103" s="219"/>
    </row>
    <row r="104" spans="2:11" ht="15" x14ac:dyDescent="0.25">
      <c r="B104" s="220" t="s">
        <v>1734</v>
      </c>
      <c r="C104" s="222">
        <f>SUM(C98,E98,C100)</f>
        <v>0</v>
      </c>
      <c r="D104" s="217"/>
      <c r="E104" s="217"/>
      <c r="F104" s="217"/>
      <c r="G104" s="217"/>
      <c r="H104" s="217"/>
      <c r="I104" s="217"/>
      <c r="J104" s="219"/>
    </row>
    <row r="105" spans="2:11" ht="15" thickBot="1" x14ac:dyDescent="0.25">
      <c r="B105" s="241"/>
      <c r="C105" s="242"/>
      <c r="D105" s="242"/>
      <c r="E105" s="242"/>
      <c r="F105" s="242"/>
      <c r="G105" s="242"/>
      <c r="H105" s="217"/>
      <c r="I105" s="217"/>
      <c r="J105" s="243"/>
    </row>
    <row r="106" spans="2:11" ht="15" thickTop="1" x14ac:dyDescent="0.2">
      <c r="B106" s="216"/>
      <c r="C106" s="217"/>
      <c r="D106" s="217"/>
      <c r="E106" s="217"/>
      <c r="F106" s="217"/>
      <c r="G106" s="244"/>
      <c r="H106" s="244"/>
      <c r="I106" s="244"/>
      <c r="J106" s="245"/>
    </row>
    <row r="107" spans="2:11" ht="15" x14ac:dyDescent="0.25">
      <c r="B107" s="220" t="s">
        <v>976</v>
      </c>
      <c r="C107" s="222">
        <f>C104-C102</f>
        <v>0</v>
      </c>
      <c r="D107" s="217"/>
      <c r="E107" s="217"/>
      <c r="F107" s="217"/>
      <c r="G107" s="217"/>
      <c r="H107" s="217"/>
      <c r="I107" s="217"/>
      <c r="J107" s="219"/>
    </row>
    <row r="108" spans="2:11" ht="15" x14ac:dyDescent="0.25">
      <c r="B108" s="220"/>
      <c r="C108" s="217"/>
      <c r="D108" s="217"/>
      <c r="E108" s="217"/>
      <c r="F108" s="217"/>
      <c r="G108" s="217"/>
      <c r="H108" s="217"/>
      <c r="I108" s="217"/>
      <c r="J108" s="219"/>
    </row>
    <row r="109" spans="2:11" ht="15" x14ac:dyDescent="0.25">
      <c r="B109" s="220" t="s">
        <v>977</v>
      </c>
      <c r="C109" s="222">
        <f>C107*12</f>
        <v>0</v>
      </c>
      <c r="D109" s="217"/>
      <c r="E109" s="217"/>
      <c r="F109" s="217"/>
      <c r="G109" s="217"/>
      <c r="H109" s="217"/>
      <c r="I109" s="217"/>
      <c r="J109" s="219"/>
      <c r="K109" s="246"/>
    </row>
    <row r="110" spans="2:11" ht="15" x14ac:dyDescent="0.25">
      <c r="B110" s="220"/>
      <c r="C110" s="217"/>
      <c r="D110" s="217"/>
      <c r="E110" s="217"/>
      <c r="F110" s="217"/>
      <c r="G110" s="217"/>
      <c r="H110" s="217"/>
      <c r="I110" s="217"/>
      <c r="J110" s="219"/>
    </row>
    <row r="111" spans="2:11" ht="15" thickBot="1" x14ac:dyDescent="0.25">
      <c r="B111" s="223"/>
      <c r="C111" s="224"/>
      <c r="D111" s="224"/>
      <c r="E111" s="224"/>
      <c r="F111" s="224"/>
      <c r="G111" s="224"/>
      <c r="H111" s="224"/>
      <c r="I111" s="224"/>
      <c r="J111" s="225"/>
    </row>
    <row r="113" spans="2:10" ht="15" thickBot="1" x14ac:dyDescent="0.25"/>
    <row r="114" spans="2:10" ht="27" thickBot="1" x14ac:dyDescent="0.45">
      <c r="B114" s="326" t="s">
        <v>985</v>
      </c>
      <c r="C114" s="327"/>
      <c r="D114" s="327"/>
      <c r="E114" s="327"/>
      <c r="F114" s="327"/>
      <c r="G114" s="327"/>
      <c r="H114" s="327"/>
      <c r="I114" s="327"/>
      <c r="J114" s="328"/>
    </row>
    <row r="115" spans="2:10" x14ac:dyDescent="0.2">
      <c r="B115" s="216"/>
      <c r="C115" s="217"/>
      <c r="D115" s="217"/>
      <c r="E115" s="217"/>
      <c r="F115" s="217"/>
      <c r="G115" s="217"/>
      <c r="H115" s="217"/>
      <c r="I115" s="217"/>
      <c r="J115" s="219"/>
    </row>
    <row r="116" spans="2:10" ht="15" x14ac:dyDescent="0.25">
      <c r="B116" s="220" t="s">
        <v>885</v>
      </c>
      <c r="C116" s="222">
        <f>IFERROR( VLOOKUP(C39,'MIS expense 2022'!A19:F26,6,FALSE),0)</f>
        <v>0</v>
      </c>
      <c r="D116" s="217"/>
      <c r="E116" s="229"/>
      <c r="F116" s="217"/>
      <c r="G116" s="217"/>
      <c r="H116" s="217"/>
      <c r="I116" s="217"/>
      <c r="J116" s="219"/>
    </row>
    <row r="117" spans="2:10" ht="24" customHeight="1" thickBot="1" x14ac:dyDescent="0.3">
      <c r="B117" s="220"/>
      <c r="C117" s="242"/>
      <c r="D117" s="242"/>
      <c r="E117" s="242"/>
      <c r="F117" s="242"/>
      <c r="G117" s="242"/>
      <c r="H117" s="242"/>
      <c r="I117" s="242"/>
      <c r="J117" s="242"/>
    </row>
    <row r="118" spans="2:10" ht="15" thickTop="1" x14ac:dyDescent="0.2">
      <c r="B118" s="247"/>
      <c r="C118" s="217"/>
      <c r="D118" s="217"/>
      <c r="E118" s="217"/>
      <c r="F118" s="217"/>
      <c r="G118" s="217"/>
      <c r="H118" s="217"/>
      <c r="I118" s="217"/>
      <c r="J118" s="219"/>
    </row>
    <row r="119" spans="2:10" ht="15" x14ac:dyDescent="0.25">
      <c r="B119" s="220" t="s">
        <v>978</v>
      </c>
      <c r="C119" s="222">
        <f>IFERROR(C107-C116,"")</f>
        <v>0</v>
      </c>
      <c r="D119" s="217"/>
      <c r="E119" s="217"/>
      <c r="F119" s="217"/>
      <c r="G119" s="217"/>
      <c r="H119" s="217"/>
      <c r="I119" s="217"/>
      <c r="J119" s="219"/>
    </row>
    <row r="120" spans="2:10" ht="15" x14ac:dyDescent="0.25">
      <c r="B120" s="220"/>
      <c r="C120" s="248"/>
      <c r="D120" s="217"/>
      <c r="E120" s="217"/>
      <c r="F120" s="217"/>
      <c r="G120" s="217"/>
      <c r="H120" s="217"/>
      <c r="I120" s="217"/>
      <c r="J120" s="219"/>
    </row>
    <row r="121" spans="2:10" ht="15" x14ac:dyDescent="0.25">
      <c r="B121" s="220" t="s">
        <v>979</v>
      </c>
      <c r="C121" s="222">
        <f>IFERROR((C119*12),"")</f>
        <v>0</v>
      </c>
      <c r="D121" s="217"/>
      <c r="E121" s="217"/>
      <c r="F121" s="217"/>
      <c r="G121" s="217"/>
      <c r="H121" s="217"/>
      <c r="I121" s="217"/>
      <c r="J121" s="219"/>
    </row>
    <row r="122" spans="2:10" ht="15" thickBot="1" x14ac:dyDescent="0.25">
      <c r="B122" s="223"/>
      <c r="C122" s="224"/>
      <c r="D122" s="224"/>
      <c r="E122" s="224"/>
      <c r="F122" s="224"/>
      <c r="G122" s="224"/>
      <c r="H122" s="224"/>
      <c r="I122" s="224"/>
      <c r="J122" s="225"/>
    </row>
    <row r="124" spans="2:10" ht="15" thickBot="1" x14ac:dyDescent="0.25"/>
    <row r="125" spans="2:10" ht="27" thickBot="1" x14ac:dyDescent="0.45">
      <c r="B125" s="326" t="s">
        <v>951</v>
      </c>
      <c r="C125" s="327"/>
      <c r="D125" s="327"/>
      <c r="E125" s="327"/>
      <c r="F125" s="327"/>
      <c r="G125" s="327"/>
      <c r="H125" s="327"/>
      <c r="I125" s="327"/>
      <c r="J125" s="328"/>
    </row>
    <row r="126" spans="2:10" ht="26.25" x14ac:dyDescent="0.4">
      <c r="B126" s="249"/>
      <c r="C126" s="250"/>
      <c r="D126" s="250"/>
      <c r="E126" s="250"/>
      <c r="F126" s="250"/>
      <c r="G126" s="250"/>
      <c r="H126" s="250"/>
      <c r="I126" s="250"/>
      <c r="J126" s="251"/>
    </row>
    <row r="127" spans="2:10" ht="15.75" thickBot="1" x14ac:dyDescent="0.3">
      <c r="B127" s="216"/>
      <c r="C127" s="217"/>
      <c r="D127" s="217"/>
      <c r="E127" s="252"/>
      <c r="F127" s="217"/>
      <c r="G127" s="238" t="s">
        <v>988</v>
      </c>
      <c r="H127" s="217"/>
      <c r="I127" s="217"/>
      <c r="J127" s="219"/>
    </row>
    <row r="128" spans="2:10" ht="15.75" thickBot="1" x14ac:dyDescent="0.3">
      <c r="B128" s="220" t="s">
        <v>971</v>
      </c>
      <c r="C128" s="217"/>
      <c r="D128" s="227"/>
      <c r="E128" s="150"/>
      <c r="F128" s="217"/>
      <c r="G128" s="222">
        <f>IF(E128&gt;0,SUM(C80,C88,C92,C78,C116)*E128,0)</f>
        <v>0</v>
      </c>
      <c r="H128" s="217"/>
      <c r="I128" s="217"/>
      <c r="J128" s="219"/>
    </row>
    <row r="129" spans="2:10" ht="18" customHeight="1" x14ac:dyDescent="0.2">
      <c r="B129" s="216"/>
      <c r="C129" s="217"/>
      <c r="D129" s="217"/>
      <c r="E129" s="218"/>
      <c r="F129" s="217"/>
      <c r="G129" s="217"/>
      <c r="H129" s="217"/>
      <c r="I129" s="217"/>
      <c r="J129" s="219"/>
    </row>
    <row r="130" spans="2:10" ht="15" x14ac:dyDescent="0.25">
      <c r="B130" s="220" t="s">
        <v>973</v>
      </c>
      <c r="C130" s="221"/>
      <c r="D130" s="217"/>
      <c r="E130" s="222">
        <f>IFERROR((C119-(G128)),"")</f>
        <v>0</v>
      </c>
      <c r="F130" s="217"/>
      <c r="G130" s="217"/>
      <c r="H130" s="217"/>
      <c r="I130" s="217"/>
      <c r="J130" s="219"/>
    </row>
    <row r="131" spans="2:10" x14ac:dyDescent="0.2">
      <c r="B131" s="216"/>
      <c r="C131" s="221"/>
      <c r="D131" s="217"/>
      <c r="E131" s="217"/>
      <c r="F131" s="217"/>
      <c r="G131" s="217"/>
      <c r="H131" s="217"/>
      <c r="I131" s="217"/>
      <c r="J131" s="219"/>
    </row>
    <row r="132" spans="2:10" ht="15" x14ac:dyDescent="0.25">
      <c r="B132" s="220" t="s">
        <v>974</v>
      </c>
      <c r="C132" s="217"/>
      <c r="D132" s="217"/>
      <c r="E132" s="222">
        <f>IFERROR(IF(E59&gt;0,E130+(400/E59/6),E130+(400/6)),0)</f>
        <v>66.666666666666671</v>
      </c>
      <c r="F132" s="217"/>
      <c r="G132" s="217"/>
      <c r="H132" s="217"/>
      <c r="I132" s="217"/>
      <c r="J132" s="219"/>
    </row>
    <row r="133" spans="2:10" x14ac:dyDescent="0.2">
      <c r="B133" s="216"/>
      <c r="C133" s="217"/>
      <c r="D133" s="217"/>
      <c r="E133" s="217"/>
      <c r="F133" s="217"/>
      <c r="G133" s="217"/>
      <c r="H133" s="217"/>
      <c r="I133" s="217"/>
      <c r="J133" s="219"/>
    </row>
    <row r="134" spans="2:10" ht="15" thickBot="1" x14ac:dyDescent="0.25">
      <c r="B134" s="223"/>
      <c r="C134" s="224"/>
      <c r="D134" s="224"/>
      <c r="E134" s="224"/>
      <c r="F134" s="224"/>
      <c r="G134" s="224"/>
      <c r="H134" s="224"/>
      <c r="I134" s="224"/>
      <c r="J134" s="225"/>
    </row>
    <row r="137" spans="2:10" ht="15" x14ac:dyDescent="0.25">
      <c r="B137" s="226" t="s">
        <v>965</v>
      </c>
    </row>
  </sheetData>
  <sheetProtection algorithmName="SHA-512" hashValue="xhdrk37LjyU4V8Fb+NWz3+UaIGgA++q92+7FR/aF3NRaUj5N4XXP0MbVyQNHwbmTzDtT6q8wfnZAxiCeQLLsCA==" saltValue="huYB7kldwgcB5joXnjOxCw==" spinCount="100000" sheet="1" selectLockedCells="1"/>
  <mergeCells count="8">
    <mergeCell ref="B125:J125"/>
    <mergeCell ref="K37:L37"/>
    <mergeCell ref="B114:J114"/>
    <mergeCell ref="B37:J37"/>
    <mergeCell ref="B74:J74"/>
    <mergeCell ref="B95:J95"/>
    <mergeCell ref="C41:E41"/>
    <mergeCell ref="B96:C96"/>
  </mergeCells>
  <phoneticPr fontId="30" type="noConversion"/>
  <dataValidations count="1">
    <dataValidation type="list" allowBlank="1" showInputMessage="1" showErrorMessage="1" sqref="H46 D43:D44 D46" xr:uid="{812CADE1-5A71-486A-966D-14CE19E2B805}">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9869E87F-D194-4E18-912D-CC2D3F1CC483}">
          <x14:formula1>
            <xm:f>'List data'!$A$20:$A$22</xm:f>
          </x14:formula1>
          <xm:sqref>G70:H70</xm:sqref>
        </x14:dataValidation>
        <x14:dataValidation type="list" allowBlank="1" showInputMessage="1" showErrorMessage="1" xr:uid="{A45CF499-40E3-4D5E-A2A7-4AB129EC952D}">
          <x14:formula1>
            <xm:f>'List data'!$A$25:$A$31</xm:f>
          </x14:formula1>
          <xm:sqref>C59</xm:sqref>
        </x14:dataValidation>
        <x14:dataValidation type="list" allowBlank="1" showInputMessage="1" showErrorMessage="1" xr:uid="{9377A47D-E11E-42D0-AAA4-011B2655FB0E}">
          <x14:formula1>
            <xm:f>'List data'!$A$72:$A$93</xm:f>
          </x14:formula1>
          <xm:sqref>I46</xm:sqref>
        </x14:dataValidation>
        <x14:dataValidation type="list" allowBlank="1" showInputMessage="1" showErrorMessage="1" xr:uid="{5699ECED-52C1-4AB4-9BD2-9436FB969D1F}">
          <x14:formula1>
            <xm:f>'List data'!$A$19:$A$22</xm:f>
          </x14:formula1>
          <xm:sqref>G63 G69 G67 G65</xm:sqref>
        </x14:dataValidation>
        <x14:dataValidation type="list" allowBlank="1" showInputMessage="1" showErrorMessage="1" xr:uid="{60B490CB-E802-447E-B1FF-A42051077853}">
          <x14:formula1>
            <xm:f>'List data'!$A$95:$A$102</xm:f>
          </x14:formula1>
          <xm:sqref>C39</xm:sqref>
        </x14:dataValidation>
        <x14:dataValidation type="list" allowBlank="1" showInputMessage="1" showErrorMessage="1" xr:uid="{85A80525-C020-41B2-B14F-08C3C706F1EB}">
          <x14:formula1>
            <xm:f>'List data'!$A$108:$A$111</xm:f>
          </x14:formula1>
          <xm:sqref>E128</xm:sqref>
        </x14:dataValidation>
        <x14:dataValidation type="list" allowBlank="1" showInputMessage="1" showErrorMessage="1" xr:uid="{E1D3095E-D672-461A-A58F-01C850E87E5D}">
          <x14:formula1>
            <xm:f>'List data'!$A$116:$A$122</xm:f>
          </x14:formula1>
          <xm:sqref>E59</xm:sqref>
        </x14:dataValidation>
        <x14:dataValidation type="list" allowBlank="1" showInputMessage="1" showErrorMessage="1" xr:uid="{D6F7433B-6858-49D3-8DEB-BF16BAF09EAC}">
          <x14:formula1>
            <xm:f>'List data'!$A$414:$A$416</xm:f>
          </x14:formula1>
          <xm:sqref>C56</xm:sqref>
        </x14:dataValidation>
        <x14:dataValidation type="list" allowBlank="1" showInputMessage="1" showErrorMessage="1" xr:uid="{6ADBD8E7-3D3C-4955-9CC0-60E72A50F1DE}">
          <x14:formula1>
            <xm:f>'List data'!$A$418:$A$441</xm:f>
          </x14:formula1>
          <xm:sqref>C44 E44</xm:sqref>
        </x14:dataValidation>
        <x14:dataValidation type="list" allowBlank="1" showInputMessage="1" showErrorMessage="1" xr:uid="{3E9C5CFA-F924-484F-AB05-117CFB341C3B}">
          <x14:formula1>
            <xm:f>'List data'!$A$417:$A$438</xm:f>
          </x14:formula1>
          <xm:sqref>C43 E43</xm:sqref>
        </x14:dataValidation>
        <x14:dataValidation type="list" allowBlank="1" showInputMessage="1" showErrorMessage="1" xr:uid="{79CB77A1-75EE-450A-9363-70A2F98489EB}">
          <x14:formula1>
            <xm:f>'List data'!$A$124:$A$413</xm:f>
          </x14:formula1>
          <xm:sqref>C53 C45 E45</xm:sqref>
        </x14:dataValidation>
        <x14:dataValidation type="list" allowBlank="1" showInputMessage="1" showErrorMessage="1" xr:uid="{BA8C9CC5-AB58-454E-BA74-15CC4C09C301}">
          <x14:formula1>
            <xm:f>'List data'!$A$9:$A$17</xm:f>
          </x14:formula1>
          <xm:sqref>E63 E65 E67 E69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08A3-98BC-46A5-BAEE-A2A8F63DFE72}">
  <dimension ref="B2:E14"/>
  <sheetViews>
    <sheetView workbookViewId="0">
      <selection activeCell="D10" sqref="D10"/>
    </sheetView>
  </sheetViews>
  <sheetFormatPr defaultRowHeight="15" x14ac:dyDescent="0.25"/>
  <cols>
    <col min="2" max="2" width="35.5703125" customWidth="1"/>
    <col min="3" max="3" width="11.85546875" bestFit="1" customWidth="1"/>
    <col min="4" max="4" width="10.5703125" bestFit="1" customWidth="1"/>
  </cols>
  <sheetData>
    <row r="2" spans="2:5" x14ac:dyDescent="0.25">
      <c r="B2" t="s">
        <v>914</v>
      </c>
      <c r="C2" t="s">
        <v>915</v>
      </c>
      <c r="D2" t="s">
        <v>916</v>
      </c>
      <c r="E2" t="s">
        <v>203</v>
      </c>
    </row>
    <row r="3" spans="2:5" x14ac:dyDescent="0.25">
      <c r="B3" t="s">
        <v>949</v>
      </c>
      <c r="C3">
        <v>0</v>
      </c>
      <c r="D3" s="141">
        <f>Calculator!C104</f>
        <v>0</v>
      </c>
      <c r="E3">
        <f>Calculator!C104</f>
        <v>0</v>
      </c>
    </row>
    <row r="4" spans="2:5" x14ac:dyDescent="0.25">
      <c r="B4" t="s">
        <v>1726</v>
      </c>
      <c r="C4">
        <f>Calculator!C76</f>
        <v>0</v>
      </c>
      <c r="D4" s="141">
        <f t="shared" ref="D4:D9" si="0">D3-C4</f>
        <v>0</v>
      </c>
      <c r="E4">
        <f>Calculator!C104</f>
        <v>0</v>
      </c>
    </row>
    <row r="5" spans="2:5" x14ac:dyDescent="0.25">
      <c r="B5" t="s">
        <v>204</v>
      </c>
      <c r="C5">
        <f>Calculator!C78</f>
        <v>0</v>
      </c>
      <c r="D5" s="141">
        <f t="shared" si="0"/>
        <v>0</v>
      </c>
      <c r="E5">
        <f>Calculator!C104</f>
        <v>0</v>
      </c>
    </row>
    <row r="6" spans="2:5" x14ac:dyDescent="0.25">
      <c r="B6" t="s">
        <v>110</v>
      </c>
      <c r="C6">
        <f>Calculator!C80</f>
        <v>0</v>
      </c>
      <c r="D6" s="141">
        <f t="shared" si="0"/>
        <v>0</v>
      </c>
      <c r="E6">
        <f>Calculator!C104</f>
        <v>0</v>
      </c>
    </row>
    <row r="7" spans="2:5" x14ac:dyDescent="0.25">
      <c r="B7" t="s">
        <v>1730</v>
      </c>
      <c r="C7">
        <f>Calculator!$C$82</f>
        <v>0</v>
      </c>
      <c r="D7" s="141">
        <f t="shared" si="0"/>
        <v>0</v>
      </c>
      <c r="E7">
        <f>Calculator!C104</f>
        <v>0</v>
      </c>
    </row>
    <row r="8" spans="2:5" x14ac:dyDescent="0.25">
      <c r="B8" t="s">
        <v>1731</v>
      </c>
      <c r="C8">
        <f>Calculator!$C$84</f>
        <v>0</v>
      </c>
      <c r="D8" s="141">
        <f>D7-C8</f>
        <v>0</v>
      </c>
      <c r="E8">
        <f>Calculator!C104</f>
        <v>0</v>
      </c>
    </row>
    <row r="9" spans="2:5" x14ac:dyDescent="0.25">
      <c r="B9" t="s">
        <v>205</v>
      </c>
      <c r="C9">
        <f>Calculator!C86</f>
        <v>0</v>
      </c>
      <c r="D9" s="141">
        <f t="shared" si="0"/>
        <v>0</v>
      </c>
      <c r="E9">
        <f>Calculator!C104</f>
        <v>0</v>
      </c>
    </row>
    <row r="10" spans="2:5" x14ac:dyDescent="0.25">
      <c r="B10" t="s">
        <v>207</v>
      </c>
      <c r="C10">
        <f>Calculator!C88</f>
        <v>0</v>
      </c>
      <c r="D10" s="141">
        <f>D9-C10</f>
        <v>0</v>
      </c>
      <c r="E10">
        <f>Calculator!C104</f>
        <v>0</v>
      </c>
    </row>
    <row r="11" spans="2:5" x14ac:dyDescent="0.25">
      <c r="B11" t="s">
        <v>206</v>
      </c>
      <c r="C11" s="142">
        <f>Calculator!C92</f>
        <v>0</v>
      </c>
      <c r="D11" s="141">
        <f>D10-C11</f>
        <v>0</v>
      </c>
      <c r="E11">
        <f>Calculator!C104</f>
        <v>0</v>
      </c>
    </row>
    <row r="12" spans="2:5" x14ac:dyDescent="0.25">
      <c r="B12" t="s">
        <v>938</v>
      </c>
      <c r="C12">
        <f>Calculator!C116</f>
        <v>0</v>
      </c>
      <c r="D12" s="141">
        <f>D11-C12</f>
        <v>0</v>
      </c>
      <c r="E12">
        <f>Calculator!C104</f>
        <v>0</v>
      </c>
    </row>
    <row r="13" spans="2:5" x14ac:dyDescent="0.25">
      <c r="B13" t="s">
        <v>937</v>
      </c>
      <c r="C13">
        <f>Calculator!G128</f>
        <v>0</v>
      </c>
      <c r="D13" s="141">
        <f>D12-C13</f>
        <v>0</v>
      </c>
      <c r="E13">
        <f>Calculator!C104</f>
        <v>0</v>
      </c>
    </row>
    <row r="14" spans="2:5" x14ac:dyDescent="0.25">
      <c r="B14" t="s">
        <v>917</v>
      </c>
      <c r="D14" s="141">
        <f>Calculator!E132</f>
        <v>66.666666666666671</v>
      </c>
      <c r="E14">
        <f>Calculator!C104</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F53CB-DF74-4E6E-862C-AD4C71609BD3}">
  <dimension ref="A1:B447"/>
  <sheetViews>
    <sheetView workbookViewId="0">
      <selection activeCell="H8" sqref="H8"/>
    </sheetView>
  </sheetViews>
  <sheetFormatPr defaultRowHeight="15" x14ac:dyDescent="0.25"/>
  <cols>
    <col min="1" max="1" width="35.140625" customWidth="1"/>
    <col min="2" max="2" width="23.5703125" bestFit="1" customWidth="1"/>
    <col min="3" max="3" width="25.5703125" bestFit="1" customWidth="1"/>
    <col min="4" max="4" width="30" bestFit="1" customWidth="1"/>
    <col min="5" max="5" width="26.28515625" bestFit="1" customWidth="1"/>
    <col min="6" max="6" width="23.28515625" bestFit="1" customWidth="1"/>
    <col min="7" max="7" width="25.5703125" bestFit="1" customWidth="1"/>
    <col min="8" max="8" width="26" bestFit="1" customWidth="1"/>
    <col min="9" max="9" width="23" bestFit="1" customWidth="1"/>
    <col min="10" max="10" width="33.85546875" bestFit="1" customWidth="1"/>
  </cols>
  <sheetData>
    <row r="1" spans="1:1" x14ac:dyDescent="0.25">
      <c r="A1" t="s">
        <v>208</v>
      </c>
    </row>
    <row r="2" spans="1:1" x14ac:dyDescent="0.25">
      <c r="A2" t="s">
        <v>209</v>
      </c>
    </row>
    <row r="3" spans="1:1" x14ac:dyDescent="0.25">
      <c r="A3" t="s">
        <v>210</v>
      </c>
    </row>
    <row r="6" spans="1:1" x14ac:dyDescent="0.25">
      <c r="A6" s="13"/>
    </row>
    <row r="7" spans="1:1" x14ac:dyDescent="0.25">
      <c r="A7" s="13"/>
    </row>
    <row r="8" spans="1:1" x14ac:dyDescent="0.25">
      <c r="A8" s="13"/>
    </row>
    <row r="9" spans="1:1" x14ac:dyDescent="0.25">
      <c r="A9" s="13"/>
    </row>
    <row r="10" spans="1:1" x14ac:dyDescent="0.25">
      <c r="A10" s="13" t="s">
        <v>99</v>
      </c>
    </row>
    <row r="11" spans="1:1" x14ac:dyDescent="0.25">
      <c r="A11" s="13" t="s">
        <v>100</v>
      </c>
    </row>
    <row r="12" spans="1:1" x14ac:dyDescent="0.25">
      <c r="A12" s="13" t="s">
        <v>101</v>
      </c>
    </row>
    <row r="13" spans="1:1" x14ac:dyDescent="0.25">
      <c r="A13" s="13" t="s">
        <v>102</v>
      </c>
    </row>
    <row r="14" spans="1:1" x14ac:dyDescent="0.25">
      <c r="A14" s="13" t="s">
        <v>103</v>
      </c>
    </row>
    <row r="15" spans="1:1" x14ac:dyDescent="0.25">
      <c r="A15" s="13" t="s">
        <v>104</v>
      </c>
    </row>
    <row r="16" spans="1:1" x14ac:dyDescent="0.25">
      <c r="A16" s="13" t="s">
        <v>105</v>
      </c>
    </row>
    <row r="17" spans="1:1" x14ac:dyDescent="0.25">
      <c r="A17" s="13" t="s">
        <v>2206</v>
      </c>
    </row>
    <row r="19" spans="1:1" x14ac:dyDescent="0.25">
      <c r="A19" s="13"/>
    </row>
    <row r="20" spans="1:1" x14ac:dyDescent="0.25">
      <c r="A20" s="13" t="s">
        <v>212</v>
      </c>
    </row>
    <row r="21" spans="1:1" x14ac:dyDescent="0.25">
      <c r="A21" s="13" t="s">
        <v>211</v>
      </c>
    </row>
    <row r="22" spans="1:1" x14ac:dyDescent="0.25">
      <c r="A22" s="13" t="s">
        <v>106</v>
      </c>
    </row>
    <row r="25" spans="1:1" x14ac:dyDescent="0.25">
      <c r="A25" s="13"/>
    </row>
    <row r="26" spans="1:1" x14ac:dyDescent="0.25">
      <c r="A26" s="13" t="s">
        <v>70</v>
      </c>
    </row>
    <row r="27" spans="1:1" x14ac:dyDescent="0.25">
      <c r="A27" s="13" t="s">
        <v>71</v>
      </c>
    </row>
    <row r="28" spans="1:1" x14ac:dyDescent="0.25">
      <c r="A28" s="13" t="s">
        <v>939</v>
      </c>
    </row>
    <row r="29" spans="1:1" x14ac:dyDescent="0.25">
      <c r="A29" s="13" t="s">
        <v>940</v>
      </c>
    </row>
    <row r="30" spans="1:1" x14ac:dyDescent="0.25">
      <c r="A30" s="13" t="s">
        <v>941</v>
      </c>
    </row>
    <row r="31" spans="1:1" x14ac:dyDescent="0.25">
      <c r="A31" s="13" t="s">
        <v>942</v>
      </c>
    </row>
    <row r="33" spans="1:1" x14ac:dyDescent="0.25">
      <c r="A33" s="13" t="s">
        <v>217</v>
      </c>
    </row>
    <row r="34" spans="1:1" x14ac:dyDescent="0.25">
      <c r="A34" s="13" t="s">
        <v>235</v>
      </c>
    </row>
    <row r="35" spans="1:1" x14ac:dyDescent="0.25">
      <c r="A35" s="13" t="s">
        <v>218</v>
      </c>
    </row>
    <row r="36" spans="1:1" x14ac:dyDescent="0.25">
      <c r="A36" s="13" t="s">
        <v>219</v>
      </c>
    </row>
    <row r="37" spans="1:1" x14ac:dyDescent="0.25">
      <c r="A37" s="13" t="s">
        <v>866</v>
      </c>
    </row>
    <row r="73" spans="1:1" x14ac:dyDescent="0.25">
      <c r="A73" t="s">
        <v>852</v>
      </c>
    </row>
    <row r="74" spans="1:1" x14ac:dyDescent="0.25">
      <c r="A74" t="s">
        <v>200</v>
      </c>
    </row>
    <row r="75" spans="1:1" x14ac:dyDescent="0.25">
      <c r="A75" t="s">
        <v>201</v>
      </c>
    </row>
    <row r="76" spans="1:1" x14ac:dyDescent="0.25">
      <c r="A76" t="s">
        <v>187</v>
      </c>
    </row>
    <row r="77" spans="1:1" x14ac:dyDescent="0.25">
      <c r="A77" t="s">
        <v>194</v>
      </c>
    </row>
    <row r="78" spans="1:1" x14ac:dyDescent="0.25">
      <c r="A78" t="s">
        <v>197</v>
      </c>
    </row>
    <row r="79" spans="1:1" x14ac:dyDescent="0.25">
      <c r="A79" t="s">
        <v>196</v>
      </c>
    </row>
    <row r="80" spans="1:1" x14ac:dyDescent="0.25">
      <c r="A80" t="s">
        <v>195</v>
      </c>
    </row>
    <row r="81" spans="1:2" x14ac:dyDescent="0.25">
      <c r="A81" t="s">
        <v>198</v>
      </c>
    </row>
    <row r="82" spans="1:2" x14ac:dyDescent="0.25">
      <c r="A82" t="s">
        <v>1752</v>
      </c>
    </row>
    <row r="83" spans="1:2" x14ac:dyDescent="0.25">
      <c r="A83" t="s">
        <v>199</v>
      </c>
    </row>
    <row r="84" spans="1:2" x14ac:dyDescent="0.25">
      <c r="A84" t="s">
        <v>153</v>
      </c>
    </row>
    <row r="85" spans="1:2" x14ac:dyDescent="0.25">
      <c r="A85" t="s">
        <v>193</v>
      </c>
    </row>
    <row r="86" spans="1:2" x14ac:dyDescent="0.25">
      <c r="A86" t="s">
        <v>1753</v>
      </c>
    </row>
    <row r="87" spans="1:2" x14ac:dyDescent="0.25">
      <c r="A87" t="s">
        <v>202</v>
      </c>
    </row>
    <row r="88" spans="1:2" x14ac:dyDescent="0.25">
      <c r="A88" t="s">
        <v>184</v>
      </c>
    </row>
    <row r="89" spans="1:2" x14ac:dyDescent="0.25">
      <c r="A89" t="s">
        <v>1754</v>
      </c>
    </row>
    <row r="90" spans="1:2" x14ac:dyDescent="0.25">
      <c r="A90" t="s">
        <v>1755</v>
      </c>
    </row>
    <row r="91" spans="1:2" x14ac:dyDescent="0.25">
      <c r="A91" t="s">
        <v>1756</v>
      </c>
    </row>
    <row r="92" spans="1:2" x14ac:dyDescent="0.25">
      <c r="A92" t="s">
        <v>1757</v>
      </c>
    </row>
    <row r="93" spans="1:2" x14ac:dyDescent="0.25">
      <c r="A93" t="s">
        <v>192</v>
      </c>
    </row>
    <row r="96" spans="1:2" x14ac:dyDescent="0.25">
      <c r="A96" s="106" t="s">
        <v>922</v>
      </c>
      <c r="B96">
        <v>1</v>
      </c>
    </row>
    <row r="97" spans="1:2" x14ac:dyDescent="0.25">
      <c r="A97" s="106" t="s">
        <v>923</v>
      </c>
      <c r="B97">
        <v>2</v>
      </c>
    </row>
    <row r="98" spans="1:2" x14ac:dyDescent="0.25">
      <c r="A98" s="106" t="s">
        <v>924</v>
      </c>
      <c r="B98">
        <v>1</v>
      </c>
    </row>
    <row r="99" spans="1:2" x14ac:dyDescent="0.25">
      <c r="A99" s="106" t="s">
        <v>925</v>
      </c>
      <c r="B99">
        <v>1</v>
      </c>
    </row>
    <row r="100" spans="1:2" x14ac:dyDescent="0.25">
      <c r="A100" s="106" t="s">
        <v>926</v>
      </c>
      <c r="B100">
        <v>2</v>
      </c>
    </row>
    <row r="101" spans="1:2" x14ac:dyDescent="0.25">
      <c r="A101" s="106" t="s">
        <v>927</v>
      </c>
      <c r="B101">
        <v>2</v>
      </c>
    </row>
    <row r="102" spans="1:2" ht="30" x14ac:dyDescent="0.25">
      <c r="A102" s="106" t="s">
        <v>928</v>
      </c>
      <c r="B102">
        <v>2</v>
      </c>
    </row>
    <row r="104" spans="1:2" x14ac:dyDescent="0.25">
      <c r="A104" s="106"/>
    </row>
    <row r="105" spans="1:2" x14ac:dyDescent="0.25">
      <c r="A105" s="106"/>
    </row>
    <row r="107" spans="1:2" x14ac:dyDescent="0.25">
      <c r="A107" s="106"/>
    </row>
    <row r="109" spans="1:2" x14ac:dyDescent="0.25">
      <c r="A109" s="122">
        <v>0.11</v>
      </c>
    </row>
    <row r="110" spans="1:2" x14ac:dyDescent="0.25">
      <c r="A110" s="122">
        <v>0.15</v>
      </c>
    </row>
    <row r="111" spans="1:2" x14ac:dyDescent="0.25">
      <c r="A111" s="122">
        <v>0.18</v>
      </c>
    </row>
    <row r="113" spans="1:2" x14ac:dyDescent="0.25">
      <c r="A113" s="123">
        <v>4650</v>
      </c>
    </row>
    <row r="114" spans="1:2" x14ac:dyDescent="0.25">
      <c r="A114" s="123">
        <v>5456</v>
      </c>
    </row>
    <row r="117" spans="1:2" x14ac:dyDescent="0.25">
      <c r="A117">
        <v>1</v>
      </c>
    </row>
    <row r="118" spans="1:2" x14ac:dyDescent="0.25">
      <c r="A118">
        <v>2</v>
      </c>
    </row>
    <row r="119" spans="1:2" x14ac:dyDescent="0.25">
      <c r="A119">
        <v>3</v>
      </c>
    </row>
    <row r="120" spans="1:2" x14ac:dyDescent="0.25">
      <c r="A120">
        <v>4</v>
      </c>
    </row>
    <row r="121" spans="1:2" x14ac:dyDescent="0.25">
      <c r="A121">
        <v>5</v>
      </c>
    </row>
    <row r="122" spans="1:2" x14ac:dyDescent="0.25">
      <c r="A122">
        <v>6</v>
      </c>
    </row>
    <row r="125" spans="1:2" x14ac:dyDescent="0.25">
      <c r="A125" t="s">
        <v>718</v>
      </c>
      <c r="B125" t="s">
        <v>1082</v>
      </c>
    </row>
    <row r="126" spans="1:2" x14ac:dyDescent="0.25">
      <c r="A126" t="s">
        <v>260</v>
      </c>
      <c r="B126" t="s">
        <v>1081</v>
      </c>
    </row>
    <row r="127" spans="1:2" x14ac:dyDescent="0.25">
      <c r="A127" t="s">
        <v>367</v>
      </c>
      <c r="B127" t="s">
        <v>1078</v>
      </c>
    </row>
    <row r="128" spans="1:2" x14ac:dyDescent="0.25">
      <c r="A128" t="s">
        <v>720</v>
      </c>
      <c r="B128" t="s">
        <v>1082</v>
      </c>
    </row>
    <row r="129" spans="1:2" x14ac:dyDescent="0.25">
      <c r="A129" t="s">
        <v>425</v>
      </c>
      <c r="B129" t="s">
        <v>1078</v>
      </c>
    </row>
    <row r="130" spans="1:2" x14ac:dyDescent="0.25">
      <c r="A130" t="s">
        <v>663</v>
      </c>
      <c r="B130" t="s">
        <v>1082</v>
      </c>
    </row>
    <row r="131" spans="1:2" x14ac:dyDescent="0.25">
      <c r="A131" t="s">
        <v>564</v>
      </c>
      <c r="B131" t="s">
        <v>1079</v>
      </c>
    </row>
    <row r="132" spans="1:2" x14ac:dyDescent="0.25">
      <c r="A132" t="s">
        <v>345</v>
      </c>
      <c r="B132" t="s">
        <v>1085</v>
      </c>
    </row>
    <row r="133" spans="1:2" x14ac:dyDescent="0.25">
      <c r="A133" t="s">
        <v>262</v>
      </c>
      <c r="B133" t="s">
        <v>1081</v>
      </c>
    </row>
    <row r="134" spans="1:2" x14ac:dyDescent="0.25">
      <c r="A134" t="s">
        <v>511</v>
      </c>
      <c r="B134" t="s">
        <v>1079</v>
      </c>
    </row>
    <row r="135" spans="1:2" x14ac:dyDescent="0.25">
      <c r="A135" t="s">
        <v>641</v>
      </c>
      <c r="B135" t="s">
        <v>1082</v>
      </c>
    </row>
    <row r="136" spans="1:2" x14ac:dyDescent="0.25">
      <c r="A136" t="s">
        <v>427</v>
      </c>
      <c r="B136" t="s">
        <v>1078</v>
      </c>
    </row>
    <row r="137" spans="1:2" x14ac:dyDescent="0.25">
      <c r="A137" t="s">
        <v>1058</v>
      </c>
      <c r="B137" t="s">
        <v>1083</v>
      </c>
    </row>
    <row r="138" spans="1:2" x14ac:dyDescent="0.25">
      <c r="A138" t="s">
        <v>1040</v>
      </c>
      <c r="B138" t="s">
        <v>1079</v>
      </c>
    </row>
    <row r="139" spans="1:2" x14ac:dyDescent="0.25">
      <c r="A139" t="s">
        <v>469</v>
      </c>
      <c r="B139" t="s">
        <v>1084</v>
      </c>
    </row>
    <row r="140" spans="1:2" x14ac:dyDescent="0.25">
      <c r="A140" t="s">
        <v>383</v>
      </c>
      <c r="B140" t="s">
        <v>1078</v>
      </c>
    </row>
    <row r="141" spans="1:2" x14ac:dyDescent="0.25">
      <c r="A141" t="s">
        <v>1021</v>
      </c>
      <c r="B141" t="s">
        <v>1081</v>
      </c>
    </row>
    <row r="142" spans="1:2" x14ac:dyDescent="0.25">
      <c r="A142" t="s">
        <v>1022</v>
      </c>
      <c r="B142" t="s">
        <v>1081</v>
      </c>
    </row>
    <row r="143" spans="1:2" x14ac:dyDescent="0.25">
      <c r="A143" t="s">
        <v>369</v>
      </c>
      <c r="B143" t="s">
        <v>1078</v>
      </c>
    </row>
    <row r="144" spans="1:2" x14ac:dyDescent="0.25">
      <c r="A144" t="s">
        <v>272</v>
      </c>
      <c r="B144" t="s">
        <v>1081</v>
      </c>
    </row>
    <row r="145" spans="1:2" x14ac:dyDescent="0.25">
      <c r="A145" t="s">
        <v>397</v>
      </c>
      <c r="B145" t="s">
        <v>1078</v>
      </c>
    </row>
    <row r="146" spans="1:2" x14ac:dyDescent="0.25">
      <c r="A146" t="s">
        <v>991</v>
      </c>
      <c r="B146" t="s">
        <v>1083</v>
      </c>
    </row>
    <row r="147" spans="1:2" x14ac:dyDescent="0.25">
      <c r="A147" t="s">
        <v>1046</v>
      </c>
      <c r="B147" t="s">
        <v>1082</v>
      </c>
    </row>
    <row r="148" spans="1:2" x14ac:dyDescent="0.25">
      <c r="A148" t="s">
        <v>353</v>
      </c>
      <c r="B148" t="s">
        <v>1085</v>
      </c>
    </row>
    <row r="149" spans="1:2" x14ac:dyDescent="0.25">
      <c r="A149" t="s">
        <v>513</v>
      </c>
      <c r="B149" t="s">
        <v>1079</v>
      </c>
    </row>
    <row r="150" spans="1:2" x14ac:dyDescent="0.25">
      <c r="A150" t="s">
        <v>551</v>
      </c>
      <c r="B150" t="s">
        <v>1079</v>
      </c>
    </row>
    <row r="151" spans="1:2" x14ac:dyDescent="0.25">
      <c r="A151" t="s">
        <v>515</v>
      </c>
      <c r="B151" t="s">
        <v>1079</v>
      </c>
    </row>
    <row r="152" spans="1:2" x14ac:dyDescent="0.25">
      <c r="A152" t="s">
        <v>1047</v>
      </c>
      <c r="B152" t="s">
        <v>1082</v>
      </c>
    </row>
    <row r="153" spans="1:2" x14ac:dyDescent="0.25">
      <c r="A153" t="s">
        <v>1059</v>
      </c>
      <c r="B153" t="s">
        <v>1083</v>
      </c>
    </row>
    <row r="154" spans="1:2" x14ac:dyDescent="0.25">
      <c r="A154" t="s">
        <v>553</v>
      </c>
      <c r="B154" t="s">
        <v>1079</v>
      </c>
    </row>
    <row r="155" spans="1:2" x14ac:dyDescent="0.25">
      <c r="A155" t="s">
        <v>483</v>
      </c>
      <c r="B155" t="s">
        <v>1084</v>
      </c>
    </row>
    <row r="156" spans="1:2" x14ac:dyDescent="0.25">
      <c r="A156" t="s">
        <v>535</v>
      </c>
      <c r="B156" t="s">
        <v>1079</v>
      </c>
    </row>
    <row r="157" spans="1:2" x14ac:dyDescent="0.25">
      <c r="A157" t="s">
        <v>429</v>
      </c>
      <c r="B157" t="s">
        <v>1078</v>
      </c>
    </row>
    <row r="158" spans="1:2" x14ac:dyDescent="0.25">
      <c r="A158" t="s">
        <v>835</v>
      </c>
      <c r="B158" t="s">
        <v>1082</v>
      </c>
    </row>
    <row r="159" spans="1:2" x14ac:dyDescent="0.25">
      <c r="A159" t="s">
        <v>292</v>
      </c>
      <c r="B159" t="s">
        <v>1081</v>
      </c>
    </row>
    <row r="160" spans="1:2" x14ac:dyDescent="0.25">
      <c r="A160" t="s">
        <v>274</v>
      </c>
      <c r="B160" t="s">
        <v>1081</v>
      </c>
    </row>
    <row r="161" spans="1:2" x14ac:dyDescent="0.25">
      <c r="A161" t="s">
        <v>355</v>
      </c>
      <c r="B161" t="s">
        <v>1085</v>
      </c>
    </row>
    <row r="162" spans="1:2" x14ac:dyDescent="0.25">
      <c r="A162" t="s">
        <v>501</v>
      </c>
      <c r="B162" t="s">
        <v>1079</v>
      </c>
    </row>
    <row r="163" spans="1:2" x14ac:dyDescent="0.25">
      <c r="A163" t="s">
        <v>443</v>
      </c>
      <c r="B163" t="s">
        <v>1084</v>
      </c>
    </row>
    <row r="164" spans="1:2" x14ac:dyDescent="0.25">
      <c r="A164" t="s">
        <v>665</v>
      </c>
      <c r="B164" t="s">
        <v>1082</v>
      </c>
    </row>
    <row r="165" spans="1:2" x14ac:dyDescent="0.25">
      <c r="A165" t="s">
        <v>264</v>
      </c>
      <c r="B165" t="s">
        <v>1081</v>
      </c>
    </row>
    <row r="166" spans="1:2" x14ac:dyDescent="0.25">
      <c r="A166" t="s">
        <v>517</v>
      </c>
      <c r="B166" t="s">
        <v>1079</v>
      </c>
    </row>
    <row r="167" spans="1:2" x14ac:dyDescent="0.25">
      <c r="A167" t="s">
        <v>1041</v>
      </c>
      <c r="B167" t="s">
        <v>1079</v>
      </c>
    </row>
    <row r="168" spans="1:2" x14ac:dyDescent="0.25">
      <c r="A168" t="s">
        <v>385</v>
      </c>
      <c r="B168" t="s">
        <v>1078</v>
      </c>
    </row>
    <row r="169" spans="1:2" x14ac:dyDescent="0.25">
      <c r="A169" t="s">
        <v>519</v>
      </c>
      <c r="B169" t="s">
        <v>1079</v>
      </c>
    </row>
    <row r="170" spans="1:2" x14ac:dyDescent="0.25">
      <c r="A170" t="s">
        <v>772</v>
      </c>
      <c r="B170" t="s">
        <v>1083</v>
      </c>
    </row>
    <row r="171" spans="1:2" x14ac:dyDescent="0.25">
      <c r="A171" t="s">
        <v>686</v>
      </c>
      <c r="B171" t="s">
        <v>1082</v>
      </c>
    </row>
    <row r="172" spans="1:2" x14ac:dyDescent="0.25">
      <c r="A172" t="s">
        <v>1023</v>
      </c>
      <c r="B172" t="s">
        <v>1081</v>
      </c>
    </row>
    <row r="173" spans="1:2" x14ac:dyDescent="0.25">
      <c r="A173" t="s">
        <v>1024</v>
      </c>
      <c r="B173" t="s">
        <v>1081</v>
      </c>
    </row>
    <row r="174" spans="1:2" x14ac:dyDescent="0.25">
      <c r="A174" t="s">
        <v>371</v>
      </c>
      <c r="B174" t="s">
        <v>1078</v>
      </c>
    </row>
    <row r="175" spans="1:2" x14ac:dyDescent="0.25">
      <c r="A175" t="s">
        <v>722</v>
      </c>
      <c r="B175" t="s">
        <v>1082</v>
      </c>
    </row>
    <row r="176" spans="1:2" x14ac:dyDescent="0.25">
      <c r="A176" t="s">
        <v>294</v>
      </c>
      <c r="B176" t="s">
        <v>1081</v>
      </c>
    </row>
    <row r="177" spans="1:2" x14ac:dyDescent="0.25">
      <c r="A177" t="s">
        <v>521</v>
      </c>
      <c r="B177" t="s">
        <v>1079</v>
      </c>
    </row>
    <row r="178" spans="1:2" x14ac:dyDescent="0.25">
      <c r="A178" t="s">
        <v>266</v>
      </c>
      <c r="B178" t="s">
        <v>1081</v>
      </c>
    </row>
    <row r="179" spans="1:2" x14ac:dyDescent="0.25">
      <c r="A179" t="s">
        <v>411</v>
      </c>
      <c r="B179" t="s">
        <v>1078</v>
      </c>
    </row>
    <row r="180" spans="1:2" x14ac:dyDescent="0.25">
      <c r="A180" t="s">
        <v>1060</v>
      </c>
      <c r="B180" t="s">
        <v>1083</v>
      </c>
    </row>
    <row r="181" spans="1:2" x14ac:dyDescent="0.25">
      <c r="A181" t="s">
        <v>774</v>
      </c>
      <c r="B181" t="s">
        <v>1083</v>
      </c>
    </row>
    <row r="182" spans="1:2" x14ac:dyDescent="0.25">
      <c r="A182" t="s">
        <v>1014</v>
      </c>
      <c r="B182" t="s">
        <v>1080</v>
      </c>
    </row>
    <row r="183" spans="1:2" x14ac:dyDescent="0.25">
      <c r="A183" t="s">
        <v>471</v>
      </c>
      <c r="B183" t="s">
        <v>1084</v>
      </c>
    </row>
    <row r="184" spans="1:2" x14ac:dyDescent="0.25">
      <c r="A184" t="s">
        <v>331</v>
      </c>
      <c r="B184" t="s">
        <v>1085</v>
      </c>
    </row>
    <row r="185" spans="1:2" x14ac:dyDescent="0.25">
      <c r="A185" t="s">
        <v>724</v>
      </c>
      <c r="B185" t="s">
        <v>1082</v>
      </c>
    </row>
    <row r="186" spans="1:2" x14ac:dyDescent="0.25">
      <c r="A186" t="s">
        <v>537</v>
      </c>
      <c r="B186" t="s">
        <v>1079</v>
      </c>
    </row>
    <row r="187" spans="1:2" x14ac:dyDescent="0.25">
      <c r="A187" t="s">
        <v>1015</v>
      </c>
      <c r="B187" t="s">
        <v>1080</v>
      </c>
    </row>
    <row r="188" spans="1:2" x14ac:dyDescent="0.25">
      <c r="A188" t="s">
        <v>667</v>
      </c>
      <c r="B188" t="s">
        <v>1082</v>
      </c>
    </row>
    <row r="189" spans="1:2" x14ac:dyDescent="0.25">
      <c r="A189" t="s">
        <v>413</v>
      </c>
      <c r="B189" t="s">
        <v>1078</v>
      </c>
    </row>
    <row r="190" spans="1:2" x14ac:dyDescent="0.25">
      <c r="A190" t="s">
        <v>1032</v>
      </c>
      <c r="B190" t="s">
        <v>1078</v>
      </c>
    </row>
    <row r="191" spans="1:2" x14ac:dyDescent="0.25">
      <c r="A191" t="s">
        <v>373</v>
      </c>
      <c r="B191" t="s">
        <v>1078</v>
      </c>
    </row>
    <row r="192" spans="1:2" x14ac:dyDescent="0.25">
      <c r="A192" t="s">
        <v>347</v>
      </c>
      <c r="B192" t="s">
        <v>1085</v>
      </c>
    </row>
    <row r="193" spans="1:2" x14ac:dyDescent="0.25">
      <c r="A193" t="s">
        <v>992</v>
      </c>
      <c r="B193" t="s">
        <v>1083</v>
      </c>
    </row>
    <row r="194" spans="1:2" x14ac:dyDescent="0.25">
      <c r="A194" t="s">
        <v>669</v>
      </c>
      <c r="B194" t="s">
        <v>1082</v>
      </c>
    </row>
    <row r="195" spans="1:2" x14ac:dyDescent="0.25">
      <c r="A195" t="s">
        <v>473</v>
      </c>
      <c r="B195" t="s">
        <v>1084</v>
      </c>
    </row>
    <row r="196" spans="1:2" x14ac:dyDescent="0.25">
      <c r="A196" t="s">
        <v>503</v>
      </c>
      <c r="B196" t="s">
        <v>1079</v>
      </c>
    </row>
    <row r="197" spans="1:2" x14ac:dyDescent="0.25">
      <c r="A197" t="s">
        <v>745</v>
      </c>
      <c r="B197" t="s">
        <v>1083</v>
      </c>
    </row>
    <row r="198" spans="1:2" x14ac:dyDescent="0.25">
      <c r="A198" t="s">
        <v>643</v>
      </c>
      <c r="B198" t="s">
        <v>1082</v>
      </c>
    </row>
    <row r="199" spans="1:2" x14ac:dyDescent="0.25">
      <c r="A199" t="s">
        <v>538</v>
      </c>
      <c r="B199" t="s">
        <v>1079</v>
      </c>
    </row>
    <row r="200" spans="1:2" x14ac:dyDescent="0.25">
      <c r="A200" t="s">
        <v>399</v>
      </c>
      <c r="B200" t="s">
        <v>1078</v>
      </c>
    </row>
    <row r="201" spans="1:2" x14ac:dyDescent="0.25">
      <c r="A201" t="s">
        <v>415</v>
      </c>
      <c r="B201" t="s">
        <v>1078</v>
      </c>
    </row>
    <row r="202" spans="1:2" x14ac:dyDescent="0.25">
      <c r="A202" t="s">
        <v>1027</v>
      </c>
      <c r="B202" t="s">
        <v>1085</v>
      </c>
    </row>
    <row r="203" spans="1:2" x14ac:dyDescent="0.25">
      <c r="A203" t="s">
        <v>445</v>
      </c>
      <c r="B203" t="s">
        <v>1084</v>
      </c>
    </row>
    <row r="204" spans="1:2" x14ac:dyDescent="0.25">
      <c r="A204" t="s">
        <v>831</v>
      </c>
      <c r="B204" t="s">
        <v>1079</v>
      </c>
    </row>
    <row r="205" spans="1:2" x14ac:dyDescent="0.25">
      <c r="A205" t="s">
        <v>631</v>
      </c>
      <c r="B205" t="s">
        <v>1082</v>
      </c>
    </row>
    <row r="206" spans="1:2" x14ac:dyDescent="0.25">
      <c r="A206" t="s">
        <v>645</v>
      </c>
      <c r="B206" t="s">
        <v>1082</v>
      </c>
    </row>
    <row r="207" spans="1:2" x14ac:dyDescent="0.25">
      <c r="A207" t="s">
        <v>268</v>
      </c>
      <c r="B207" t="s">
        <v>1081</v>
      </c>
    </row>
    <row r="208" spans="1:2" x14ac:dyDescent="0.25">
      <c r="A208" t="s">
        <v>696</v>
      </c>
      <c r="B208" t="s">
        <v>1082</v>
      </c>
    </row>
    <row r="209" spans="1:2" x14ac:dyDescent="0.25">
      <c r="A209" t="s">
        <v>523</v>
      </c>
      <c r="B209" t="s">
        <v>1079</v>
      </c>
    </row>
    <row r="210" spans="1:2" x14ac:dyDescent="0.25">
      <c r="A210" t="s">
        <v>698</v>
      </c>
      <c r="B210" t="s">
        <v>1082</v>
      </c>
    </row>
    <row r="211" spans="1:2" x14ac:dyDescent="0.25">
      <c r="A211" t="s">
        <v>375</v>
      </c>
      <c r="B211" t="s">
        <v>1078</v>
      </c>
    </row>
    <row r="212" spans="1:2" x14ac:dyDescent="0.25">
      <c r="A212" t="s">
        <v>747</v>
      </c>
      <c r="B212" t="s">
        <v>1083</v>
      </c>
    </row>
    <row r="213" spans="1:2" x14ac:dyDescent="0.25">
      <c r="A213" t="s">
        <v>647</v>
      </c>
      <c r="B213" t="s">
        <v>1082</v>
      </c>
    </row>
    <row r="214" spans="1:2" x14ac:dyDescent="0.25">
      <c r="A214" t="s">
        <v>505</v>
      </c>
      <c r="B214" t="s">
        <v>1079</v>
      </c>
    </row>
    <row r="215" spans="1:2" x14ac:dyDescent="0.25">
      <c r="A215" t="s">
        <v>839</v>
      </c>
      <c r="B215" t="s">
        <v>1082</v>
      </c>
    </row>
    <row r="216" spans="1:2" x14ac:dyDescent="0.25">
      <c r="A216" t="s">
        <v>776</v>
      </c>
      <c r="B216" t="s">
        <v>1083</v>
      </c>
    </row>
    <row r="217" spans="1:2" x14ac:dyDescent="0.25">
      <c r="A217" t="s">
        <v>296</v>
      </c>
      <c r="B217" t="s">
        <v>1081</v>
      </c>
    </row>
    <row r="218" spans="1:2" x14ac:dyDescent="0.25">
      <c r="A218" t="s">
        <v>244</v>
      </c>
      <c r="B218" t="s">
        <v>1080</v>
      </c>
    </row>
    <row r="219" spans="1:2" x14ac:dyDescent="0.25">
      <c r="A219" t="s">
        <v>431</v>
      </c>
      <c r="B219" t="s">
        <v>1078</v>
      </c>
    </row>
    <row r="220" spans="1:2" x14ac:dyDescent="0.25">
      <c r="A220" t="s">
        <v>778</v>
      </c>
      <c r="B220" t="s">
        <v>1083</v>
      </c>
    </row>
    <row r="221" spans="1:2" x14ac:dyDescent="0.25">
      <c r="A221" t="s">
        <v>649</v>
      </c>
      <c r="B221" t="s">
        <v>1082</v>
      </c>
    </row>
    <row r="222" spans="1:2" x14ac:dyDescent="0.25">
      <c r="A222" t="s">
        <v>671</v>
      </c>
      <c r="B222" t="s">
        <v>1082</v>
      </c>
    </row>
    <row r="223" spans="1:2" x14ac:dyDescent="0.25">
      <c r="A223" t="s">
        <v>555</v>
      </c>
      <c r="B223" t="s">
        <v>1079</v>
      </c>
    </row>
    <row r="224" spans="1:2" x14ac:dyDescent="0.25">
      <c r="A224" t="s">
        <v>800</v>
      </c>
      <c r="B224" t="s">
        <v>1081</v>
      </c>
    </row>
    <row r="225" spans="1:2" x14ac:dyDescent="0.25">
      <c r="A225" t="s">
        <v>700</v>
      </c>
      <c r="B225" t="s">
        <v>1082</v>
      </c>
    </row>
    <row r="226" spans="1:2" x14ac:dyDescent="0.25">
      <c r="A226" t="s">
        <v>1025</v>
      </c>
      <c r="B226" t="s">
        <v>1081</v>
      </c>
    </row>
    <row r="227" spans="1:2" x14ac:dyDescent="0.25">
      <c r="A227" t="s">
        <v>333</v>
      </c>
      <c r="B227" t="s">
        <v>1085</v>
      </c>
    </row>
    <row r="228" spans="1:2" x14ac:dyDescent="0.25">
      <c r="A228" t="s">
        <v>387</v>
      </c>
      <c r="B228" t="s">
        <v>1078</v>
      </c>
    </row>
    <row r="229" spans="1:2" x14ac:dyDescent="0.25">
      <c r="A229" t="s">
        <v>525</v>
      </c>
      <c r="B229" t="s">
        <v>1079</v>
      </c>
    </row>
    <row r="230" spans="1:2" x14ac:dyDescent="0.25">
      <c r="A230" t="s">
        <v>335</v>
      </c>
      <c r="B230" t="s">
        <v>1085</v>
      </c>
    </row>
    <row r="231" spans="1:2" x14ac:dyDescent="0.25">
      <c r="A231" t="s">
        <v>651</v>
      </c>
      <c r="B231" t="s">
        <v>1082</v>
      </c>
    </row>
    <row r="232" spans="1:2" x14ac:dyDescent="0.25">
      <c r="A232" t="s">
        <v>1016</v>
      </c>
      <c r="B232" t="s">
        <v>1080</v>
      </c>
    </row>
    <row r="233" spans="1:2" x14ac:dyDescent="0.25">
      <c r="A233" t="s">
        <v>633</v>
      </c>
      <c r="B233" t="s">
        <v>1082</v>
      </c>
    </row>
    <row r="234" spans="1:2" x14ac:dyDescent="0.25">
      <c r="A234" t="s">
        <v>653</v>
      </c>
      <c r="B234" t="s">
        <v>1082</v>
      </c>
    </row>
    <row r="235" spans="1:2" x14ac:dyDescent="0.25">
      <c r="A235" t="s">
        <v>1036</v>
      </c>
      <c r="B235" t="s">
        <v>1084</v>
      </c>
    </row>
    <row r="236" spans="1:2" x14ac:dyDescent="0.25">
      <c r="A236" t="s">
        <v>540</v>
      </c>
      <c r="B236" t="s">
        <v>1079</v>
      </c>
    </row>
    <row r="237" spans="1:2" x14ac:dyDescent="0.25">
      <c r="A237" t="s">
        <v>377</v>
      </c>
      <c r="B237" t="s">
        <v>1078</v>
      </c>
    </row>
    <row r="238" spans="1:2" x14ac:dyDescent="0.25">
      <c r="A238" t="s">
        <v>389</v>
      </c>
      <c r="B238" t="s">
        <v>1078</v>
      </c>
    </row>
    <row r="239" spans="1:2" x14ac:dyDescent="0.25">
      <c r="A239" t="s">
        <v>726</v>
      </c>
      <c r="B239" t="s">
        <v>1082</v>
      </c>
    </row>
    <row r="240" spans="1:2" x14ac:dyDescent="0.25">
      <c r="A240" t="s">
        <v>507</v>
      </c>
      <c r="B240" t="s">
        <v>1079</v>
      </c>
    </row>
    <row r="241" spans="1:2" x14ac:dyDescent="0.25">
      <c r="A241" t="s">
        <v>298</v>
      </c>
      <c r="B241" t="s">
        <v>1081</v>
      </c>
    </row>
    <row r="242" spans="1:2" x14ac:dyDescent="0.25">
      <c r="A242" t="s">
        <v>568</v>
      </c>
      <c r="B242" t="s">
        <v>1079</v>
      </c>
    </row>
    <row r="243" spans="1:2" x14ac:dyDescent="0.25">
      <c r="A243" t="s">
        <v>1048</v>
      </c>
      <c r="B243" t="s">
        <v>1082</v>
      </c>
    </row>
    <row r="244" spans="1:2" x14ac:dyDescent="0.25">
      <c r="A244" t="s">
        <v>1061</v>
      </c>
      <c r="B244" t="s">
        <v>1083</v>
      </c>
    </row>
    <row r="245" spans="1:2" x14ac:dyDescent="0.25">
      <c r="A245" t="s">
        <v>417</v>
      </c>
      <c r="B245" t="s">
        <v>1078</v>
      </c>
    </row>
    <row r="246" spans="1:2" x14ac:dyDescent="0.25">
      <c r="A246" t="s">
        <v>990</v>
      </c>
      <c r="B246" t="s">
        <v>1079</v>
      </c>
    </row>
    <row r="247" spans="1:2" x14ac:dyDescent="0.25">
      <c r="A247" t="s">
        <v>1028</v>
      </c>
      <c r="B247" t="s">
        <v>1085</v>
      </c>
    </row>
    <row r="248" spans="1:2" x14ac:dyDescent="0.25">
      <c r="A248" t="s">
        <v>357</v>
      </c>
      <c r="B248" t="s">
        <v>1085</v>
      </c>
    </row>
    <row r="249" spans="1:2" x14ac:dyDescent="0.25">
      <c r="A249" t="s">
        <v>316</v>
      </c>
      <c r="B249" t="s">
        <v>1081</v>
      </c>
    </row>
    <row r="250" spans="1:2" x14ac:dyDescent="0.25">
      <c r="A250" t="s">
        <v>300</v>
      </c>
      <c r="B250" t="s">
        <v>1081</v>
      </c>
    </row>
    <row r="251" spans="1:2" x14ac:dyDescent="0.25">
      <c r="A251" t="s">
        <v>359</v>
      </c>
      <c r="B251" t="s">
        <v>1085</v>
      </c>
    </row>
    <row r="252" spans="1:2" x14ac:dyDescent="0.25">
      <c r="A252" t="s">
        <v>1033</v>
      </c>
      <c r="B252" t="s">
        <v>1078</v>
      </c>
    </row>
    <row r="253" spans="1:2" x14ac:dyDescent="0.25">
      <c r="A253" t="s">
        <v>635</v>
      </c>
      <c r="B253" t="s">
        <v>1082</v>
      </c>
    </row>
    <row r="254" spans="1:2" x14ac:dyDescent="0.25">
      <c r="A254" t="s">
        <v>447</v>
      </c>
      <c r="B254" t="s">
        <v>1084</v>
      </c>
    </row>
    <row r="255" spans="1:2" x14ac:dyDescent="0.25">
      <c r="A255" t="s">
        <v>401</v>
      </c>
      <c r="B255" t="s">
        <v>1078</v>
      </c>
    </row>
    <row r="256" spans="1:2" x14ac:dyDescent="0.25">
      <c r="A256" t="s">
        <v>318</v>
      </c>
      <c r="B256" t="s">
        <v>1081</v>
      </c>
    </row>
    <row r="257" spans="1:2" x14ac:dyDescent="0.25">
      <c r="A257" t="s">
        <v>2179</v>
      </c>
      <c r="B257" t="s">
        <v>1673</v>
      </c>
    </row>
    <row r="258" spans="1:2" x14ac:dyDescent="0.25">
      <c r="A258" t="s">
        <v>1042</v>
      </c>
      <c r="B258" t="s">
        <v>1079</v>
      </c>
    </row>
    <row r="259" spans="1:2" x14ac:dyDescent="0.25">
      <c r="A259" t="s">
        <v>673</v>
      </c>
      <c r="B259" t="s">
        <v>1082</v>
      </c>
    </row>
    <row r="260" spans="1:2" x14ac:dyDescent="0.25">
      <c r="A260" t="s">
        <v>527</v>
      </c>
      <c r="B260" t="s">
        <v>1079</v>
      </c>
    </row>
    <row r="261" spans="1:2" x14ac:dyDescent="0.25">
      <c r="A261" t="s">
        <v>485</v>
      </c>
      <c r="B261" t="s">
        <v>1084</v>
      </c>
    </row>
    <row r="262" spans="1:2" x14ac:dyDescent="0.25">
      <c r="A262" t="s">
        <v>276</v>
      </c>
      <c r="B262" t="s">
        <v>1081</v>
      </c>
    </row>
    <row r="263" spans="1:2" x14ac:dyDescent="0.25">
      <c r="A263" t="s">
        <v>433</v>
      </c>
      <c r="B263" t="s">
        <v>1078</v>
      </c>
    </row>
    <row r="264" spans="1:2" x14ac:dyDescent="0.25">
      <c r="A264" t="s">
        <v>1049</v>
      </c>
      <c r="B264" t="s">
        <v>1082</v>
      </c>
    </row>
    <row r="265" spans="1:2" x14ac:dyDescent="0.25">
      <c r="A265" t="s">
        <v>391</v>
      </c>
      <c r="B265" t="s">
        <v>1078</v>
      </c>
    </row>
    <row r="266" spans="1:2" x14ac:dyDescent="0.25">
      <c r="A266" t="s">
        <v>784</v>
      </c>
      <c r="B266" t="s">
        <v>1083</v>
      </c>
    </row>
    <row r="267" spans="1:2" x14ac:dyDescent="0.25">
      <c r="A267" t="s">
        <v>802</v>
      </c>
      <c r="B267" t="s">
        <v>1081</v>
      </c>
    </row>
    <row r="268" spans="1:2" x14ac:dyDescent="0.25">
      <c r="A268" t="s">
        <v>749</v>
      </c>
      <c r="B268" t="s">
        <v>1083</v>
      </c>
    </row>
    <row r="269" spans="1:2" x14ac:dyDescent="0.25">
      <c r="A269" t="s">
        <v>570</v>
      </c>
      <c r="B269" t="s">
        <v>1079</v>
      </c>
    </row>
    <row r="270" spans="1:2" x14ac:dyDescent="0.25">
      <c r="A270" t="s">
        <v>728</v>
      </c>
      <c r="B270" t="s">
        <v>1082</v>
      </c>
    </row>
    <row r="271" spans="1:2" x14ac:dyDescent="0.25">
      <c r="A271" t="s">
        <v>1017</v>
      </c>
      <c r="B271" t="s">
        <v>1080</v>
      </c>
    </row>
    <row r="272" spans="1:2" x14ac:dyDescent="0.25">
      <c r="A272" t="s">
        <v>1050</v>
      </c>
      <c r="B272" t="s">
        <v>1082</v>
      </c>
    </row>
    <row r="273" spans="1:2" x14ac:dyDescent="0.25">
      <c r="A273" t="s">
        <v>702</v>
      </c>
      <c r="B273" t="s">
        <v>1082</v>
      </c>
    </row>
    <row r="274" spans="1:2" x14ac:dyDescent="0.25">
      <c r="A274" t="s">
        <v>655</v>
      </c>
      <c r="B274" t="s">
        <v>1082</v>
      </c>
    </row>
    <row r="275" spans="1:2" x14ac:dyDescent="0.25">
      <c r="A275" t="s">
        <v>435</v>
      </c>
      <c r="B275" t="s">
        <v>1078</v>
      </c>
    </row>
    <row r="276" spans="1:2" x14ac:dyDescent="0.25">
      <c r="A276" t="s">
        <v>246</v>
      </c>
      <c r="B276" t="s">
        <v>1080</v>
      </c>
    </row>
    <row r="277" spans="1:2" x14ac:dyDescent="0.25">
      <c r="A277" t="s">
        <v>449</v>
      </c>
      <c r="B277" t="s">
        <v>1084</v>
      </c>
    </row>
    <row r="278" spans="1:2" x14ac:dyDescent="0.25">
      <c r="A278" t="s">
        <v>751</v>
      </c>
      <c r="B278" t="s">
        <v>1083</v>
      </c>
    </row>
    <row r="279" spans="1:2" x14ac:dyDescent="0.25">
      <c r="A279" t="s">
        <v>379</v>
      </c>
      <c r="B279" t="s">
        <v>1078</v>
      </c>
    </row>
    <row r="280" spans="1:2" x14ac:dyDescent="0.25">
      <c r="A280" t="s">
        <v>1029</v>
      </c>
      <c r="B280" t="s">
        <v>1085</v>
      </c>
    </row>
    <row r="281" spans="1:2" x14ac:dyDescent="0.25">
      <c r="A281" t="s">
        <v>542</v>
      </c>
      <c r="B281" t="s">
        <v>1079</v>
      </c>
    </row>
    <row r="282" spans="1:2" x14ac:dyDescent="0.25">
      <c r="A282" t="s">
        <v>403</v>
      </c>
      <c r="B282" t="s">
        <v>1078</v>
      </c>
    </row>
    <row r="283" spans="1:2" x14ac:dyDescent="0.25">
      <c r="A283" t="s">
        <v>1030</v>
      </c>
      <c r="B283" t="s">
        <v>1085</v>
      </c>
    </row>
    <row r="284" spans="1:2" x14ac:dyDescent="0.25">
      <c r="A284" t="s">
        <v>558</v>
      </c>
      <c r="B284" t="s">
        <v>1079</v>
      </c>
    </row>
    <row r="285" spans="1:2" x14ac:dyDescent="0.25">
      <c r="A285" t="s">
        <v>1062</v>
      </c>
      <c r="B285" t="s">
        <v>1083</v>
      </c>
    </row>
    <row r="286" spans="1:2" x14ac:dyDescent="0.25">
      <c r="A286" t="s">
        <v>248</v>
      </c>
      <c r="B286" t="s">
        <v>1080</v>
      </c>
    </row>
    <row r="287" spans="1:2" x14ac:dyDescent="0.25">
      <c r="A287" t="s">
        <v>459</v>
      </c>
      <c r="B287" t="s">
        <v>1084</v>
      </c>
    </row>
    <row r="288" spans="1:2" x14ac:dyDescent="0.25">
      <c r="A288" t="s">
        <v>393</v>
      </c>
      <c r="B288" t="s">
        <v>1078</v>
      </c>
    </row>
    <row r="289" spans="1:2" x14ac:dyDescent="0.25">
      <c r="A289" t="s">
        <v>419</v>
      </c>
      <c r="B289" t="s">
        <v>1078</v>
      </c>
    </row>
    <row r="290" spans="1:2" x14ac:dyDescent="0.25">
      <c r="A290" t="s">
        <v>812</v>
      </c>
      <c r="B290" t="s">
        <v>1078</v>
      </c>
    </row>
    <row r="291" spans="1:2" x14ac:dyDescent="0.25">
      <c r="A291" t="s">
        <v>1018</v>
      </c>
      <c r="B291" t="s">
        <v>1080</v>
      </c>
    </row>
    <row r="292" spans="1:2" x14ac:dyDescent="0.25">
      <c r="A292" t="s">
        <v>560</v>
      </c>
      <c r="B292" t="s">
        <v>1079</v>
      </c>
    </row>
    <row r="293" spans="1:2" x14ac:dyDescent="0.25">
      <c r="A293" t="s">
        <v>1034</v>
      </c>
      <c r="B293" t="s">
        <v>1078</v>
      </c>
    </row>
    <row r="294" spans="1:2" x14ac:dyDescent="0.25">
      <c r="A294" t="s">
        <v>461</v>
      </c>
      <c r="B294" t="s">
        <v>1084</v>
      </c>
    </row>
    <row r="295" spans="1:2" x14ac:dyDescent="0.25">
      <c r="A295" t="s">
        <v>395</v>
      </c>
      <c r="B295" t="s">
        <v>1078</v>
      </c>
    </row>
    <row r="296" spans="1:2" x14ac:dyDescent="0.25">
      <c r="A296" t="s">
        <v>278</v>
      </c>
      <c r="B296" t="s">
        <v>1081</v>
      </c>
    </row>
    <row r="297" spans="1:2" x14ac:dyDescent="0.25">
      <c r="A297" t="s">
        <v>688</v>
      </c>
      <c r="B297" t="s">
        <v>1082</v>
      </c>
    </row>
    <row r="298" spans="1:2" x14ac:dyDescent="0.25">
      <c r="A298" t="s">
        <v>302</v>
      </c>
      <c r="B298" t="s">
        <v>1081</v>
      </c>
    </row>
    <row r="299" spans="1:2" x14ac:dyDescent="0.25">
      <c r="A299" t="s">
        <v>1043</v>
      </c>
      <c r="B299" t="s">
        <v>1079</v>
      </c>
    </row>
    <row r="300" spans="1:2" x14ac:dyDescent="0.25">
      <c r="A300" t="s">
        <v>1063</v>
      </c>
      <c r="B300" t="s">
        <v>1083</v>
      </c>
    </row>
    <row r="301" spans="1:2" x14ac:dyDescent="0.25">
      <c r="A301" t="s">
        <v>1051</v>
      </c>
      <c r="B301" t="s">
        <v>1082</v>
      </c>
    </row>
    <row r="302" spans="1:2" x14ac:dyDescent="0.25">
      <c r="A302" t="s">
        <v>304</v>
      </c>
      <c r="B302" t="s">
        <v>1081</v>
      </c>
    </row>
    <row r="303" spans="1:2" x14ac:dyDescent="0.25">
      <c r="A303" t="s">
        <v>1052</v>
      </c>
      <c r="B303" t="s">
        <v>1082</v>
      </c>
    </row>
    <row r="304" spans="1:2" x14ac:dyDescent="0.25">
      <c r="A304" t="s">
        <v>1019</v>
      </c>
      <c r="B304" t="s">
        <v>1080</v>
      </c>
    </row>
    <row r="305" spans="1:2" x14ac:dyDescent="0.25">
      <c r="A305" t="s">
        <v>487</v>
      </c>
      <c r="B305" t="s">
        <v>1084</v>
      </c>
    </row>
    <row r="306" spans="1:2" x14ac:dyDescent="0.25">
      <c r="A306" t="s">
        <v>704</v>
      </c>
      <c r="B306" t="s">
        <v>1082</v>
      </c>
    </row>
    <row r="307" spans="1:2" x14ac:dyDescent="0.25">
      <c r="A307" t="s">
        <v>306</v>
      </c>
      <c r="B307" t="s">
        <v>1081</v>
      </c>
    </row>
    <row r="308" spans="1:2" x14ac:dyDescent="0.25">
      <c r="A308" t="s">
        <v>337</v>
      </c>
      <c r="B308" t="s">
        <v>1085</v>
      </c>
    </row>
    <row r="309" spans="1:2" x14ac:dyDescent="0.25">
      <c r="A309" t="s">
        <v>280</v>
      </c>
      <c r="B309" t="s">
        <v>1081</v>
      </c>
    </row>
    <row r="310" spans="1:2" x14ac:dyDescent="0.25">
      <c r="A310" t="s">
        <v>529</v>
      </c>
      <c r="B310" t="s">
        <v>1079</v>
      </c>
    </row>
    <row r="311" spans="1:2" x14ac:dyDescent="0.25">
      <c r="A311" t="s">
        <v>308</v>
      </c>
      <c r="B311" t="s">
        <v>1081</v>
      </c>
    </row>
    <row r="312" spans="1:2" x14ac:dyDescent="0.25">
      <c r="A312" t="s">
        <v>637</v>
      </c>
      <c r="B312" t="s">
        <v>1082</v>
      </c>
    </row>
    <row r="313" spans="1:2" x14ac:dyDescent="0.25">
      <c r="A313" t="s">
        <v>349</v>
      </c>
      <c r="B313" t="s">
        <v>1085</v>
      </c>
    </row>
    <row r="314" spans="1:2" x14ac:dyDescent="0.25">
      <c r="A314" t="s">
        <v>463</v>
      </c>
      <c r="B314" t="s">
        <v>1084</v>
      </c>
    </row>
    <row r="315" spans="1:2" x14ac:dyDescent="0.25">
      <c r="A315" t="s">
        <v>706</v>
      </c>
      <c r="B315" t="s">
        <v>1082</v>
      </c>
    </row>
    <row r="316" spans="1:2" x14ac:dyDescent="0.25">
      <c r="A316" t="s">
        <v>437</v>
      </c>
      <c r="B316" t="s">
        <v>1078</v>
      </c>
    </row>
    <row r="317" spans="1:2" x14ac:dyDescent="0.25">
      <c r="A317" t="s">
        <v>657</v>
      </c>
      <c r="B317" t="s">
        <v>1082</v>
      </c>
    </row>
    <row r="318" spans="1:2" x14ac:dyDescent="0.25">
      <c r="A318" t="s">
        <v>1035</v>
      </c>
      <c r="B318" t="s">
        <v>1078</v>
      </c>
    </row>
    <row r="319" spans="1:2" x14ac:dyDescent="0.25">
      <c r="A319" t="s">
        <v>339</v>
      </c>
      <c r="B319" t="s">
        <v>1085</v>
      </c>
    </row>
    <row r="320" spans="1:2" x14ac:dyDescent="0.25">
      <c r="A320" t="s">
        <v>282</v>
      </c>
      <c r="B320" t="s">
        <v>1081</v>
      </c>
    </row>
    <row r="321" spans="1:2" x14ac:dyDescent="0.25">
      <c r="A321" t="s">
        <v>475</v>
      </c>
      <c r="B321" t="s">
        <v>1084</v>
      </c>
    </row>
    <row r="322" spans="1:2" x14ac:dyDescent="0.25">
      <c r="A322" t="s">
        <v>341</v>
      </c>
      <c r="B322" t="s">
        <v>1085</v>
      </c>
    </row>
    <row r="323" spans="1:2" x14ac:dyDescent="0.25">
      <c r="A323" t="s">
        <v>786</v>
      </c>
      <c r="B323" t="s">
        <v>1083</v>
      </c>
    </row>
    <row r="324" spans="1:2" x14ac:dyDescent="0.25">
      <c r="A324" t="s">
        <v>320</v>
      </c>
      <c r="B324" t="s">
        <v>1081</v>
      </c>
    </row>
    <row r="325" spans="1:2" x14ac:dyDescent="0.25">
      <c r="A325" t="s">
        <v>343</v>
      </c>
      <c r="B325" t="s">
        <v>1085</v>
      </c>
    </row>
    <row r="326" spans="1:2" x14ac:dyDescent="0.25">
      <c r="A326" t="s">
        <v>675</v>
      </c>
      <c r="B326" t="s">
        <v>1082</v>
      </c>
    </row>
    <row r="327" spans="1:2" x14ac:dyDescent="0.25">
      <c r="A327" t="s">
        <v>351</v>
      </c>
      <c r="B327" t="s">
        <v>1085</v>
      </c>
    </row>
    <row r="328" spans="1:2" x14ac:dyDescent="0.25">
      <c r="A328" t="s">
        <v>1037</v>
      </c>
      <c r="B328" t="s">
        <v>1084</v>
      </c>
    </row>
    <row r="329" spans="1:2" x14ac:dyDescent="0.25">
      <c r="A329" t="s">
        <v>1053</v>
      </c>
      <c r="B329" t="s">
        <v>1082</v>
      </c>
    </row>
    <row r="330" spans="1:2" x14ac:dyDescent="0.25">
      <c r="A330" t="s">
        <v>477</v>
      </c>
      <c r="B330" t="s">
        <v>1084</v>
      </c>
    </row>
    <row r="331" spans="1:2" x14ac:dyDescent="0.25">
      <c r="A331" t="s">
        <v>851</v>
      </c>
      <c r="B331" t="s">
        <v>1083</v>
      </c>
    </row>
    <row r="332" spans="1:2" x14ac:dyDescent="0.25">
      <c r="A332" t="s">
        <v>509</v>
      </c>
      <c r="B332" t="s">
        <v>1079</v>
      </c>
    </row>
    <row r="333" spans="1:2" x14ac:dyDescent="0.25">
      <c r="A333" t="s">
        <v>381</v>
      </c>
      <c r="B333" t="s">
        <v>1078</v>
      </c>
    </row>
    <row r="334" spans="1:2" x14ac:dyDescent="0.25">
      <c r="A334" t="s">
        <v>1064</v>
      </c>
      <c r="B334" t="s">
        <v>1083</v>
      </c>
    </row>
    <row r="335" spans="1:2" x14ac:dyDescent="0.25">
      <c r="A335" t="s">
        <v>753</v>
      </c>
      <c r="B335" t="s">
        <v>1083</v>
      </c>
    </row>
    <row r="336" spans="1:2" x14ac:dyDescent="0.25">
      <c r="A336" t="s">
        <v>405</v>
      </c>
      <c r="B336" t="s">
        <v>1078</v>
      </c>
    </row>
    <row r="337" spans="1:2" x14ac:dyDescent="0.25">
      <c r="A337" t="s">
        <v>407</v>
      </c>
      <c r="B337" t="s">
        <v>1078</v>
      </c>
    </row>
    <row r="338" spans="1:2" x14ac:dyDescent="0.25">
      <c r="A338" t="s">
        <v>270</v>
      </c>
      <c r="B338" t="s">
        <v>1081</v>
      </c>
    </row>
    <row r="339" spans="1:2" x14ac:dyDescent="0.25">
      <c r="A339" t="s">
        <v>562</v>
      </c>
      <c r="B339" t="s">
        <v>1079</v>
      </c>
    </row>
    <row r="340" spans="1:2" x14ac:dyDescent="0.25">
      <c r="A340" t="s">
        <v>421</v>
      </c>
      <c r="B340" t="s">
        <v>1078</v>
      </c>
    </row>
    <row r="341" spans="1:2" x14ac:dyDescent="0.25">
      <c r="A341" t="s">
        <v>690</v>
      </c>
      <c r="B341" t="s">
        <v>1082</v>
      </c>
    </row>
    <row r="342" spans="1:2" x14ac:dyDescent="0.25">
      <c r="A342" t="s">
        <v>310</v>
      </c>
      <c r="B342" t="s">
        <v>1081</v>
      </c>
    </row>
    <row r="343" spans="1:2" x14ac:dyDescent="0.25">
      <c r="A343" t="s">
        <v>788</v>
      </c>
      <c r="B343" t="s">
        <v>1083</v>
      </c>
    </row>
    <row r="344" spans="1:2" x14ac:dyDescent="0.25">
      <c r="A344" t="s">
        <v>451</v>
      </c>
      <c r="B344" t="s">
        <v>1084</v>
      </c>
    </row>
    <row r="345" spans="1:2" x14ac:dyDescent="0.25">
      <c r="A345" t="s">
        <v>250</v>
      </c>
      <c r="B345" t="s">
        <v>1080</v>
      </c>
    </row>
    <row r="346" spans="1:2" x14ac:dyDescent="0.25">
      <c r="A346" t="s">
        <v>806</v>
      </c>
      <c r="B346" t="s">
        <v>1085</v>
      </c>
    </row>
    <row r="347" spans="1:2" x14ac:dyDescent="0.25">
      <c r="A347" t="s">
        <v>1054</v>
      </c>
      <c r="B347" t="s">
        <v>1082</v>
      </c>
    </row>
    <row r="348" spans="1:2" x14ac:dyDescent="0.25">
      <c r="A348" t="s">
        <v>1044</v>
      </c>
      <c r="B348" t="s">
        <v>1079</v>
      </c>
    </row>
    <row r="349" spans="1:2" x14ac:dyDescent="0.25">
      <c r="A349" t="s">
        <v>708</v>
      </c>
      <c r="B349" t="s">
        <v>1082</v>
      </c>
    </row>
    <row r="350" spans="1:2" x14ac:dyDescent="0.25">
      <c r="A350" t="s">
        <v>543</v>
      </c>
      <c r="B350" t="s">
        <v>1079</v>
      </c>
    </row>
    <row r="351" spans="1:2" x14ac:dyDescent="0.25">
      <c r="A351" t="s">
        <v>322</v>
      </c>
      <c r="B351" t="s">
        <v>1081</v>
      </c>
    </row>
    <row r="352" spans="1:2" x14ac:dyDescent="0.25">
      <c r="A352" t="s">
        <v>453</v>
      </c>
      <c r="B352" t="s">
        <v>1084</v>
      </c>
    </row>
    <row r="353" spans="1:2" x14ac:dyDescent="0.25">
      <c r="A353" t="s">
        <v>455</v>
      </c>
      <c r="B353" t="s">
        <v>1084</v>
      </c>
    </row>
    <row r="354" spans="1:2" x14ac:dyDescent="0.25">
      <c r="A354" t="s">
        <v>544</v>
      </c>
      <c r="B354" t="s">
        <v>1079</v>
      </c>
    </row>
    <row r="355" spans="1:2" x14ac:dyDescent="0.25">
      <c r="A355" t="s">
        <v>284</v>
      </c>
      <c r="B355" t="s">
        <v>1081</v>
      </c>
    </row>
    <row r="356" spans="1:2" x14ac:dyDescent="0.25">
      <c r="A356" t="s">
        <v>1020</v>
      </c>
      <c r="B356" t="s">
        <v>1080</v>
      </c>
    </row>
    <row r="357" spans="1:2" x14ac:dyDescent="0.25">
      <c r="A357" t="s">
        <v>1038</v>
      </c>
      <c r="B357" t="s">
        <v>1084</v>
      </c>
    </row>
    <row r="358" spans="1:2" x14ac:dyDescent="0.25">
      <c r="A358" t="s">
        <v>465</v>
      </c>
      <c r="B358" t="s">
        <v>1084</v>
      </c>
    </row>
    <row r="359" spans="1:2" x14ac:dyDescent="0.25">
      <c r="A359" t="s">
        <v>780</v>
      </c>
      <c r="B359" t="s">
        <v>1083</v>
      </c>
    </row>
    <row r="360" spans="1:2" x14ac:dyDescent="0.25">
      <c r="A360" t="s">
        <v>252</v>
      </c>
      <c r="B360" t="s">
        <v>1080</v>
      </c>
    </row>
    <row r="361" spans="1:2" x14ac:dyDescent="0.25">
      <c r="A361" t="s">
        <v>710</v>
      </c>
      <c r="B361" t="s">
        <v>1082</v>
      </c>
    </row>
    <row r="362" spans="1:2" x14ac:dyDescent="0.25">
      <c r="A362" t="s">
        <v>678</v>
      </c>
      <c r="B362" t="s">
        <v>1082</v>
      </c>
    </row>
    <row r="363" spans="1:2" x14ac:dyDescent="0.25">
      <c r="A363" t="s">
        <v>1065</v>
      </c>
      <c r="B363" t="s">
        <v>1083</v>
      </c>
    </row>
    <row r="364" spans="1:2" x14ac:dyDescent="0.25">
      <c r="A364" t="s">
        <v>286</v>
      </c>
      <c r="B364" t="s">
        <v>1081</v>
      </c>
    </row>
    <row r="365" spans="1:2" x14ac:dyDescent="0.25">
      <c r="A365" t="s">
        <v>457</v>
      </c>
      <c r="B365" t="s">
        <v>1084</v>
      </c>
    </row>
    <row r="366" spans="1:2" x14ac:dyDescent="0.25">
      <c r="A366" t="s">
        <v>712</v>
      </c>
      <c r="B366" t="s">
        <v>1082</v>
      </c>
    </row>
    <row r="367" spans="1:2" x14ac:dyDescent="0.25">
      <c r="A367" t="s">
        <v>755</v>
      </c>
      <c r="B367" t="s">
        <v>1083</v>
      </c>
    </row>
    <row r="368" spans="1:2" x14ac:dyDescent="0.25">
      <c r="A368" t="s">
        <v>1039</v>
      </c>
      <c r="B368" t="s">
        <v>1084</v>
      </c>
    </row>
    <row r="369" spans="1:2" x14ac:dyDescent="0.25">
      <c r="A369" t="s">
        <v>531</v>
      </c>
      <c r="B369" t="s">
        <v>1079</v>
      </c>
    </row>
    <row r="370" spans="1:2" x14ac:dyDescent="0.25">
      <c r="A370" t="s">
        <v>659</v>
      </c>
      <c r="B370" t="s">
        <v>1082</v>
      </c>
    </row>
    <row r="371" spans="1:2" x14ac:dyDescent="0.25">
      <c r="A371" t="s">
        <v>782</v>
      </c>
      <c r="B371" t="s">
        <v>1083</v>
      </c>
    </row>
    <row r="372" spans="1:2" x14ac:dyDescent="0.25">
      <c r="A372" t="s">
        <v>680</v>
      </c>
      <c r="B372" t="s">
        <v>1082</v>
      </c>
    </row>
    <row r="373" spans="1:2" x14ac:dyDescent="0.25">
      <c r="A373" t="s">
        <v>546</v>
      </c>
      <c r="B373" t="s">
        <v>1079</v>
      </c>
    </row>
    <row r="374" spans="1:2" x14ac:dyDescent="0.25">
      <c r="A374" t="s">
        <v>1045</v>
      </c>
      <c r="B374" t="s">
        <v>1079</v>
      </c>
    </row>
    <row r="375" spans="1:2" x14ac:dyDescent="0.25">
      <c r="A375" t="s">
        <v>682</v>
      </c>
      <c r="B375" t="s">
        <v>1082</v>
      </c>
    </row>
    <row r="376" spans="1:2" x14ac:dyDescent="0.25">
      <c r="A376" t="s">
        <v>1066</v>
      </c>
      <c r="B376" t="s">
        <v>1083</v>
      </c>
    </row>
    <row r="377" spans="1:2" x14ac:dyDescent="0.25">
      <c r="A377" t="s">
        <v>757</v>
      </c>
      <c r="B377" t="s">
        <v>1083</v>
      </c>
    </row>
    <row r="378" spans="1:2" x14ac:dyDescent="0.25">
      <c r="A378" t="s">
        <v>288</v>
      </c>
      <c r="B378" t="s">
        <v>1081</v>
      </c>
    </row>
    <row r="379" spans="1:2" x14ac:dyDescent="0.25">
      <c r="A379" t="s">
        <v>684</v>
      </c>
      <c r="B379" t="s">
        <v>1082</v>
      </c>
    </row>
    <row r="380" spans="1:2" x14ac:dyDescent="0.25">
      <c r="A380" t="s">
        <v>796</v>
      </c>
      <c r="B380" t="s">
        <v>1080</v>
      </c>
    </row>
    <row r="381" spans="1:2" x14ac:dyDescent="0.25">
      <c r="A381" t="s">
        <v>533</v>
      </c>
      <c r="B381" t="s">
        <v>1079</v>
      </c>
    </row>
    <row r="382" spans="1:2" x14ac:dyDescent="0.25">
      <c r="A382" t="s">
        <v>692</v>
      </c>
      <c r="B382" t="s">
        <v>1082</v>
      </c>
    </row>
    <row r="383" spans="1:2" x14ac:dyDescent="0.25">
      <c r="A383" t="s">
        <v>361</v>
      </c>
      <c r="B383" t="s">
        <v>1085</v>
      </c>
    </row>
    <row r="384" spans="1:2" x14ac:dyDescent="0.25">
      <c r="A384" t="s">
        <v>479</v>
      </c>
      <c r="B384" t="s">
        <v>1084</v>
      </c>
    </row>
    <row r="385" spans="1:2" x14ac:dyDescent="0.25">
      <c r="A385" t="s">
        <v>1026</v>
      </c>
      <c r="B385" t="s">
        <v>1081</v>
      </c>
    </row>
    <row r="386" spans="1:2" x14ac:dyDescent="0.25">
      <c r="A386" t="s">
        <v>467</v>
      </c>
      <c r="B386" t="s">
        <v>1084</v>
      </c>
    </row>
    <row r="387" spans="1:2" x14ac:dyDescent="0.25">
      <c r="A387" t="s">
        <v>548</v>
      </c>
      <c r="B387" t="s">
        <v>1079</v>
      </c>
    </row>
    <row r="388" spans="1:2" x14ac:dyDescent="0.25">
      <c r="A388" t="s">
        <v>714</v>
      </c>
      <c r="B388" t="s">
        <v>1082</v>
      </c>
    </row>
    <row r="389" spans="1:2" x14ac:dyDescent="0.25">
      <c r="A389" t="s">
        <v>639</v>
      </c>
      <c r="B389" t="s">
        <v>1082</v>
      </c>
    </row>
    <row r="390" spans="1:2" x14ac:dyDescent="0.25">
      <c r="A390" t="s">
        <v>423</v>
      </c>
      <c r="B390" t="s">
        <v>1078</v>
      </c>
    </row>
    <row r="391" spans="1:2" x14ac:dyDescent="0.25">
      <c r="A391" t="s">
        <v>549</v>
      </c>
      <c r="B391" t="s">
        <v>1079</v>
      </c>
    </row>
    <row r="392" spans="1:2" x14ac:dyDescent="0.25">
      <c r="A392" t="s">
        <v>1055</v>
      </c>
      <c r="B392" t="s">
        <v>1082</v>
      </c>
    </row>
    <row r="393" spans="1:2" x14ac:dyDescent="0.25">
      <c r="A393" t="s">
        <v>759</v>
      </c>
      <c r="B393" t="s">
        <v>1083</v>
      </c>
    </row>
    <row r="394" spans="1:2" x14ac:dyDescent="0.25">
      <c r="A394" t="s">
        <v>312</v>
      </c>
      <c r="B394" t="s">
        <v>1081</v>
      </c>
    </row>
    <row r="395" spans="1:2" x14ac:dyDescent="0.25">
      <c r="A395" t="s">
        <v>409</v>
      </c>
      <c r="B395" t="s">
        <v>1078</v>
      </c>
    </row>
    <row r="396" spans="1:2" x14ac:dyDescent="0.25">
      <c r="A396" t="s">
        <v>818</v>
      </c>
      <c r="B396" t="s">
        <v>1084</v>
      </c>
    </row>
    <row r="397" spans="1:2" x14ac:dyDescent="0.25">
      <c r="A397" t="s">
        <v>694</v>
      </c>
      <c r="B397" t="s">
        <v>1082</v>
      </c>
    </row>
    <row r="398" spans="1:2" x14ac:dyDescent="0.25">
      <c r="A398" t="s">
        <v>833</v>
      </c>
      <c r="B398" t="s">
        <v>1079</v>
      </c>
    </row>
    <row r="399" spans="1:2" x14ac:dyDescent="0.25">
      <c r="A399" t="s">
        <v>807</v>
      </c>
      <c r="B399" t="s">
        <v>1085</v>
      </c>
    </row>
    <row r="400" spans="1:2" x14ac:dyDescent="0.25">
      <c r="A400" t="s">
        <v>290</v>
      </c>
      <c r="B400" t="s">
        <v>1081</v>
      </c>
    </row>
    <row r="401" spans="1:2" x14ac:dyDescent="0.25">
      <c r="A401" t="s">
        <v>1067</v>
      </c>
      <c r="B401" t="s">
        <v>1083</v>
      </c>
    </row>
    <row r="402" spans="1:2" x14ac:dyDescent="0.25">
      <c r="A402" t="s">
        <v>661</v>
      </c>
      <c r="B402" t="s">
        <v>1082</v>
      </c>
    </row>
    <row r="403" spans="1:2" x14ac:dyDescent="0.25">
      <c r="A403" t="s">
        <v>1056</v>
      </c>
      <c r="B403" t="s">
        <v>1082</v>
      </c>
    </row>
    <row r="404" spans="1:2" x14ac:dyDescent="0.25">
      <c r="A404" t="s">
        <v>324</v>
      </c>
      <c r="B404" t="s">
        <v>1081</v>
      </c>
    </row>
    <row r="405" spans="1:2" x14ac:dyDescent="0.25">
      <c r="A405" t="s">
        <v>716</v>
      </c>
      <c r="B405" t="s">
        <v>1082</v>
      </c>
    </row>
    <row r="406" spans="1:2" x14ac:dyDescent="0.25">
      <c r="A406" t="s">
        <v>1057</v>
      </c>
      <c r="B406" t="s">
        <v>1082</v>
      </c>
    </row>
    <row r="407" spans="1:2" x14ac:dyDescent="0.25">
      <c r="A407" t="s">
        <v>481</v>
      </c>
      <c r="B407" t="s">
        <v>1084</v>
      </c>
    </row>
    <row r="408" spans="1:2" x14ac:dyDescent="0.25">
      <c r="A408" t="s">
        <v>489</v>
      </c>
      <c r="B408" t="s">
        <v>1084</v>
      </c>
    </row>
    <row r="409" spans="1:2" x14ac:dyDescent="0.25">
      <c r="A409" t="s">
        <v>730</v>
      </c>
      <c r="B409" t="s">
        <v>1082</v>
      </c>
    </row>
    <row r="410" spans="1:2" x14ac:dyDescent="0.25">
      <c r="A410" t="s">
        <v>491</v>
      </c>
      <c r="B410" t="s">
        <v>1084</v>
      </c>
    </row>
    <row r="411" spans="1:2" x14ac:dyDescent="0.25">
      <c r="A411" t="s">
        <v>314</v>
      </c>
      <c r="B411" t="s">
        <v>1081</v>
      </c>
    </row>
    <row r="412" spans="1:2" x14ac:dyDescent="0.25">
      <c r="A412" t="s">
        <v>493</v>
      </c>
      <c r="B412" t="s">
        <v>1084</v>
      </c>
    </row>
    <row r="413" spans="1:2" x14ac:dyDescent="0.25">
      <c r="A413" t="s">
        <v>1031</v>
      </c>
      <c r="B413" t="s">
        <v>1085</v>
      </c>
    </row>
    <row r="415" spans="1:2" x14ac:dyDescent="0.25">
      <c r="A415" t="s">
        <v>1724</v>
      </c>
    </row>
    <row r="416" spans="1:2" x14ac:dyDescent="0.25">
      <c r="A416" t="s">
        <v>1725</v>
      </c>
    </row>
    <row r="418" spans="1:2" x14ac:dyDescent="0.25">
      <c r="A418" t="s">
        <v>852</v>
      </c>
    </row>
    <row r="419" spans="1:2" ht="26.25" x14ac:dyDescent="0.25">
      <c r="A419" s="320" t="s">
        <v>2187</v>
      </c>
      <c r="B419" s="325" t="s">
        <v>2161</v>
      </c>
    </row>
    <row r="420" spans="1:2" ht="26.25" x14ac:dyDescent="0.25">
      <c r="A420" s="320" t="s">
        <v>2193</v>
      </c>
      <c r="B420" s="325" t="s">
        <v>2153</v>
      </c>
    </row>
    <row r="421" spans="1:2" ht="39" x14ac:dyDescent="0.25">
      <c r="A421" s="320" t="s">
        <v>2195</v>
      </c>
      <c r="B421" s="325" t="s">
        <v>2151</v>
      </c>
    </row>
    <row r="422" spans="1:2" ht="26.25" x14ac:dyDescent="0.25">
      <c r="A422" s="320" t="s">
        <v>2186</v>
      </c>
      <c r="B422" s="325" t="s">
        <v>2164</v>
      </c>
    </row>
    <row r="423" spans="1:2" ht="26.25" x14ac:dyDescent="0.25">
      <c r="A423" s="320" t="s">
        <v>2196</v>
      </c>
      <c r="B423" s="325" t="s">
        <v>2148</v>
      </c>
    </row>
    <row r="424" spans="1:2" ht="26.25" x14ac:dyDescent="0.25">
      <c r="A424" s="320" t="s">
        <v>2198</v>
      </c>
      <c r="B424" s="325" t="s">
        <v>2144</v>
      </c>
    </row>
    <row r="425" spans="1:2" ht="26.25" x14ac:dyDescent="0.25">
      <c r="A425" s="320" t="s">
        <v>2185</v>
      </c>
      <c r="B425" s="325" t="s">
        <v>2165</v>
      </c>
    </row>
    <row r="426" spans="1:2" ht="26.25" x14ac:dyDescent="0.25">
      <c r="A426" s="320" t="s">
        <v>2183</v>
      </c>
      <c r="B426" s="325" t="s">
        <v>2166</v>
      </c>
    </row>
    <row r="427" spans="1:2" x14ac:dyDescent="0.25">
      <c r="A427" s="320" t="s">
        <v>2184</v>
      </c>
      <c r="B427" s="325" t="s">
        <v>2171</v>
      </c>
    </row>
    <row r="428" spans="1:2" ht="39" x14ac:dyDescent="0.25">
      <c r="A428" s="320" t="s">
        <v>2194</v>
      </c>
      <c r="B428" s="325" t="s">
        <v>2152</v>
      </c>
    </row>
    <row r="429" spans="1:2" ht="26.25" x14ac:dyDescent="0.25">
      <c r="A429" s="320" t="s">
        <v>2197</v>
      </c>
      <c r="B429" s="325" t="s">
        <v>2147</v>
      </c>
    </row>
    <row r="430" spans="1:2" ht="26.25" x14ac:dyDescent="0.25">
      <c r="A430" t="s">
        <v>2180</v>
      </c>
      <c r="B430" s="325" t="s">
        <v>2176</v>
      </c>
    </row>
    <row r="431" spans="1:2" x14ac:dyDescent="0.25">
      <c r="A431" s="320" t="s">
        <v>2182</v>
      </c>
      <c r="B431" s="325" t="s">
        <v>2149</v>
      </c>
    </row>
    <row r="432" spans="1:2" ht="51.75" x14ac:dyDescent="0.25">
      <c r="A432" s="320" t="s">
        <v>2181</v>
      </c>
      <c r="B432" s="325" t="s">
        <v>2172</v>
      </c>
    </row>
    <row r="433" spans="1:2" ht="26.25" x14ac:dyDescent="0.25">
      <c r="A433" s="320" t="s">
        <v>2188</v>
      </c>
      <c r="B433" s="325" t="s">
        <v>2160</v>
      </c>
    </row>
    <row r="434" spans="1:2" ht="26.25" x14ac:dyDescent="0.25">
      <c r="A434" s="320" t="s">
        <v>2189</v>
      </c>
      <c r="B434" s="325" t="s">
        <v>2158</v>
      </c>
    </row>
    <row r="435" spans="1:2" ht="26.25" x14ac:dyDescent="0.25">
      <c r="A435" s="320" t="s">
        <v>2191</v>
      </c>
      <c r="B435" s="325" t="s">
        <v>2156</v>
      </c>
    </row>
    <row r="436" spans="1:2" ht="26.25" x14ac:dyDescent="0.25">
      <c r="A436" s="320" t="s">
        <v>2190</v>
      </c>
      <c r="B436" s="325" t="s">
        <v>2157</v>
      </c>
    </row>
    <row r="437" spans="1:2" ht="39" x14ac:dyDescent="0.25">
      <c r="A437" s="320" t="s">
        <v>1756</v>
      </c>
      <c r="B437" s="325" t="s">
        <v>2170</v>
      </c>
    </row>
    <row r="438" spans="1:2" ht="26.25" x14ac:dyDescent="0.25">
      <c r="A438" s="320" t="s">
        <v>2192</v>
      </c>
      <c r="B438" s="325" t="s">
        <v>2155</v>
      </c>
    </row>
    <row r="445" spans="1:2" x14ac:dyDescent="0.25">
      <c r="B445" s="320"/>
    </row>
    <row r="446" spans="1:2" x14ac:dyDescent="0.25">
      <c r="B446" s="320"/>
    </row>
    <row r="447" spans="1:2" x14ac:dyDescent="0.25">
      <c r="B447" s="320"/>
    </row>
  </sheetData>
  <sortState xmlns:xlrd2="http://schemas.microsoft.com/office/spreadsheetml/2017/richdata2" ref="A419:B438">
    <sortCondition ref="A419:A43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7839-90CE-4221-B0D7-4819A07CBE9E}">
  <dimension ref="A3:Z30"/>
  <sheetViews>
    <sheetView zoomScale="90" zoomScaleNormal="90" workbookViewId="0">
      <selection activeCell="C4" sqref="C4"/>
    </sheetView>
  </sheetViews>
  <sheetFormatPr defaultRowHeight="15" x14ac:dyDescent="0.25"/>
  <cols>
    <col min="1" max="1" width="56.140625" customWidth="1"/>
    <col min="2" max="2" width="15.140625" customWidth="1"/>
    <col min="3" max="3" width="13.85546875" customWidth="1"/>
    <col min="4" max="4" width="19.140625" bestFit="1" customWidth="1"/>
    <col min="5" max="5" width="18.85546875" customWidth="1"/>
    <col min="6" max="6" width="20.140625" customWidth="1"/>
    <col min="7" max="7" width="23.85546875" customWidth="1"/>
    <col min="8" max="8" width="16.140625" customWidth="1"/>
    <col min="9" max="9" width="14.85546875" bestFit="1" customWidth="1"/>
    <col min="10" max="11" width="11.42578125" bestFit="1" customWidth="1"/>
    <col min="12" max="12" width="20.85546875" customWidth="1"/>
    <col min="13" max="13" width="18.42578125" customWidth="1"/>
    <col min="14" max="14" width="30.140625" bestFit="1" customWidth="1"/>
  </cols>
  <sheetData>
    <row r="3" spans="1:26" s="110" customFormat="1" x14ac:dyDescent="0.25">
      <c r="A3" s="153"/>
      <c r="B3" s="334" t="s">
        <v>1742</v>
      </c>
      <c r="C3" s="334"/>
      <c r="D3" s="334"/>
      <c r="E3" s="334"/>
      <c r="F3" s="334"/>
      <c r="G3" s="334"/>
      <c r="H3" s="334"/>
      <c r="I3" s="336" t="s">
        <v>895</v>
      </c>
      <c r="J3" s="337"/>
      <c r="K3" s="337"/>
      <c r="L3" s="337"/>
      <c r="M3" s="337"/>
      <c r="N3" s="337"/>
      <c r="O3" s="338"/>
      <c r="P3" s="334" t="s">
        <v>892</v>
      </c>
      <c r="Q3" s="334"/>
      <c r="R3" s="334"/>
      <c r="S3" s="334"/>
      <c r="T3" s="334"/>
      <c r="U3" s="334"/>
      <c r="V3" s="334"/>
      <c r="W3" s="334"/>
      <c r="X3" s="334"/>
      <c r="Y3" s="334"/>
      <c r="Z3" s="334"/>
    </row>
    <row r="4" spans="1:26" s="110" customFormat="1" x14ac:dyDescent="0.25">
      <c r="A4" s="110" t="s">
        <v>883</v>
      </c>
      <c r="B4" s="120" t="s">
        <v>922</v>
      </c>
      <c r="C4" s="120" t="s">
        <v>923</v>
      </c>
      <c r="D4" s="120" t="s">
        <v>924</v>
      </c>
      <c r="E4" s="120" t="s">
        <v>925</v>
      </c>
      <c r="F4" s="120" t="s">
        <v>926</v>
      </c>
      <c r="G4" s="120" t="s">
        <v>927</v>
      </c>
      <c r="H4" s="121" t="s">
        <v>928</v>
      </c>
      <c r="I4" s="113" t="s">
        <v>922</v>
      </c>
      <c r="J4" s="113" t="s">
        <v>923</v>
      </c>
      <c r="K4" s="113" t="s">
        <v>924</v>
      </c>
      <c r="L4" s="113" t="s">
        <v>925</v>
      </c>
      <c r="M4" s="113" t="s">
        <v>926</v>
      </c>
      <c r="N4" s="113" t="s">
        <v>927</v>
      </c>
      <c r="O4" s="113" t="s">
        <v>928</v>
      </c>
      <c r="P4" s="113" t="s">
        <v>879</v>
      </c>
      <c r="Q4" s="113" t="s">
        <v>880</v>
      </c>
      <c r="R4" s="113" t="s">
        <v>870</v>
      </c>
      <c r="S4" s="113" t="s">
        <v>871</v>
      </c>
      <c r="T4" s="113" t="s">
        <v>872</v>
      </c>
      <c r="U4" s="113" t="s">
        <v>873</v>
      </c>
      <c r="V4" s="113" t="s">
        <v>874</v>
      </c>
      <c r="W4" s="113" t="s">
        <v>875</v>
      </c>
      <c r="X4" s="113" t="s">
        <v>876</v>
      </c>
      <c r="Y4" s="113" t="s">
        <v>877</v>
      </c>
      <c r="Z4" s="113" t="s">
        <v>878</v>
      </c>
    </row>
    <row r="5" spans="1:26" x14ac:dyDescent="0.25">
      <c r="A5" s="113" t="s">
        <v>867</v>
      </c>
      <c r="B5" s="105">
        <f t="shared" ref="B5:H5" si="0">((P5*52)/12)*104.8%</f>
        <v>27.679773285126892</v>
      </c>
      <c r="C5" s="105">
        <f t="shared" si="0"/>
        <v>55.406458543587128</v>
      </c>
      <c r="D5" s="105">
        <f t="shared" si="0"/>
        <v>36.579883585116285</v>
      </c>
      <c r="E5" s="105">
        <f t="shared" si="0"/>
        <v>56.181728928839334</v>
      </c>
      <c r="F5" s="105">
        <f t="shared" si="0"/>
        <v>24.524336791882156</v>
      </c>
      <c r="G5" s="105">
        <f t="shared" si="0"/>
        <v>24.524336791882156</v>
      </c>
      <c r="H5" s="119">
        <f t="shared" si="0"/>
        <v>24.524336791882156</v>
      </c>
      <c r="I5" s="105">
        <f t="shared" ref="I5:I9" si="1">(P5*52)/12</f>
        <v>26.411997409472225</v>
      </c>
      <c r="J5" s="105">
        <f t="shared" ref="J5:J9" si="2">(Q5*52)/12</f>
        <v>52.868758152277792</v>
      </c>
      <c r="K5" s="105">
        <f t="shared" ref="K5:K9" si="3">(T5*52)/12</f>
        <v>23.401084725078391</v>
      </c>
      <c r="L5" s="105">
        <f t="shared" ref="L5:L9" si="4">(U5*52)/12</f>
        <v>23.401084725078391</v>
      </c>
      <c r="M5" s="105">
        <f t="shared" ref="M5:M9" si="5">(W5*52)/12</f>
        <v>45.36301863973685</v>
      </c>
      <c r="N5" s="105">
        <f t="shared" ref="N5:N9" si="6">(X5*52)/12</f>
        <v>45.36301863973685</v>
      </c>
      <c r="O5" s="105">
        <f t="shared" ref="O5:O9" si="7">(Y5*52)/12</f>
        <v>45.36301863973685</v>
      </c>
      <c r="P5" s="105">
        <v>6.0950763252628217</v>
      </c>
      <c r="Q5" s="105">
        <v>12.200482650525643</v>
      </c>
      <c r="R5" s="105">
        <v>8.0548774776386409</v>
      </c>
      <c r="S5" s="105">
        <v>12.371196916215354</v>
      </c>
      <c r="T5" s="105">
        <v>5.4002503211719368</v>
      </c>
      <c r="U5" s="105">
        <v>5.4002503211719368</v>
      </c>
      <c r="V5" s="105">
        <v>5.4002503211719368</v>
      </c>
      <c r="W5" s="105">
        <v>10.468388916862351</v>
      </c>
      <c r="X5" s="105">
        <v>10.468388916862351</v>
      </c>
      <c r="Y5" s="105">
        <v>10.468388916862351</v>
      </c>
      <c r="Z5" s="105">
        <v>10.468388916862351</v>
      </c>
    </row>
    <row r="6" spans="1:26" x14ac:dyDescent="0.25">
      <c r="A6" s="113" t="s">
        <v>881</v>
      </c>
      <c r="B6" s="105">
        <f t="shared" ref="B6:B9" si="8">((P6*52)/12)*109%</f>
        <v>0</v>
      </c>
      <c r="C6" s="105">
        <f t="shared" ref="C6:C9" si="9">((Q6*52)/12)*109%</f>
        <v>0</v>
      </c>
      <c r="D6" s="105">
        <f t="shared" ref="D6:D9" si="10">((R6*52)/12)*109%</f>
        <v>0</v>
      </c>
      <c r="E6" s="105">
        <f t="shared" ref="E6:E9" si="11">((S6*52)/12)*109%</f>
        <v>0</v>
      </c>
      <c r="F6" s="105">
        <f t="shared" ref="F6:F9" si="12">((T6*52)/12)*109%</f>
        <v>0</v>
      </c>
      <c r="G6" s="105">
        <f t="shared" ref="G6:G9" si="13">((U6*52)/12)*109%</f>
        <v>0</v>
      </c>
      <c r="H6" s="119">
        <f t="shared" ref="H6:H9" si="14">((V6*52)/12)*109%</f>
        <v>0</v>
      </c>
      <c r="I6" s="105">
        <f t="shared" si="1"/>
        <v>0</v>
      </c>
      <c r="J6" s="105">
        <f t="shared" si="2"/>
        <v>0</v>
      </c>
      <c r="K6" s="105">
        <f t="shared" si="3"/>
        <v>0</v>
      </c>
      <c r="L6" s="105">
        <f t="shared" si="4"/>
        <v>0</v>
      </c>
      <c r="M6" s="105">
        <f t="shared" si="5"/>
        <v>0</v>
      </c>
      <c r="N6" s="105">
        <f t="shared" si="6"/>
        <v>0</v>
      </c>
      <c r="O6" s="105">
        <f t="shared" si="7"/>
        <v>0</v>
      </c>
      <c r="P6" s="105">
        <v>0</v>
      </c>
      <c r="Q6" s="105">
        <v>0</v>
      </c>
      <c r="R6" s="105">
        <v>0</v>
      </c>
      <c r="S6" s="105">
        <v>0</v>
      </c>
      <c r="T6" s="105">
        <v>0</v>
      </c>
      <c r="U6" s="105">
        <v>0</v>
      </c>
      <c r="V6" s="105">
        <v>0</v>
      </c>
      <c r="W6" s="105">
        <v>0</v>
      </c>
      <c r="X6" s="105">
        <v>0</v>
      </c>
      <c r="Y6" s="105">
        <v>0</v>
      </c>
      <c r="Z6" s="105">
        <v>0</v>
      </c>
    </row>
    <row r="7" spans="1:26" x14ac:dyDescent="0.25">
      <c r="A7" s="113" t="s">
        <v>882</v>
      </c>
      <c r="B7" s="105">
        <f t="shared" ref="B7:H7" si="15">((P7*52)/12)*116.1%</f>
        <v>7.8945532469720661</v>
      </c>
      <c r="C7" s="105">
        <f t="shared" si="15"/>
        <v>8.8503918227812637</v>
      </c>
      <c r="D7" s="105">
        <f t="shared" si="15"/>
        <v>7.4605913104011563</v>
      </c>
      <c r="E7" s="105">
        <f t="shared" si="15"/>
        <v>7.7832569744463367</v>
      </c>
      <c r="F7" s="105">
        <f t="shared" si="15"/>
        <v>6.4052928521586061</v>
      </c>
      <c r="G7" s="105">
        <f t="shared" si="15"/>
        <v>6.5861822295141161</v>
      </c>
      <c r="H7" s="119">
        <f t="shared" si="15"/>
        <v>7.3649109990295871</v>
      </c>
      <c r="I7" s="105">
        <f t="shared" si="1"/>
        <v>6.7997874650922183</v>
      </c>
      <c r="J7" s="105">
        <f t="shared" si="2"/>
        <v>7.6230765054102188</v>
      </c>
      <c r="K7" s="105">
        <f t="shared" si="3"/>
        <v>5.5170481069410906</v>
      </c>
      <c r="L7" s="105">
        <f t="shared" si="4"/>
        <v>5.6728529108648713</v>
      </c>
      <c r="M7" s="105">
        <f t="shared" si="5"/>
        <v>5.699339727531914</v>
      </c>
      <c r="N7" s="105">
        <f t="shared" si="6"/>
        <v>6.3435925917567504</v>
      </c>
      <c r="O7" s="105">
        <f t="shared" si="7"/>
        <v>6.3435925917567504</v>
      </c>
      <c r="P7" s="105">
        <v>1.5691817227135889</v>
      </c>
      <c r="Q7" s="105">
        <v>1.7591715012485121</v>
      </c>
      <c r="R7" s="105">
        <v>1.4829241324589855</v>
      </c>
      <c r="S7" s="105">
        <v>1.5470596252129472</v>
      </c>
      <c r="T7" s="105">
        <v>1.2731649477556364</v>
      </c>
      <c r="U7" s="105">
        <v>1.3091199025072779</v>
      </c>
      <c r="V7" s="105">
        <v>1.4639059827130962</v>
      </c>
      <c r="W7" s="105">
        <v>1.3152322448150571</v>
      </c>
      <c r="X7" s="105">
        <v>1.4639059827130962</v>
      </c>
      <c r="Y7" s="105">
        <v>1.4639059827130962</v>
      </c>
      <c r="Z7" s="105">
        <v>1.4639059827130962</v>
      </c>
    </row>
    <row r="8" spans="1:26" x14ac:dyDescent="0.25">
      <c r="A8" s="113" t="s">
        <v>868</v>
      </c>
      <c r="B8" s="105">
        <f t="shared" ref="B8:H8" si="16">((P8*52)/12)*104.9%</f>
        <v>203.75034991577397</v>
      </c>
      <c r="C8" s="105">
        <f t="shared" si="16"/>
        <v>341.65708661703178</v>
      </c>
      <c r="D8" s="105">
        <f t="shared" si="16"/>
        <v>219.10252357121712</v>
      </c>
      <c r="E8" s="105">
        <f t="shared" si="16"/>
        <v>370.76379447808284</v>
      </c>
      <c r="F8" s="105">
        <f t="shared" si="16"/>
        <v>237.50403474769462</v>
      </c>
      <c r="G8" s="105">
        <f t="shared" si="16"/>
        <v>391.67704023411835</v>
      </c>
      <c r="H8" s="119">
        <f t="shared" si="16"/>
        <v>556.67786587978742</v>
      </c>
      <c r="I8" s="105">
        <f t="shared" si="1"/>
        <v>194.23293604935552</v>
      </c>
      <c r="J8" s="105">
        <f t="shared" si="2"/>
        <v>325.69789000670329</v>
      </c>
      <c r="K8" s="105">
        <f t="shared" si="3"/>
        <v>226.40994732859349</v>
      </c>
      <c r="L8" s="105">
        <f t="shared" si="4"/>
        <v>373.3813538933444</v>
      </c>
      <c r="M8" s="105">
        <f t="shared" si="5"/>
        <v>276.51767925869325</v>
      </c>
      <c r="N8" s="105">
        <f t="shared" si="6"/>
        <v>423.48908582344416</v>
      </c>
      <c r="O8" s="105">
        <f t="shared" si="7"/>
        <v>580.78253257813344</v>
      </c>
      <c r="P8" s="105">
        <v>44.822985242158964</v>
      </c>
      <c r="Q8" s="105">
        <v>75.161051540008458</v>
      </c>
      <c r="R8" s="105">
        <v>48.200305838061986</v>
      </c>
      <c r="S8" s="105">
        <v>81.564228454516993</v>
      </c>
      <c r="T8" s="105">
        <v>52.248449383521574</v>
      </c>
      <c r="U8" s="105">
        <v>86.164927821541028</v>
      </c>
      <c r="V8" s="105">
        <v>122.46341553416163</v>
      </c>
      <c r="W8" s="105">
        <v>63.811772136621521</v>
      </c>
      <c r="X8" s="105">
        <v>97.728250574640967</v>
      </c>
      <c r="Y8" s="105">
        <v>134.02673828726157</v>
      </c>
      <c r="Z8" s="105">
        <v>144.1641625009224</v>
      </c>
    </row>
    <row r="9" spans="1:26" x14ac:dyDescent="0.25">
      <c r="A9" s="113" t="s">
        <v>869</v>
      </c>
      <c r="B9" s="105">
        <f t="shared" si="8"/>
        <v>247.91474580707276</v>
      </c>
      <c r="C9" s="105">
        <f t="shared" si="9"/>
        <v>420.94679988418659</v>
      </c>
      <c r="D9" s="105">
        <f t="shared" si="10"/>
        <v>272.71632751347391</v>
      </c>
      <c r="E9" s="105">
        <f t="shared" si="11"/>
        <v>450.99560413084833</v>
      </c>
      <c r="F9" s="105">
        <f t="shared" si="12"/>
        <v>278.30760737506819</v>
      </c>
      <c r="G9" s="105">
        <f t="shared" si="13"/>
        <v>438.67626776692362</v>
      </c>
      <c r="H9" s="119">
        <f t="shared" si="14"/>
        <v>610.85723098170706</v>
      </c>
      <c r="I9" s="105">
        <f t="shared" si="1"/>
        <v>227.44472092391996</v>
      </c>
      <c r="J9" s="105">
        <f t="shared" si="2"/>
        <v>386.18972466439135</v>
      </c>
      <c r="K9" s="105">
        <f t="shared" si="3"/>
        <v>255.32808016061298</v>
      </c>
      <c r="L9" s="105">
        <f t="shared" si="4"/>
        <v>402.45529152928771</v>
      </c>
      <c r="M9" s="105">
        <f t="shared" si="5"/>
        <v>327.58003762596201</v>
      </c>
      <c r="N9" s="105">
        <f t="shared" si="6"/>
        <v>475.19569705493774</v>
      </c>
      <c r="O9" s="105">
        <f t="shared" si="7"/>
        <v>632.48914380962708</v>
      </c>
      <c r="P9" s="112">
        <f t="shared" ref="P9:Z9" si="17">SUM(P5:P8)</f>
        <v>52.487243290135375</v>
      </c>
      <c r="Q9" s="112">
        <f t="shared" si="17"/>
        <v>89.120705691782618</v>
      </c>
      <c r="R9" s="112">
        <f t="shared" si="17"/>
        <v>57.73810744815961</v>
      </c>
      <c r="S9" s="112">
        <f t="shared" si="17"/>
        <v>95.482484995945299</v>
      </c>
      <c r="T9" s="112">
        <f t="shared" si="17"/>
        <v>58.921864652449145</v>
      </c>
      <c r="U9" s="112">
        <f t="shared" si="17"/>
        <v>92.874298045220243</v>
      </c>
      <c r="V9" s="112">
        <f t="shared" si="17"/>
        <v>129.32757183804665</v>
      </c>
      <c r="W9" s="112">
        <f t="shared" si="17"/>
        <v>75.59539329829893</v>
      </c>
      <c r="X9" s="112">
        <f t="shared" si="17"/>
        <v>109.66054547421641</v>
      </c>
      <c r="Y9" s="112">
        <f t="shared" si="17"/>
        <v>145.95903318683702</v>
      </c>
      <c r="Z9" s="112">
        <f t="shared" si="17"/>
        <v>156.09645740049785</v>
      </c>
    </row>
    <row r="10" spans="1:26" x14ac:dyDescent="0.25">
      <c r="B10" s="107"/>
      <c r="C10" s="107"/>
      <c r="E10" s="111"/>
    </row>
    <row r="11" spans="1:26" x14ac:dyDescent="0.25">
      <c r="B11" s="334" t="s">
        <v>893</v>
      </c>
      <c r="C11" s="334"/>
      <c r="D11" s="334"/>
      <c r="E11" s="334"/>
      <c r="F11" s="334"/>
      <c r="G11" s="334"/>
      <c r="H11" s="334"/>
      <c r="I11" s="335"/>
      <c r="J11" s="335"/>
      <c r="K11" s="335"/>
      <c r="L11" s="335"/>
      <c r="M11" s="335"/>
      <c r="N11" s="335"/>
      <c r="O11" s="335"/>
    </row>
    <row r="12" spans="1:26" x14ac:dyDescent="0.25">
      <c r="A12" s="113" t="s">
        <v>896</v>
      </c>
      <c r="B12" s="113" t="s">
        <v>922</v>
      </c>
      <c r="C12" s="113" t="s">
        <v>923</v>
      </c>
      <c r="D12" s="113" t="s">
        <v>924</v>
      </c>
      <c r="E12" s="113" t="s">
        <v>925</v>
      </c>
      <c r="F12" s="113" t="s">
        <v>926</v>
      </c>
      <c r="G12" s="113" t="s">
        <v>927</v>
      </c>
      <c r="H12" s="113" t="s">
        <v>928</v>
      </c>
      <c r="I12" s="110"/>
      <c r="J12" s="110"/>
      <c r="K12" s="110"/>
      <c r="L12" s="110"/>
      <c r="M12" s="110"/>
      <c r="N12" s="110"/>
      <c r="O12" s="110"/>
    </row>
    <row r="13" spans="1:26" x14ac:dyDescent="0.25">
      <c r="A13" s="113" t="s">
        <v>867</v>
      </c>
      <c r="B13" s="105">
        <f t="shared" ref="B13:H15" si="18">B5</f>
        <v>27.679773285126892</v>
      </c>
      <c r="C13" s="105">
        <f t="shared" si="18"/>
        <v>55.406458543587128</v>
      </c>
      <c r="D13" s="105">
        <f t="shared" si="18"/>
        <v>36.579883585116285</v>
      </c>
      <c r="E13" s="105">
        <f t="shared" si="18"/>
        <v>56.181728928839334</v>
      </c>
      <c r="F13" s="105">
        <f t="shared" si="18"/>
        <v>24.524336791882156</v>
      </c>
      <c r="G13" s="105">
        <f t="shared" si="18"/>
        <v>24.524336791882156</v>
      </c>
      <c r="H13" s="105">
        <f t="shared" si="18"/>
        <v>24.524336791882156</v>
      </c>
      <c r="I13" s="107"/>
      <c r="J13" s="107"/>
      <c r="K13" s="107"/>
      <c r="L13" s="107"/>
      <c r="M13" s="107"/>
      <c r="N13" s="107">
        <v>24.524336791882156</v>
      </c>
      <c r="O13" s="107">
        <v>24.524336791882156</v>
      </c>
      <c r="P13">
        <v>24.524336791882156</v>
      </c>
    </row>
    <row r="14" spans="1:26" x14ac:dyDescent="0.25">
      <c r="A14" s="113" t="s">
        <v>881</v>
      </c>
      <c r="B14" s="105">
        <f t="shared" si="18"/>
        <v>0</v>
      </c>
      <c r="C14" s="105">
        <f t="shared" si="18"/>
        <v>0</v>
      </c>
      <c r="D14" s="105">
        <f t="shared" si="18"/>
        <v>0</v>
      </c>
      <c r="E14" s="105">
        <f t="shared" si="18"/>
        <v>0</v>
      </c>
      <c r="F14" s="105">
        <f t="shared" si="18"/>
        <v>0</v>
      </c>
      <c r="G14" s="105">
        <f t="shared" si="18"/>
        <v>0</v>
      </c>
      <c r="H14" s="105">
        <f t="shared" si="18"/>
        <v>0</v>
      </c>
      <c r="I14" s="107"/>
      <c r="J14" s="107"/>
      <c r="K14" s="107"/>
      <c r="L14" s="107"/>
      <c r="M14" s="107"/>
      <c r="N14" s="107">
        <v>0</v>
      </c>
      <c r="O14" s="107">
        <v>0</v>
      </c>
      <c r="P14">
        <v>0</v>
      </c>
    </row>
    <row r="15" spans="1:26" x14ac:dyDescent="0.25">
      <c r="A15" s="113" t="s">
        <v>882</v>
      </c>
      <c r="B15" s="105">
        <f t="shared" si="18"/>
        <v>7.8945532469720661</v>
      </c>
      <c r="C15" s="105">
        <f t="shared" si="18"/>
        <v>8.8503918227812637</v>
      </c>
      <c r="D15" s="105">
        <f t="shared" si="18"/>
        <v>7.4605913104011563</v>
      </c>
      <c r="E15" s="105">
        <f t="shared" si="18"/>
        <v>7.7832569744463367</v>
      </c>
      <c r="F15" s="105">
        <f t="shared" si="18"/>
        <v>6.4052928521586061</v>
      </c>
      <c r="G15" s="105">
        <f t="shared" si="18"/>
        <v>6.5861822295141161</v>
      </c>
      <c r="H15" s="105">
        <f t="shared" si="18"/>
        <v>7.3649109990295871</v>
      </c>
      <c r="I15" s="107"/>
      <c r="J15" s="107"/>
      <c r="K15" s="107"/>
      <c r="L15" s="107"/>
      <c r="M15" s="107"/>
      <c r="N15" s="107">
        <v>5.9032414744269675</v>
      </c>
      <c r="O15" s="107">
        <v>6.0699526146254126</v>
      </c>
      <c r="P15">
        <v>6.787644073179723</v>
      </c>
    </row>
    <row r="16" spans="1:26" x14ac:dyDescent="0.25">
      <c r="A16" s="113" t="s">
        <v>868</v>
      </c>
      <c r="B16" s="105">
        <f>B8-'Other Bills 2022'!C14</f>
        <v>146.14994991577396</v>
      </c>
      <c r="C16" s="105">
        <f>C8-'Other Bills 2022'!C15</f>
        <v>247.83825328369844</v>
      </c>
      <c r="D16" s="105">
        <f>D8-'Other Bills 2022'!C16</f>
        <v>143.1747235712171</v>
      </c>
      <c r="E16" s="105">
        <f>E8-'Other Bills 2022'!C17</f>
        <v>276.50859447808284</v>
      </c>
      <c r="F16" s="105">
        <f>F8-'Other Bills 2022'!C18</f>
        <v>127.97600141436128</v>
      </c>
      <c r="G16" s="105">
        <f>G8-'Other Bills 2022'!C19</f>
        <v>272.98530690078502</v>
      </c>
      <c r="H16" s="105">
        <f>H8-'Other Bills 2022'!C20</f>
        <v>443.65889921312072</v>
      </c>
      <c r="I16" s="107"/>
      <c r="J16" s="107"/>
      <c r="K16" s="107"/>
      <c r="L16" s="107"/>
      <c r="M16" s="107"/>
      <c r="N16" s="107">
        <v>127.97600141436128</v>
      </c>
      <c r="O16" s="107">
        <v>272.98530690078502</v>
      </c>
      <c r="P16">
        <v>443.65889921312072</v>
      </c>
    </row>
    <row r="17" spans="1:16" x14ac:dyDescent="0.25">
      <c r="A17" s="113" t="s">
        <v>884</v>
      </c>
      <c r="B17" s="105">
        <f>SUM(B13:B16)</f>
        <v>181.72427644787291</v>
      </c>
      <c r="C17" s="105">
        <f t="shared" ref="C17:H17" si="19">SUM(C13:C16)</f>
        <v>312.09510365006685</v>
      </c>
      <c r="D17" s="105">
        <f t="shared" si="19"/>
        <v>187.21519846673453</v>
      </c>
      <c r="E17" s="105">
        <f t="shared" si="19"/>
        <v>340.47358038136849</v>
      </c>
      <c r="F17" s="105">
        <f t="shared" si="19"/>
        <v>158.90563105840204</v>
      </c>
      <c r="G17" s="105">
        <f t="shared" si="19"/>
        <v>304.09582592218129</v>
      </c>
      <c r="H17" s="105">
        <f t="shared" si="19"/>
        <v>475.54814700403244</v>
      </c>
      <c r="I17" s="107"/>
      <c r="J17" s="107"/>
      <c r="K17" s="107"/>
      <c r="L17" s="107"/>
      <c r="M17" s="107"/>
      <c r="N17" s="107">
        <v>158.40357968067039</v>
      </c>
      <c r="O17" s="107">
        <v>303.5795963072926</v>
      </c>
      <c r="P17">
        <v>474.97088007818257</v>
      </c>
    </row>
    <row r="19" spans="1:16" x14ac:dyDescent="0.25">
      <c r="A19" s="113" t="s">
        <v>896</v>
      </c>
      <c r="B19" s="113" t="s">
        <v>867</v>
      </c>
      <c r="C19" s="113" t="s">
        <v>881</v>
      </c>
      <c r="D19" s="113" t="s">
        <v>882</v>
      </c>
      <c r="E19" s="113" t="s">
        <v>868</v>
      </c>
      <c r="F19" s="113" t="s">
        <v>884</v>
      </c>
      <c r="K19" s="110"/>
      <c r="L19" s="110"/>
      <c r="M19" s="110"/>
      <c r="N19" s="110"/>
    </row>
    <row r="20" spans="1:16" x14ac:dyDescent="0.25">
      <c r="A20" s="113" t="s">
        <v>922</v>
      </c>
      <c r="B20" s="118">
        <v>27.679773285126892</v>
      </c>
      <c r="C20" s="118">
        <v>0</v>
      </c>
      <c r="D20" s="118">
        <v>7.8945532469720661</v>
      </c>
      <c r="E20" s="118">
        <v>146.14994991577396</v>
      </c>
      <c r="F20" s="118">
        <v>181.10549578854952</v>
      </c>
      <c r="G20" s="141"/>
      <c r="H20" s="141"/>
      <c r="I20" s="141"/>
      <c r="J20" s="141"/>
      <c r="K20" s="107"/>
      <c r="L20" s="107"/>
      <c r="M20" s="107"/>
      <c r="N20" s="107"/>
    </row>
    <row r="21" spans="1:16" x14ac:dyDescent="0.25">
      <c r="A21" s="113" t="s">
        <v>923</v>
      </c>
      <c r="B21" s="118">
        <v>55.406458543587128</v>
      </c>
      <c r="C21" s="118">
        <v>0</v>
      </c>
      <c r="D21" s="118">
        <v>8.8503918227812637</v>
      </c>
      <c r="E21" s="118">
        <v>247.83825328369844</v>
      </c>
      <c r="F21" s="118">
        <v>311.40140368807448</v>
      </c>
      <c r="G21" s="141"/>
      <c r="H21" s="141"/>
      <c r="I21" s="141"/>
      <c r="J21" s="141"/>
      <c r="K21" s="107"/>
      <c r="L21" s="107"/>
      <c r="M21" s="107"/>
      <c r="N21" s="107"/>
    </row>
    <row r="22" spans="1:16" x14ac:dyDescent="0.25">
      <c r="A22" s="113" t="s">
        <v>924</v>
      </c>
      <c r="B22" s="118">
        <v>36.579883585116285</v>
      </c>
      <c r="C22" s="118">
        <v>0</v>
      </c>
      <c r="D22" s="118">
        <v>7.4605913104011563</v>
      </c>
      <c r="E22" s="118">
        <v>143.1747235712171</v>
      </c>
      <c r="F22" s="118">
        <v>186.63043205050155</v>
      </c>
      <c r="G22" s="141"/>
      <c r="H22" s="141"/>
      <c r="I22" s="141"/>
      <c r="J22" s="141"/>
      <c r="K22" s="107"/>
      <c r="L22" s="107"/>
      <c r="M22" s="107"/>
      <c r="N22" s="107">
        <v>6.4052928521586061</v>
      </c>
      <c r="O22">
        <v>6.5861822295141161</v>
      </c>
      <c r="P22">
        <v>7.3649109990295871</v>
      </c>
    </row>
    <row r="23" spans="1:16" x14ac:dyDescent="0.25">
      <c r="A23" s="113" t="s">
        <v>925</v>
      </c>
      <c r="B23" s="118">
        <v>56.181728928839334</v>
      </c>
      <c r="C23" s="118">
        <v>0</v>
      </c>
      <c r="D23" s="118">
        <v>7.7832569744463367</v>
      </c>
      <c r="E23" s="118">
        <v>276.50859447808284</v>
      </c>
      <c r="F23" s="118">
        <v>339.86352320249284</v>
      </c>
      <c r="G23" s="141"/>
      <c r="H23" s="141"/>
      <c r="I23" s="141"/>
      <c r="J23" s="141"/>
      <c r="K23" s="107"/>
      <c r="L23" s="107"/>
      <c r="M23" s="107"/>
      <c r="N23" s="107"/>
    </row>
    <row r="24" spans="1:16" x14ac:dyDescent="0.25">
      <c r="A24" s="113" t="s">
        <v>926</v>
      </c>
      <c r="B24" s="118">
        <v>24.524336791882156</v>
      </c>
      <c r="C24" s="118">
        <v>0</v>
      </c>
      <c r="D24" s="118">
        <v>6.4052928521586061</v>
      </c>
      <c r="E24" s="118">
        <v>127.97600141436128</v>
      </c>
      <c r="F24" s="118">
        <v>158.40357968067039</v>
      </c>
      <c r="G24" s="141"/>
      <c r="H24" s="141"/>
      <c r="I24" s="141"/>
      <c r="J24" s="141"/>
      <c r="K24" s="107"/>
      <c r="L24" s="107"/>
      <c r="M24" s="107"/>
      <c r="N24" s="107"/>
    </row>
    <row r="25" spans="1:16" x14ac:dyDescent="0.25">
      <c r="A25" s="113" t="s">
        <v>927</v>
      </c>
      <c r="B25" s="118">
        <v>24.524336791882156</v>
      </c>
      <c r="C25" s="118">
        <v>0</v>
      </c>
      <c r="D25" s="118">
        <v>6.5861822295141161</v>
      </c>
      <c r="E25" s="118">
        <v>272.98530690078502</v>
      </c>
      <c r="F25" s="118">
        <v>303.5795963072926</v>
      </c>
      <c r="G25" s="141"/>
      <c r="H25" s="141"/>
      <c r="I25" s="141"/>
      <c r="J25" s="141"/>
      <c r="K25" s="107"/>
      <c r="L25" s="107"/>
      <c r="M25" s="107"/>
      <c r="N25" s="107"/>
    </row>
    <row r="26" spans="1:16" x14ac:dyDescent="0.25">
      <c r="A26" s="113" t="s">
        <v>928</v>
      </c>
      <c r="B26" s="118">
        <v>24.524336791882156</v>
      </c>
      <c r="C26" s="118">
        <v>0</v>
      </c>
      <c r="D26" s="118">
        <v>7.3649109990295871</v>
      </c>
      <c r="E26" s="118">
        <v>443.65889921312072</v>
      </c>
      <c r="F26" s="118">
        <v>474.97088007818257</v>
      </c>
      <c r="G26" s="141"/>
      <c r="H26" s="141"/>
      <c r="I26" s="141"/>
      <c r="J26" s="141"/>
    </row>
    <row r="28" spans="1:16" x14ac:dyDescent="0.25">
      <c r="A28" s="154" t="s">
        <v>955</v>
      </c>
    </row>
    <row r="29" spans="1:16" x14ac:dyDescent="0.25">
      <c r="A29" s="152" t="s">
        <v>956</v>
      </c>
    </row>
    <row r="30" spans="1:16" x14ac:dyDescent="0.25">
      <c r="A30" t="s">
        <v>1741</v>
      </c>
    </row>
  </sheetData>
  <sheetProtection algorithmName="SHA-512" hashValue="0KbowHPlwBe3lZ+LZ45nhOPJo3Xr2Ja0XLU9l3TN2AXOEl4aZj0i2w2LgwjMA8MS0G2rg+sjbk4GMf99rD7qTA==" saltValue="qV/NwiNgWJUsG6DU37NwNw==" spinCount="100000" sheet="1" objects="1" scenarios="1" selectLockedCells="1" selectUnlockedCells="1"/>
  <mergeCells count="5">
    <mergeCell ref="B11:H11"/>
    <mergeCell ref="I11:O11"/>
    <mergeCell ref="I3:O3"/>
    <mergeCell ref="P3:Z3"/>
    <mergeCell ref="B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3EBAE-DBFA-4FE0-9482-88AB7257A759}">
  <dimension ref="A1:CS90"/>
  <sheetViews>
    <sheetView zoomScale="80" zoomScaleNormal="80" workbookViewId="0">
      <selection activeCell="D26" sqref="D26"/>
    </sheetView>
  </sheetViews>
  <sheetFormatPr defaultRowHeight="15" x14ac:dyDescent="0.25"/>
  <cols>
    <col min="1" max="1" width="31" customWidth="1"/>
    <col min="2" max="2" width="27.85546875" customWidth="1"/>
    <col min="3" max="3" width="20.5703125" bestFit="1" customWidth="1"/>
    <col min="4" max="4" width="28.42578125" bestFit="1" customWidth="1"/>
    <col min="5" max="5" width="25.140625" bestFit="1" customWidth="1"/>
    <col min="6" max="6" width="19.85546875" customWidth="1"/>
    <col min="7" max="7" width="20.85546875" customWidth="1"/>
    <col min="8" max="8" width="15.140625" customWidth="1"/>
    <col min="9" max="9" width="16.140625" customWidth="1"/>
    <col min="10" max="10" width="10.85546875" customWidth="1"/>
    <col min="11" max="11" width="38.28515625" bestFit="1" customWidth="1"/>
    <col min="12" max="12" width="21.42578125" customWidth="1"/>
    <col min="13" max="13" width="13" customWidth="1"/>
    <col min="14" max="14" width="12.85546875" customWidth="1"/>
    <col min="15" max="15" width="13.42578125" customWidth="1"/>
    <col min="21" max="21" width="38.28515625" bestFit="1" customWidth="1"/>
    <col min="31" max="31" width="38.28515625" bestFit="1" customWidth="1"/>
    <col min="41" max="41" width="38.28515625" bestFit="1" customWidth="1"/>
    <col min="52" max="52" width="38.28515625" bestFit="1" customWidth="1"/>
    <col min="66" max="66" width="37.140625" customWidth="1"/>
    <col min="67" max="67" width="25.5703125" customWidth="1"/>
    <col min="80" max="80" width="15.85546875" bestFit="1" customWidth="1"/>
  </cols>
  <sheetData>
    <row r="1" spans="1:97" ht="15.75" thickBot="1" x14ac:dyDescent="0.3">
      <c r="B1" s="340" t="s">
        <v>897</v>
      </c>
      <c r="C1" s="340"/>
      <c r="D1" s="340"/>
      <c r="E1" s="340" t="s">
        <v>863</v>
      </c>
      <c r="F1" s="340"/>
      <c r="G1" s="340"/>
      <c r="L1" s="340" t="s">
        <v>897</v>
      </c>
      <c r="M1" s="340"/>
      <c r="N1" s="340"/>
      <c r="O1" s="340" t="s">
        <v>863</v>
      </c>
      <c r="P1" s="340"/>
      <c r="Q1" s="340"/>
      <c r="V1" s="340" t="s">
        <v>897</v>
      </c>
      <c r="W1" s="340"/>
      <c r="X1" s="340"/>
      <c r="Y1" s="340" t="s">
        <v>863</v>
      </c>
      <c r="Z1" s="340"/>
      <c r="AA1" s="340"/>
      <c r="AF1" s="340" t="s">
        <v>897</v>
      </c>
      <c r="AG1" s="340"/>
      <c r="AH1" s="340"/>
      <c r="AI1" s="340" t="s">
        <v>863</v>
      </c>
      <c r="AJ1" s="340"/>
      <c r="AK1" s="340"/>
      <c r="AP1" s="340" t="s">
        <v>897</v>
      </c>
      <c r="AQ1" s="340"/>
      <c r="AR1" s="340"/>
      <c r="AS1" s="340" t="s">
        <v>863</v>
      </c>
      <c r="AT1" s="340"/>
      <c r="AU1" s="340"/>
      <c r="BA1" s="340" t="s">
        <v>897</v>
      </c>
      <c r="BB1" s="340"/>
      <c r="BC1" s="340"/>
      <c r="BD1" s="340" t="s">
        <v>863</v>
      </c>
      <c r="BE1" s="340"/>
      <c r="BF1" s="340"/>
      <c r="BL1" s="340" t="s">
        <v>897</v>
      </c>
      <c r="BM1" s="340"/>
      <c r="BN1" s="340"/>
      <c r="BO1" s="340" t="s">
        <v>863</v>
      </c>
      <c r="BP1" s="340"/>
      <c r="BQ1" s="340"/>
      <c r="BW1" s="340" t="s">
        <v>897</v>
      </c>
      <c r="BX1" s="340"/>
      <c r="BY1" s="340"/>
      <c r="BZ1" s="340" t="s">
        <v>863</v>
      </c>
      <c r="CA1" s="340"/>
      <c r="CB1" s="340"/>
      <c r="CH1" s="340" t="s">
        <v>897</v>
      </c>
      <c r="CI1" s="340"/>
      <c r="CJ1" s="340"/>
      <c r="CK1" s="340" t="s">
        <v>863</v>
      </c>
      <c r="CL1" s="340"/>
      <c r="CM1" s="340"/>
    </row>
    <row r="2" spans="1:97" x14ac:dyDescent="0.25">
      <c r="A2" s="114"/>
      <c r="B2" s="115" t="s">
        <v>113</v>
      </c>
      <c r="C2" s="115" t="s">
        <v>108</v>
      </c>
      <c r="D2" s="116" t="s">
        <v>109</v>
      </c>
      <c r="E2" s="115" t="s">
        <v>113</v>
      </c>
      <c r="F2" s="115" t="s">
        <v>108</v>
      </c>
      <c r="G2" s="116" t="s">
        <v>109</v>
      </c>
      <c r="K2" s="113" t="s">
        <v>1080</v>
      </c>
      <c r="L2" s="115" t="s">
        <v>113</v>
      </c>
      <c r="M2" s="115" t="s">
        <v>108</v>
      </c>
      <c r="N2" s="116" t="s">
        <v>109</v>
      </c>
      <c r="O2" s="115" t="s">
        <v>113</v>
      </c>
      <c r="P2" s="115" t="s">
        <v>108</v>
      </c>
      <c r="Q2" s="116" t="s">
        <v>109</v>
      </c>
      <c r="U2" s="113" t="s">
        <v>1081</v>
      </c>
      <c r="V2" s="115" t="s">
        <v>113</v>
      </c>
      <c r="W2" s="115" t="s">
        <v>108</v>
      </c>
      <c r="X2" s="116" t="s">
        <v>109</v>
      </c>
      <c r="Y2" s="115" t="s">
        <v>113</v>
      </c>
      <c r="Z2" s="115" t="s">
        <v>108</v>
      </c>
      <c r="AA2" s="116" t="s">
        <v>109</v>
      </c>
      <c r="AE2" s="113" t="s">
        <v>1085</v>
      </c>
      <c r="AF2" s="115" t="s">
        <v>113</v>
      </c>
      <c r="AG2" s="115" t="s">
        <v>108</v>
      </c>
      <c r="AH2" s="116" t="s">
        <v>109</v>
      </c>
      <c r="AI2" s="115" t="s">
        <v>113</v>
      </c>
      <c r="AJ2" s="115" t="s">
        <v>108</v>
      </c>
      <c r="AK2" s="116" t="s">
        <v>109</v>
      </c>
      <c r="AO2" s="113" t="s">
        <v>1078</v>
      </c>
      <c r="AP2" s="115" t="s">
        <v>113</v>
      </c>
      <c r="AQ2" s="115" t="s">
        <v>108</v>
      </c>
      <c r="AR2" s="116" t="s">
        <v>109</v>
      </c>
      <c r="AS2" s="115" t="s">
        <v>113</v>
      </c>
      <c r="AT2" s="115" t="s">
        <v>108</v>
      </c>
      <c r="AU2" s="116" t="s">
        <v>109</v>
      </c>
      <c r="AZ2" s="113" t="s">
        <v>1084</v>
      </c>
      <c r="BA2" s="115" t="s">
        <v>113</v>
      </c>
      <c r="BB2" s="115" t="s">
        <v>108</v>
      </c>
      <c r="BC2" s="116" t="s">
        <v>109</v>
      </c>
      <c r="BD2" s="115" t="s">
        <v>113</v>
      </c>
      <c r="BE2" s="115" t="s">
        <v>108</v>
      </c>
      <c r="BF2" s="116" t="s">
        <v>109</v>
      </c>
      <c r="BK2" s="113" t="s">
        <v>1079</v>
      </c>
      <c r="BL2" s="115" t="s">
        <v>113</v>
      </c>
      <c r="BM2" s="115" t="s">
        <v>108</v>
      </c>
      <c r="BN2" s="116" t="s">
        <v>109</v>
      </c>
      <c r="BO2" s="115" t="s">
        <v>113</v>
      </c>
      <c r="BP2" s="115" t="s">
        <v>108</v>
      </c>
      <c r="BQ2" s="116" t="s">
        <v>109</v>
      </c>
      <c r="BV2" s="113" t="s">
        <v>1082</v>
      </c>
      <c r="BW2" s="115" t="s">
        <v>113</v>
      </c>
      <c r="BX2" s="115" t="s">
        <v>108</v>
      </c>
      <c r="BY2" s="116" t="s">
        <v>109</v>
      </c>
      <c r="BZ2" s="115" t="s">
        <v>113</v>
      </c>
      <c r="CA2" s="115" t="s">
        <v>108</v>
      </c>
      <c r="CB2" s="116" t="s">
        <v>109</v>
      </c>
      <c r="CG2" s="113" t="s">
        <v>1083</v>
      </c>
      <c r="CH2" s="115" t="s">
        <v>113</v>
      </c>
      <c r="CI2" s="115" t="s">
        <v>108</v>
      </c>
      <c r="CJ2" s="116" t="s">
        <v>109</v>
      </c>
      <c r="CK2" s="115" t="s">
        <v>113</v>
      </c>
      <c r="CL2" s="115" t="s">
        <v>108</v>
      </c>
      <c r="CM2" s="116" t="s">
        <v>109</v>
      </c>
    </row>
    <row r="3" spans="1:97" s="109" customFormat="1" x14ac:dyDescent="0.25">
      <c r="A3" s="77" t="s">
        <v>862</v>
      </c>
      <c r="B3" s="214">
        <f>E3*107%</f>
        <v>4.173</v>
      </c>
      <c r="C3" s="214">
        <f>B3*4.34524</f>
        <v>18.132686520000004</v>
      </c>
      <c r="D3" s="214">
        <f>C3*12</f>
        <v>217.59223824000003</v>
      </c>
      <c r="E3" s="214">
        <f>3.9</f>
        <v>3.9</v>
      </c>
      <c r="F3" s="214">
        <f>G3/12</f>
        <v>16.899999999999999</v>
      </c>
      <c r="G3" s="214">
        <f>E3*52</f>
        <v>202.79999999999998</v>
      </c>
      <c r="K3" s="77" t="s">
        <v>862</v>
      </c>
      <c r="L3" s="214">
        <f>O3*107%</f>
        <v>3.2569756097560973</v>
      </c>
      <c r="M3" s="214">
        <f>L3*4.34524</f>
        <v>14.152340698536586</v>
      </c>
      <c r="N3" s="214">
        <f>M3*12</f>
        <v>169.82808838243903</v>
      </c>
      <c r="O3" s="214">
        <f>E3*G71</f>
        <v>3.0439024390243898</v>
      </c>
      <c r="P3" s="214">
        <f>Q3/12</f>
        <v>13.190243902439022</v>
      </c>
      <c r="Q3" s="214">
        <f>O3*52</f>
        <v>158.28292682926826</v>
      </c>
      <c r="U3" s="77" t="s">
        <v>862</v>
      </c>
      <c r="V3" s="214">
        <f>Y3*107%</f>
        <v>4.0033658536585364</v>
      </c>
      <c r="W3" s="214">
        <f>V3*4.34524</f>
        <v>17.395585441951219</v>
      </c>
      <c r="X3" s="214">
        <f>W3*12</f>
        <v>208.74702530341463</v>
      </c>
      <c r="Y3" s="214">
        <f>E3*H71</f>
        <v>3.7414634146341461</v>
      </c>
      <c r="Z3" s="214">
        <f>AA3/12</f>
        <v>16.213008130081299</v>
      </c>
      <c r="AA3" s="214">
        <f>Y3*52</f>
        <v>194.55609756097559</v>
      </c>
      <c r="AE3" s="77" t="s">
        <v>862</v>
      </c>
      <c r="AF3" s="214">
        <f>AI3*107%</f>
        <v>3.7319512195121951</v>
      </c>
      <c r="AG3" s="214">
        <f>AF3*4.34524</f>
        <v>16.216223717073174</v>
      </c>
      <c r="AH3" s="214">
        <f>AG3*12</f>
        <v>194.59468460487807</v>
      </c>
      <c r="AI3" s="214">
        <f>E3*I71</f>
        <v>3.4878048780487805</v>
      </c>
      <c r="AJ3" s="214">
        <f>AK3/12</f>
        <v>15.113821138211383</v>
      </c>
      <c r="AK3" s="214">
        <f>AI3*52</f>
        <v>181.36585365853659</v>
      </c>
      <c r="AO3" s="77" t="s">
        <v>862</v>
      </c>
      <c r="AP3" s="214">
        <f>AS3*107%</f>
        <v>4.2747804878048781</v>
      </c>
      <c r="AQ3" s="214">
        <f>AP3*4.34524</f>
        <v>18.574947166829268</v>
      </c>
      <c r="AR3" s="214">
        <f>AQ3*12</f>
        <v>222.89936600195122</v>
      </c>
      <c r="AS3" s="214">
        <f>E3*J71</f>
        <v>3.9951219512195122</v>
      </c>
      <c r="AT3" s="214">
        <f>AU3/12</f>
        <v>17.31219512195122</v>
      </c>
      <c r="AU3" s="214">
        <f>AS3*52</f>
        <v>207.74634146341464</v>
      </c>
      <c r="AZ3" s="77" t="s">
        <v>862</v>
      </c>
      <c r="BA3" s="214">
        <f>BD3*107%</f>
        <v>4.071219512195122</v>
      </c>
      <c r="BB3" s="214">
        <f>BA3*4.34524</f>
        <v>17.690425873170735</v>
      </c>
      <c r="BC3" s="214">
        <f>BB3*12</f>
        <v>212.28511047804881</v>
      </c>
      <c r="BD3" s="214">
        <f>E3*K71</f>
        <v>3.8048780487804876</v>
      </c>
      <c r="BE3" s="214">
        <f>BF3/12</f>
        <v>16.487804878048781</v>
      </c>
      <c r="BF3" s="214">
        <f>BD3*52</f>
        <v>197.85365853658536</v>
      </c>
      <c r="BK3" s="77" t="s">
        <v>862</v>
      </c>
      <c r="BL3" s="108">
        <f>BO3*107%</f>
        <v>4.2408536585365848</v>
      </c>
      <c r="BM3" s="108">
        <f>BL3*4.34524</f>
        <v>18.427526951219512</v>
      </c>
      <c r="BN3" s="108">
        <f>BM3*12</f>
        <v>221.13032341463415</v>
      </c>
      <c r="BO3" s="108">
        <f>E3*L71</f>
        <v>3.963414634146341</v>
      </c>
      <c r="BP3" s="108">
        <f>BQ3/12</f>
        <v>17.174796747967477</v>
      </c>
      <c r="BQ3" s="108">
        <f>BO3*52</f>
        <v>206.09756097560972</v>
      </c>
      <c r="BV3" s="77" t="s">
        <v>862</v>
      </c>
      <c r="BW3" s="108">
        <f>BZ3*107%</f>
        <v>4.3765609756097561</v>
      </c>
      <c r="BX3" s="108">
        <f>BW3*4.34524</f>
        <v>19.017207813658537</v>
      </c>
      <c r="BY3" s="108">
        <f>BX3*12</f>
        <v>228.20649376390244</v>
      </c>
      <c r="BZ3" s="108">
        <f>E3*N71</f>
        <v>4.090243902439024</v>
      </c>
      <c r="CA3" s="108">
        <f>CB3/12</f>
        <v>17.724390243902437</v>
      </c>
      <c r="CB3" s="108">
        <f>BZ3*52</f>
        <v>212.69268292682926</v>
      </c>
      <c r="CG3" s="77" t="s">
        <v>862</v>
      </c>
      <c r="CH3" s="108">
        <f>CK3*107%</f>
        <v>4.1051463414634144</v>
      </c>
      <c r="CI3" s="108">
        <f>CH3*4.34524</f>
        <v>17.837846088780488</v>
      </c>
      <c r="CJ3" s="108">
        <f>CI3*12</f>
        <v>214.05415306536585</v>
      </c>
      <c r="CK3" s="108">
        <f>E3*O71</f>
        <v>3.8365853658536579</v>
      </c>
      <c r="CL3" s="108">
        <f>CM3/12</f>
        <v>16.625203252032517</v>
      </c>
      <c r="CM3" s="108">
        <f>CK3*52</f>
        <v>199.50243902439021</v>
      </c>
    </row>
    <row r="4" spans="1:97" x14ac:dyDescent="0.25">
      <c r="A4" s="77" t="s">
        <v>889</v>
      </c>
      <c r="B4" s="118">
        <f>E4*110.3%</f>
        <v>10.257900000000001</v>
      </c>
      <c r="C4" s="118">
        <f>D4/12</f>
        <v>44.450900000000011</v>
      </c>
      <c r="D4" s="118">
        <f>B4*52</f>
        <v>533.41080000000011</v>
      </c>
      <c r="E4" s="118">
        <f>9.3</f>
        <v>9.3000000000000007</v>
      </c>
      <c r="F4" s="118">
        <f>G4/12</f>
        <v>40.300000000000004</v>
      </c>
      <c r="G4" s="118">
        <f>E4*52</f>
        <v>483.6</v>
      </c>
      <c r="K4" s="77" t="s">
        <v>889</v>
      </c>
      <c r="L4" s="118">
        <f>O4*110.3%</f>
        <v>9.133012793733684</v>
      </c>
      <c r="M4" s="118">
        <f>N4/12</f>
        <v>39.576388772845966</v>
      </c>
      <c r="N4" s="118">
        <f>L4*52</f>
        <v>474.91666527415157</v>
      </c>
      <c r="O4" s="118">
        <f>E4*G49</f>
        <v>8.2801566579634489</v>
      </c>
      <c r="P4" s="118">
        <f>Q4/12</f>
        <v>35.880678851174942</v>
      </c>
      <c r="Q4" s="118">
        <f>O4*52</f>
        <v>430.56814621409933</v>
      </c>
      <c r="U4" s="77" t="s">
        <v>889</v>
      </c>
      <c r="V4" s="118">
        <f>Y4*110.3%</f>
        <v>9.5347582245430829</v>
      </c>
      <c r="W4" s="118">
        <f>X4/12</f>
        <v>41.317285639686695</v>
      </c>
      <c r="X4" s="118">
        <f>V4*52</f>
        <v>495.80742767624031</v>
      </c>
      <c r="Y4" s="118">
        <f>E4*H49</f>
        <v>8.6443864229765026</v>
      </c>
      <c r="Z4" s="118">
        <f>AA4/12</f>
        <v>37.45900783289818</v>
      </c>
      <c r="AA4" s="118">
        <f>Y4*52</f>
        <v>449.50809399477816</v>
      </c>
      <c r="AE4" s="77" t="s">
        <v>889</v>
      </c>
      <c r="AF4" s="118">
        <f>AI4*110.3%</f>
        <v>9.9900697127937335</v>
      </c>
      <c r="AG4" s="118">
        <f>AH4/12</f>
        <v>43.290302088772847</v>
      </c>
      <c r="AH4" s="118">
        <f>AF4*52</f>
        <v>519.48362506527417</v>
      </c>
      <c r="AI4" s="118">
        <f>E4*I49</f>
        <v>9.0571801566579637</v>
      </c>
      <c r="AJ4" s="118">
        <f>AK4/12</f>
        <v>39.247780678851178</v>
      </c>
      <c r="AK4" s="118">
        <f>AI4*52</f>
        <v>470.97336814621411</v>
      </c>
      <c r="AO4" s="77" t="s">
        <v>889</v>
      </c>
      <c r="AP4" s="118">
        <f>AS4*110.3%</f>
        <v>10.17755091383812</v>
      </c>
      <c r="AQ4" s="118">
        <f>AR4/12</f>
        <v>44.10272062663185</v>
      </c>
      <c r="AR4" s="118">
        <f>AP4*52</f>
        <v>529.2326475195822</v>
      </c>
      <c r="AS4" s="118">
        <f>E4*J49</f>
        <v>9.2271540469973896</v>
      </c>
      <c r="AT4" s="118">
        <f>AU4/12</f>
        <v>39.984334203655358</v>
      </c>
      <c r="AU4" s="118">
        <f>AS4*52</f>
        <v>479.81201044386427</v>
      </c>
      <c r="AZ4" s="77" t="s">
        <v>889</v>
      </c>
      <c r="BA4" s="118">
        <f>BD4*110.3%</f>
        <v>9.4008430809399481</v>
      </c>
      <c r="BB4" s="118">
        <f>BC4/12</f>
        <v>40.736986684073109</v>
      </c>
      <c r="BC4" s="118">
        <f>BA4*52</f>
        <v>488.84384020887728</v>
      </c>
      <c r="BD4" s="118">
        <f>E4*K49</f>
        <v>8.5229765013054841</v>
      </c>
      <c r="BE4" s="118">
        <f>BF4/12</f>
        <v>36.932898172323767</v>
      </c>
      <c r="BF4" s="118">
        <f>BD4*52</f>
        <v>443.19477806788518</v>
      </c>
      <c r="BK4" s="77" t="s">
        <v>889</v>
      </c>
      <c r="BL4" s="72">
        <f>BO4*109%</f>
        <v>10.93102088772846</v>
      </c>
      <c r="BM4" s="72">
        <f>BN4/12</f>
        <v>47.367757180156666</v>
      </c>
      <c r="BN4" s="72">
        <f>BL4*52</f>
        <v>568.41308616187996</v>
      </c>
      <c r="BO4" s="118">
        <f>E4*L49</f>
        <v>10.02845953002611</v>
      </c>
      <c r="BP4" s="72">
        <f>BQ4/12</f>
        <v>43.456657963446474</v>
      </c>
      <c r="BQ4" s="72">
        <f>BO4*52</f>
        <v>521.47989556135769</v>
      </c>
      <c r="BV4" s="77" t="s">
        <v>889</v>
      </c>
      <c r="BW4" s="72">
        <f>BZ4*109%</f>
        <v>11.301563968668411</v>
      </c>
      <c r="BX4" s="72">
        <f>BY4/12</f>
        <v>48.973443864229779</v>
      </c>
      <c r="BY4" s="72">
        <f>BW4*52</f>
        <v>587.68132637075735</v>
      </c>
      <c r="BZ4" s="118">
        <f>E4*N49</f>
        <v>10.368407310704963</v>
      </c>
      <c r="CA4" s="72">
        <f>CB4/12</f>
        <v>44.92976501305484</v>
      </c>
      <c r="CB4" s="72">
        <f>BZ4*52</f>
        <v>539.15718015665811</v>
      </c>
      <c r="CG4" s="77" t="s">
        <v>889</v>
      </c>
      <c r="CH4" s="72">
        <f>CK4*109%</f>
        <v>11.116292428198436</v>
      </c>
      <c r="CI4" s="72">
        <f>CJ4/12</f>
        <v>48.170600522193219</v>
      </c>
      <c r="CJ4" s="72">
        <f>CH4*52</f>
        <v>578.04720626631865</v>
      </c>
      <c r="CK4" s="118">
        <f>E4*O49</f>
        <v>10.198433420365538</v>
      </c>
      <c r="CL4" s="72">
        <f>CM4/12</f>
        <v>44.193211488250661</v>
      </c>
      <c r="CM4" s="72">
        <f>CK4*52</f>
        <v>530.31853785900796</v>
      </c>
    </row>
    <row r="6" spans="1:97" ht="60" hidden="1" x14ac:dyDescent="0.25">
      <c r="B6" s="106" t="s">
        <v>865</v>
      </c>
      <c r="C6" s="106" t="s">
        <v>855</v>
      </c>
      <c r="D6" s="106" t="s">
        <v>856</v>
      </c>
      <c r="E6" s="106" t="s">
        <v>857</v>
      </c>
      <c r="F6" s="106" t="s">
        <v>858</v>
      </c>
      <c r="G6" s="106" t="s">
        <v>859</v>
      </c>
      <c r="H6" s="106" t="s">
        <v>860</v>
      </c>
      <c r="I6" s="106" t="s">
        <v>864</v>
      </c>
      <c r="J6" s="106" t="s">
        <v>855</v>
      </c>
      <c r="K6" s="106" t="s">
        <v>856</v>
      </c>
      <c r="L6" s="106" t="s">
        <v>857</v>
      </c>
      <c r="M6" s="106" t="s">
        <v>858</v>
      </c>
      <c r="N6" s="106" t="s">
        <v>859</v>
      </c>
      <c r="O6" s="106" t="s">
        <v>860</v>
      </c>
      <c r="P6" s="106" t="s">
        <v>111</v>
      </c>
    </row>
    <row r="7" spans="1:97" hidden="1" x14ac:dyDescent="0.25">
      <c r="A7" s="73" t="s">
        <v>110</v>
      </c>
      <c r="B7">
        <v>36.299999999999997</v>
      </c>
      <c r="C7">
        <v>68.5</v>
      </c>
      <c r="D7">
        <v>47.8</v>
      </c>
      <c r="E7">
        <v>69.7</v>
      </c>
      <c r="F7">
        <v>80.599999999999994</v>
      </c>
      <c r="G7">
        <v>95.9</v>
      </c>
      <c r="H7">
        <v>113.5</v>
      </c>
      <c r="I7">
        <f t="shared" ref="I7:O10" si="0">(B7*52)/12</f>
        <v>157.29999999999998</v>
      </c>
      <c r="J7" s="107">
        <f t="shared" si="0"/>
        <v>296.83333333333331</v>
      </c>
      <c r="K7" s="107">
        <f t="shared" si="0"/>
        <v>207.13333333333333</v>
      </c>
      <c r="L7" s="107">
        <f t="shared" si="0"/>
        <v>302.03333333333336</v>
      </c>
      <c r="M7" s="107">
        <f t="shared" si="0"/>
        <v>349.26666666666665</v>
      </c>
      <c r="N7" s="107">
        <f t="shared" si="0"/>
        <v>415.56666666666666</v>
      </c>
      <c r="O7" s="107">
        <f t="shared" si="0"/>
        <v>491.83333333333331</v>
      </c>
      <c r="P7" t="s">
        <v>861</v>
      </c>
    </row>
    <row r="8" spans="1:97" hidden="1" x14ac:dyDescent="0.25">
      <c r="A8" s="76" t="s">
        <v>112</v>
      </c>
      <c r="B8">
        <v>13.2</v>
      </c>
      <c r="C8">
        <v>21.5</v>
      </c>
      <c r="D8">
        <v>17.399999999999999</v>
      </c>
      <c r="E8">
        <v>21.6</v>
      </c>
      <c r="F8">
        <v>25.1</v>
      </c>
      <c r="G8">
        <v>27.2</v>
      </c>
      <c r="H8">
        <v>25.9</v>
      </c>
      <c r="I8">
        <f t="shared" si="0"/>
        <v>57.199999999999996</v>
      </c>
      <c r="J8" s="107">
        <f t="shared" si="0"/>
        <v>93.166666666666671</v>
      </c>
      <c r="K8" s="107">
        <f t="shared" si="0"/>
        <v>75.399999999999991</v>
      </c>
      <c r="L8" s="107">
        <f t="shared" si="0"/>
        <v>93.600000000000009</v>
      </c>
      <c r="M8" s="107">
        <f t="shared" si="0"/>
        <v>108.76666666666667</v>
      </c>
      <c r="N8" s="107">
        <f t="shared" si="0"/>
        <v>117.86666666666666</v>
      </c>
      <c r="O8" s="107">
        <f t="shared" si="0"/>
        <v>112.23333333333333</v>
      </c>
      <c r="P8" t="s">
        <v>861</v>
      </c>
    </row>
    <row r="9" spans="1:97" hidden="1" x14ac:dyDescent="0.25">
      <c r="A9" s="78" t="s">
        <v>116</v>
      </c>
      <c r="B9">
        <v>5.7</v>
      </c>
      <c r="C9">
        <v>14.5</v>
      </c>
      <c r="D9">
        <v>13.6</v>
      </c>
      <c r="E9">
        <v>19.3</v>
      </c>
      <c r="F9">
        <v>17.3</v>
      </c>
      <c r="G9">
        <v>22.9</v>
      </c>
      <c r="H9">
        <v>23.9</v>
      </c>
      <c r="I9">
        <f t="shared" si="0"/>
        <v>24.700000000000003</v>
      </c>
      <c r="J9" s="107">
        <f t="shared" si="0"/>
        <v>62.833333333333336</v>
      </c>
      <c r="K9" s="107">
        <f t="shared" si="0"/>
        <v>58.93333333333333</v>
      </c>
      <c r="L9" s="107">
        <f t="shared" si="0"/>
        <v>83.63333333333334</v>
      </c>
      <c r="M9" s="107">
        <f t="shared" si="0"/>
        <v>74.966666666666669</v>
      </c>
      <c r="N9" s="107">
        <f t="shared" si="0"/>
        <v>99.233333333333334</v>
      </c>
      <c r="O9" s="107">
        <f t="shared" si="0"/>
        <v>103.56666666666666</v>
      </c>
      <c r="P9" t="s">
        <v>861</v>
      </c>
    </row>
    <row r="10" spans="1:97" ht="15.75" hidden="1" thickBot="1" x14ac:dyDescent="0.3">
      <c r="A10" s="79" t="s">
        <v>117</v>
      </c>
      <c r="B10">
        <v>3.9</v>
      </c>
      <c r="C10">
        <v>5.0999999999999996</v>
      </c>
      <c r="D10">
        <v>3</v>
      </c>
      <c r="E10">
        <v>2.2999999999999998</v>
      </c>
      <c r="F10">
        <v>8.9</v>
      </c>
      <c r="G10">
        <v>8.1</v>
      </c>
      <c r="H10">
        <v>4.7</v>
      </c>
      <c r="I10">
        <f t="shared" si="0"/>
        <v>16.899999999999999</v>
      </c>
      <c r="J10" s="107">
        <f t="shared" si="0"/>
        <v>22.099999999999998</v>
      </c>
      <c r="K10" s="107">
        <f t="shared" si="0"/>
        <v>13</v>
      </c>
      <c r="L10" s="107">
        <f t="shared" si="0"/>
        <v>9.9666666666666668</v>
      </c>
      <c r="M10" s="107">
        <f t="shared" si="0"/>
        <v>38.56666666666667</v>
      </c>
      <c r="N10" s="107">
        <f t="shared" si="0"/>
        <v>35.1</v>
      </c>
      <c r="O10" s="107">
        <f t="shared" si="0"/>
        <v>20.366666666666667</v>
      </c>
      <c r="P10" t="s">
        <v>861</v>
      </c>
    </row>
    <row r="11" spans="1:97" hidden="1" x14ac:dyDescent="0.25">
      <c r="J11" s="107"/>
      <c r="K11" s="107"/>
      <c r="L11" s="107"/>
      <c r="M11" s="107"/>
      <c r="N11" s="107"/>
      <c r="O11" s="107"/>
    </row>
    <row r="12" spans="1:97" x14ac:dyDescent="0.25">
      <c r="A12" s="72"/>
      <c r="B12" s="339" t="s">
        <v>891</v>
      </c>
      <c r="C12" s="339"/>
      <c r="D12" s="339"/>
      <c r="E12" s="339"/>
      <c r="F12" s="339" t="s">
        <v>890</v>
      </c>
      <c r="G12" s="339"/>
      <c r="H12" s="339"/>
      <c r="I12" s="339"/>
      <c r="K12" s="72"/>
      <c r="L12" s="341" t="s">
        <v>891</v>
      </c>
      <c r="M12" s="342"/>
      <c r="N12" s="342"/>
      <c r="O12" s="342"/>
      <c r="P12" s="343"/>
      <c r="Q12" s="339" t="s">
        <v>890</v>
      </c>
      <c r="R12" s="339"/>
      <c r="S12" s="339"/>
      <c r="T12" s="339"/>
      <c r="V12" s="72"/>
      <c r="W12" s="341" t="s">
        <v>891</v>
      </c>
      <c r="X12" s="342"/>
      <c r="Y12" s="342"/>
      <c r="Z12" s="342"/>
      <c r="AA12" s="343"/>
      <c r="AB12" s="339" t="s">
        <v>890</v>
      </c>
      <c r="AC12" s="339"/>
      <c r="AD12" s="339"/>
      <c r="AE12" s="339"/>
      <c r="AG12" s="72"/>
      <c r="AH12" s="341" t="s">
        <v>891</v>
      </c>
      <c r="AI12" s="342"/>
      <c r="AJ12" s="342"/>
      <c r="AK12" s="342"/>
      <c r="AL12" s="343"/>
      <c r="AM12" s="339" t="s">
        <v>890</v>
      </c>
      <c r="AN12" s="339"/>
      <c r="AO12" s="339"/>
      <c r="AP12" s="339"/>
      <c r="AR12" s="72"/>
      <c r="AS12" s="72" t="s">
        <v>891</v>
      </c>
      <c r="AT12" s="72"/>
      <c r="AU12" s="72"/>
      <c r="AV12" s="72"/>
      <c r="AW12" s="209"/>
      <c r="AX12" s="339" t="s">
        <v>890</v>
      </c>
      <c r="AY12" s="339"/>
      <c r="AZ12" s="339"/>
      <c r="BA12" s="339"/>
      <c r="BC12" s="72"/>
      <c r="BD12" s="72" t="s">
        <v>891</v>
      </c>
      <c r="BE12" s="72"/>
      <c r="BF12" s="72"/>
      <c r="BG12" s="72"/>
      <c r="BH12" s="209"/>
      <c r="BI12" s="339" t="s">
        <v>890</v>
      </c>
      <c r="BJ12" s="339"/>
      <c r="BK12" s="339"/>
      <c r="BL12" s="339"/>
      <c r="BN12" s="72"/>
      <c r="BO12" s="72" t="s">
        <v>891</v>
      </c>
      <c r="BP12" s="72"/>
      <c r="BQ12" s="72"/>
      <c r="BR12" s="72"/>
      <c r="BS12" s="209"/>
      <c r="BT12" s="339" t="s">
        <v>890</v>
      </c>
      <c r="BU12" s="339"/>
      <c r="BV12" s="339"/>
      <c r="BW12" s="339"/>
      <c r="BY12" s="72"/>
      <c r="BZ12" s="72" t="s">
        <v>891</v>
      </c>
      <c r="CA12" s="72"/>
      <c r="CB12" s="72"/>
      <c r="CC12" s="72"/>
      <c r="CD12" s="209"/>
      <c r="CE12" s="339" t="s">
        <v>890</v>
      </c>
      <c r="CF12" s="339"/>
      <c r="CG12" s="339"/>
      <c r="CH12" s="339"/>
      <c r="CJ12" s="72"/>
      <c r="CK12" s="72" t="s">
        <v>891</v>
      </c>
      <c r="CL12" s="72"/>
      <c r="CM12" s="72"/>
      <c r="CN12" s="72"/>
      <c r="CO12" s="209"/>
      <c r="CP12" s="339" t="s">
        <v>890</v>
      </c>
      <c r="CQ12" s="339"/>
      <c r="CR12" s="339"/>
      <c r="CS12" s="339"/>
    </row>
    <row r="13" spans="1:97" x14ac:dyDescent="0.25">
      <c r="A13" s="72"/>
      <c r="B13" s="72" t="s">
        <v>110</v>
      </c>
      <c r="C13" s="72" t="s">
        <v>112</v>
      </c>
      <c r="D13" s="72" t="s">
        <v>116</v>
      </c>
      <c r="E13" s="72" t="s">
        <v>117</v>
      </c>
      <c r="F13" s="72" t="s">
        <v>110</v>
      </c>
      <c r="G13" s="72" t="s">
        <v>112</v>
      </c>
      <c r="H13" s="72" t="s">
        <v>116</v>
      </c>
      <c r="I13" s="72" t="s">
        <v>117</v>
      </c>
      <c r="K13" s="113" t="s">
        <v>1080</v>
      </c>
      <c r="L13" s="72" t="s">
        <v>110</v>
      </c>
      <c r="M13" s="72" t="s">
        <v>112</v>
      </c>
      <c r="N13" s="72" t="s">
        <v>116</v>
      </c>
      <c r="O13" s="72" t="s">
        <v>117</v>
      </c>
      <c r="P13" s="113" t="s">
        <v>1732</v>
      </c>
      <c r="Q13" s="72" t="s">
        <v>110</v>
      </c>
      <c r="R13" s="72" t="s">
        <v>112</v>
      </c>
      <c r="S13" s="72" t="s">
        <v>116</v>
      </c>
      <c r="T13" s="72" t="s">
        <v>117</v>
      </c>
      <c r="V13" s="113" t="s">
        <v>1081</v>
      </c>
      <c r="W13" s="72" t="s">
        <v>110</v>
      </c>
      <c r="X13" s="72" t="s">
        <v>112</v>
      </c>
      <c r="Y13" s="72" t="s">
        <v>116</v>
      </c>
      <c r="Z13" s="72" t="s">
        <v>117</v>
      </c>
      <c r="AA13" s="113" t="s">
        <v>1732</v>
      </c>
      <c r="AB13" s="72" t="s">
        <v>110</v>
      </c>
      <c r="AC13" s="72" t="s">
        <v>112</v>
      </c>
      <c r="AD13" s="72" t="s">
        <v>116</v>
      </c>
      <c r="AE13" s="72" t="s">
        <v>117</v>
      </c>
      <c r="AG13" s="113" t="s">
        <v>1085</v>
      </c>
      <c r="AH13" s="72" t="s">
        <v>110</v>
      </c>
      <c r="AI13" s="72" t="s">
        <v>112</v>
      </c>
      <c r="AJ13" s="72" t="s">
        <v>116</v>
      </c>
      <c r="AK13" s="72" t="s">
        <v>117</v>
      </c>
      <c r="AL13" s="113" t="s">
        <v>1732</v>
      </c>
      <c r="AM13" s="72" t="s">
        <v>110</v>
      </c>
      <c r="AN13" s="72" t="s">
        <v>112</v>
      </c>
      <c r="AO13" s="72" t="s">
        <v>116</v>
      </c>
      <c r="AP13" s="72" t="s">
        <v>117</v>
      </c>
      <c r="AR13" s="113" t="s">
        <v>1078</v>
      </c>
      <c r="AS13" s="72" t="s">
        <v>110</v>
      </c>
      <c r="AT13" s="72" t="s">
        <v>112</v>
      </c>
      <c r="AU13" s="72" t="s">
        <v>116</v>
      </c>
      <c r="AV13" s="72" t="s">
        <v>117</v>
      </c>
      <c r="AW13" s="113" t="s">
        <v>1732</v>
      </c>
      <c r="AX13" s="72" t="s">
        <v>110</v>
      </c>
      <c r="AY13" s="72" t="s">
        <v>112</v>
      </c>
      <c r="AZ13" s="72" t="s">
        <v>116</v>
      </c>
      <c r="BA13" s="72" t="s">
        <v>117</v>
      </c>
      <c r="BC13" s="113" t="s">
        <v>1084</v>
      </c>
      <c r="BD13" s="72" t="s">
        <v>110</v>
      </c>
      <c r="BE13" s="72" t="s">
        <v>112</v>
      </c>
      <c r="BF13" s="72" t="s">
        <v>116</v>
      </c>
      <c r="BG13" s="72" t="s">
        <v>117</v>
      </c>
      <c r="BH13" s="113" t="s">
        <v>1732</v>
      </c>
      <c r="BI13" s="72" t="s">
        <v>110</v>
      </c>
      <c r="BJ13" s="72" t="s">
        <v>112</v>
      </c>
      <c r="BK13" s="72" t="s">
        <v>116</v>
      </c>
      <c r="BL13" s="72" t="s">
        <v>117</v>
      </c>
      <c r="BN13" s="113" t="s">
        <v>1079</v>
      </c>
      <c r="BO13" s="72" t="s">
        <v>110</v>
      </c>
      <c r="BP13" s="72" t="s">
        <v>112</v>
      </c>
      <c r="BQ13" s="72" t="s">
        <v>116</v>
      </c>
      <c r="BR13" s="72" t="s">
        <v>117</v>
      </c>
      <c r="BS13" s="113" t="s">
        <v>1732</v>
      </c>
      <c r="BT13" s="72" t="s">
        <v>110</v>
      </c>
      <c r="BU13" s="72" t="s">
        <v>112</v>
      </c>
      <c r="BV13" s="72" t="s">
        <v>116</v>
      </c>
      <c r="BW13" s="72" t="s">
        <v>117</v>
      </c>
      <c r="BY13" s="113" t="s">
        <v>1082</v>
      </c>
      <c r="BZ13" s="72" t="s">
        <v>110</v>
      </c>
      <c r="CA13" s="72" t="s">
        <v>112</v>
      </c>
      <c r="CB13" s="72" t="s">
        <v>116</v>
      </c>
      <c r="CC13" s="72" t="s">
        <v>117</v>
      </c>
      <c r="CD13" s="113" t="s">
        <v>1732</v>
      </c>
      <c r="CE13" s="72" t="s">
        <v>110</v>
      </c>
      <c r="CF13" s="72" t="s">
        <v>112</v>
      </c>
      <c r="CG13" s="72" t="s">
        <v>116</v>
      </c>
      <c r="CH13" s="72" t="s">
        <v>117</v>
      </c>
      <c r="CJ13" s="113" t="s">
        <v>1083</v>
      </c>
      <c r="CK13" s="72" t="s">
        <v>110</v>
      </c>
      <c r="CL13" s="72" t="s">
        <v>112</v>
      </c>
      <c r="CM13" s="72" t="s">
        <v>116</v>
      </c>
      <c r="CN13" s="72" t="s">
        <v>117</v>
      </c>
      <c r="CO13" s="113" t="s">
        <v>1732</v>
      </c>
      <c r="CP13" s="72" t="s">
        <v>110</v>
      </c>
      <c r="CQ13" s="72" t="s">
        <v>112</v>
      </c>
      <c r="CR13" s="72" t="s">
        <v>116</v>
      </c>
      <c r="CS13" s="72" t="s">
        <v>117</v>
      </c>
    </row>
    <row r="14" spans="1:97" x14ac:dyDescent="0.25">
      <c r="A14" s="72" t="s">
        <v>922</v>
      </c>
      <c r="B14" s="118">
        <f t="shared" ref="B14:B20" si="1">F14*105.9%</f>
        <v>166.58070000000001</v>
      </c>
      <c r="C14" s="118">
        <f>G14*100.7%</f>
        <v>57.6004</v>
      </c>
      <c r="D14" s="118">
        <f>H14*109.8%</f>
        <v>27.1206</v>
      </c>
      <c r="E14" s="118">
        <f>I14*102.5%</f>
        <v>17.322499999999998</v>
      </c>
      <c r="F14" s="118">
        <v>157.29999999999998</v>
      </c>
      <c r="G14" s="118">
        <v>57.199999999999996</v>
      </c>
      <c r="H14" s="118">
        <v>24.700000000000003</v>
      </c>
      <c r="I14" s="118">
        <v>16.899999999999999</v>
      </c>
      <c r="K14" s="72" t="s">
        <v>922</v>
      </c>
      <c r="L14" s="118">
        <f>Q14*105.9%</f>
        <v>146.99793068702292</v>
      </c>
      <c r="M14" s="118">
        <f>R14*100.7%</f>
        <v>51.948024299065423</v>
      </c>
      <c r="N14" s="118">
        <f>S14*109.8%</f>
        <v>23.600137499999999</v>
      </c>
      <c r="O14" s="118">
        <f>T14*102.5%</f>
        <v>10.882083333333332</v>
      </c>
      <c r="P14" s="117">
        <f>SUM(M14:O14)</f>
        <v>86.430245132398753</v>
      </c>
      <c r="Q14" s="118">
        <f t="shared" ref="Q14:Q20" si="2">F14*$G$41</f>
        <v>138.80824427480914</v>
      </c>
      <c r="R14" s="118">
        <f t="shared" ref="R14:R20" si="3">G14*$G$55</f>
        <v>51.586915887850466</v>
      </c>
      <c r="S14" s="118">
        <f t="shared" ref="S14:S20" si="4">H14*$G$45</f>
        <v>21.493750000000002</v>
      </c>
      <c r="T14" s="118">
        <f t="shared" ref="T14:T20" si="5">I14*$G$51</f>
        <v>10.616666666666667</v>
      </c>
      <c r="V14" s="72" t="s">
        <v>922</v>
      </c>
      <c r="W14" s="118">
        <f>AB14*105.9%</f>
        <v>153.86461603053434</v>
      </c>
      <c r="X14" s="118">
        <f>AC14*100.7%</f>
        <v>56.792917757009356</v>
      </c>
      <c r="Y14" s="118">
        <f>AD14*109.8%</f>
        <v>32.814427624309388</v>
      </c>
      <c r="Z14" s="118">
        <f>AE14*102.5%</f>
        <v>11.326249999999998</v>
      </c>
      <c r="AA14" s="117">
        <f>SUM(X14:Z14)</f>
        <v>100.93359538131874</v>
      </c>
      <c r="AB14" s="118">
        <f t="shared" ref="AB14:AB20" si="6">F14*$H$41</f>
        <v>145.29236641221371</v>
      </c>
      <c r="AC14" s="118">
        <f t="shared" ref="AC14:AC20" si="7">G14*$H$55</f>
        <v>56.3981308411215</v>
      </c>
      <c r="AD14" s="118">
        <f t="shared" ref="AD14:AD20" si="8">H14*$H$45</f>
        <v>29.885635359116023</v>
      </c>
      <c r="AE14" s="118">
        <f t="shared" ref="AE14:AE20" si="9">I14*$H$51</f>
        <v>11.049999999999999</v>
      </c>
      <c r="AG14" s="72" t="s">
        <v>922</v>
      </c>
      <c r="AH14" s="118">
        <f>AM14*105.9%</f>
        <v>145.72632229007633</v>
      </c>
      <c r="AI14" s="118">
        <f>AN14*100.7%</f>
        <v>50.063899065420564</v>
      </c>
      <c r="AJ14" s="118">
        <f>AO14*109.8%</f>
        <v>22.538580821917808</v>
      </c>
      <c r="AK14" s="118">
        <f>AP14*102.5%</f>
        <v>15.101666666666665</v>
      </c>
      <c r="AL14" s="117">
        <f>SUM(AI14:AK14)</f>
        <v>87.704146554005035</v>
      </c>
      <c r="AM14" s="118">
        <f t="shared" ref="AM14:AM20" si="10">F14*$I$41</f>
        <v>137.60748091603051</v>
      </c>
      <c r="AN14" s="118">
        <f t="shared" ref="AN14:AN20" si="11">G14*$I$55</f>
        <v>49.71588785046729</v>
      </c>
      <c r="AO14" s="118">
        <f t="shared" ref="AO14:AO20" si="12">H14*$I$45</f>
        <v>20.526940639269409</v>
      </c>
      <c r="AP14" s="118">
        <f t="shared" ref="AP14:AP20" si="13">I14*$I$51</f>
        <v>14.733333333333333</v>
      </c>
      <c r="AR14" s="72" t="s">
        <v>922</v>
      </c>
      <c r="AS14" s="118">
        <f>AX14*105.9%</f>
        <v>162.25723145038168</v>
      </c>
      <c r="AT14" s="118">
        <f>AY14*100.7%</f>
        <v>56.254596261682252</v>
      </c>
      <c r="AU14" s="118">
        <f>AZ14*109.8%</f>
        <v>29.802857142857146</v>
      </c>
      <c r="AV14" s="118">
        <f>BA14*102.5%</f>
        <v>15.545833333333331</v>
      </c>
      <c r="AW14" s="117">
        <f>SUM(AT14:AV14)</f>
        <v>101.60328673787274</v>
      </c>
      <c r="AX14" s="118">
        <f t="shared" ref="AX14:AX20" si="14">F14*$J$41</f>
        <v>153.21740458015265</v>
      </c>
      <c r="AY14" s="118">
        <f t="shared" ref="AY14:AY20" si="15">G14*$J$55</f>
        <v>55.863551401869159</v>
      </c>
      <c r="AZ14" s="118">
        <f t="shared" ref="AZ14:AZ20" si="16">H14*$J$45</f>
        <v>27.142857142857149</v>
      </c>
      <c r="BA14" s="118">
        <f t="shared" ref="BA14:BA20" si="17">I14*$J$51</f>
        <v>15.166666666666666</v>
      </c>
      <c r="BC14" s="72" t="s">
        <v>922</v>
      </c>
      <c r="BD14" s="118">
        <f>BI14*105.9%</f>
        <v>160.2226580152672</v>
      </c>
      <c r="BE14" s="118">
        <f>BJ14*100.7%</f>
        <v>57.331239252336459</v>
      </c>
      <c r="BF14" s="118">
        <f>BK14*109.8%</f>
        <v>25.357760999999996</v>
      </c>
      <c r="BG14" s="118">
        <f>BL14*102.5%</f>
        <v>20.431666666666665</v>
      </c>
      <c r="BH14" s="117">
        <f>SUM(BE14:BG14)</f>
        <v>103.12066691900313</v>
      </c>
      <c r="BI14" s="118">
        <f t="shared" ref="BI14:BI20" si="18">F14*$K$41</f>
        <v>151.29618320610686</v>
      </c>
      <c r="BJ14" s="118">
        <f t="shared" ref="BJ14:BJ20" si="19">G14*$K$55</f>
        <v>56.932710280373833</v>
      </c>
      <c r="BK14" s="118">
        <f t="shared" ref="BK14:BK20" si="20">H14*$K$45</f>
        <v>23.0945</v>
      </c>
      <c r="BL14" s="118">
        <f t="shared" ref="BL14:BL20" si="21">I14*$K$51</f>
        <v>19.933333333333334</v>
      </c>
      <c r="BN14" s="72" t="s">
        <v>922</v>
      </c>
      <c r="BO14" s="118">
        <f>BT14*105.9%</f>
        <v>168.61527343511449</v>
      </c>
      <c r="BP14" s="118">
        <f>BU14*100.7%</f>
        <v>58.407882242990652</v>
      </c>
      <c r="BQ14" s="118">
        <f>BV14*109.8%</f>
        <v>28.425869518716585</v>
      </c>
      <c r="BR14" s="118">
        <f>BW14*102.5%</f>
        <v>16.65625</v>
      </c>
      <c r="BS14" s="117">
        <f>SUM(BP14:BR14)</f>
        <v>103.49000176170723</v>
      </c>
      <c r="BT14" s="118">
        <f t="shared" ref="BT14:BT20" si="22">F14*$L$41</f>
        <v>159.22122137404577</v>
      </c>
      <c r="BU14" s="118">
        <f t="shared" ref="BU14:BU20" si="23">G14*$L$55</f>
        <v>58.001869158878499</v>
      </c>
      <c r="BV14" s="118">
        <f t="shared" ref="BV14:BV20" si="24">H14*$L$45</f>
        <v>25.888770053475945</v>
      </c>
      <c r="BW14" s="118">
        <f t="shared" ref="BW14:BW20" si="25">I14*$L$51</f>
        <v>16.25</v>
      </c>
      <c r="BY14" s="72" t="s">
        <v>922</v>
      </c>
      <c r="BZ14" s="118">
        <f>CE14*105.9%</f>
        <v>185.14618259541984</v>
      </c>
      <c r="CA14" s="118">
        <f>CF14*100.7%</f>
        <v>63.252775700934585</v>
      </c>
      <c r="CB14" s="118">
        <f>CG14*109.8%</f>
        <v>24.991296694214878</v>
      </c>
      <c r="CC14" s="118">
        <f>CH14*102.5%</f>
        <v>23.762916666666662</v>
      </c>
      <c r="CD14" s="117">
        <f>SUM(CA14:CC14)</f>
        <v>112.00698906181611</v>
      </c>
      <c r="CE14" s="118">
        <f t="shared" ref="CE14:CE20" si="26">F14*$N$41</f>
        <v>174.8311450381679</v>
      </c>
      <c r="CF14" s="118">
        <f t="shared" ref="CF14:CF20" si="27">G14*$N$55</f>
        <v>62.813084112149532</v>
      </c>
      <c r="CG14" s="118">
        <f t="shared" ref="CG14:CG20" si="28">H14*$N$45</f>
        <v>22.760743801652897</v>
      </c>
      <c r="CH14" s="118">
        <f t="shared" ref="CH14:CH20" si="29">I14*$N$51</f>
        <v>23.18333333333333</v>
      </c>
      <c r="CJ14" s="72" t="s">
        <v>922</v>
      </c>
      <c r="CK14" s="118">
        <f>CP14*105.9%</f>
        <v>162.51155312977102</v>
      </c>
      <c r="CL14" s="118">
        <f>CQ14*100.7%</f>
        <v>58.407882242990652</v>
      </c>
      <c r="CM14" s="118">
        <f>CR14*109.8%</f>
        <v>24.323408071748876</v>
      </c>
      <c r="CN14" s="118">
        <f>CS14*102.5%</f>
        <v>19.099166666666665</v>
      </c>
      <c r="CO14" s="118">
        <f>SUM(CL14:CN14)</f>
        <v>101.83045698140619</v>
      </c>
      <c r="CP14" s="118">
        <f t="shared" ref="CP14:CP20" si="30">F14*$O$41</f>
        <v>153.45755725190838</v>
      </c>
      <c r="CQ14" s="118">
        <f t="shared" ref="CQ14:CQ20" si="31">G14*$O$55</f>
        <v>58.001869158878499</v>
      </c>
      <c r="CR14" s="118">
        <f t="shared" ref="CR14:CR20" si="32">H14*$O$45</f>
        <v>22.152466367713004</v>
      </c>
      <c r="CS14" s="118">
        <f t="shared" ref="CS14:CS20" si="33">I14*$O$51</f>
        <v>18.633333333333333</v>
      </c>
    </row>
    <row r="15" spans="1:97" x14ac:dyDescent="0.25">
      <c r="A15" s="72" t="s">
        <v>923</v>
      </c>
      <c r="B15" s="118">
        <f t="shared" si="1"/>
        <v>314.34650000000005</v>
      </c>
      <c r="C15" s="118">
        <f t="shared" ref="C15:C20" si="34">G15*100.7%</f>
        <v>93.818833333333345</v>
      </c>
      <c r="D15" s="118">
        <f t="shared" ref="D15:D20" si="35">H15*109.8%</f>
        <v>68.991</v>
      </c>
      <c r="E15" s="118">
        <f t="shared" ref="E15:E20" si="36">I15*102.5%</f>
        <v>22.652499999999996</v>
      </c>
      <c r="F15" s="118">
        <v>296.83333333333331</v>
      </c>
      <c r="G15" s="118">
        <v>93.166666666666671</v>
      </c>
      <c r="H15" s="118">
        <v>62.833333333333336</v>
      </c>
      <c r="I15" s="118">
        <v>22.099999999999998</v>
      </c>
      <c r="K15" s="72" t="s">
        <v>923</v>
      </c>
      <c r="L15" s="118">
        <f t="shared" ref="L15:L20" si="37">Q15*105.9%</f>
        <v>277.39278931297713</v>
      </c>
      <c r="M15" s="118">
        <f t="shared" ref="M15:M20" si="38">R15*100.7%</f>
        <v>84.612312305295958</v>
      </c>
      <c r="N15" s="118">
        <f t="shared" ref="N15:N20" si="39">S15*109.8%</f>
        <v>60.035437499999993</v>
      </c>
      <c r="O15" s="118">
        <f t="shared" ref="O15:O20" si="40">T15*102.5%</f>
        <v>14.230416666666667</v>
      </c>
      <c r="P15" s="117">
        <f t="shared" ref="P15:P20" si="41">SUM(M15:O15)</f>
        <v>158.8781664719626</v>
      </c>
      <c r="Q15" s="118">
        <f t="shared" si="2"/>
        <v>261.9384223918575</v>
      </c>
      <c r="R15" s="118">
        <f t="shared" si="3"/>
        <v>84.02414330218069</v>
      </c>
      <c r="S15" s="118">
        <f t="shared" si="4"/>
        <v>54.677083333333336</v>
      </c>
      <c r="T15" s="118">
        <f t="shared" si="5"/>
        <v>13.883333333333335</v>
      </c>
      <c r="V15" s="72" t="s">
        <v>923</v>
      </c>
      <c r="W15" s="118">
        <f t="shared" ref="W15:W20" si="42">AB15*105.9%</f>
        <v>290.35058396946567</v>
      </c>
      <c r="X15" s="118">
        <f t="shared" ref="X15:X20" si="43">AC15*100.7%</f>
        <v>92.503616043613732</v>
      </c>
      <c r="Y15" s="118">
        <f t="shared" ref="Y15:Y20" si="44">AD15*109.8%</f>
        <v>83.475298342541421</v>
      </c>
      <c r="Z15" s="118">
        <f t="shared" ref="Z15:Z20" si="45">AE15*102.5%</f>
        <v>14.811249999999998</v>
      </c>
      <c r="AA15" s="117">
        <f t="shared" ref="AA15:AA20" si="46">SUM(X15:Z15)</f>
        <v>190.79016438615517</v>
      </c>
      <c r="AB15" s="118">
        <f t="shared" si="6"/>
        <v>274.17430025445293</v>
      </c>
      <c r="AC15" s="118">
        <f t="shared" si="7"/>
        <v>91.860591900311547</v>
      </c>
      <c r="AD15" s="118">
        <f t="shared" si="8"/>
        <v>76.024861878453038</v>
      </c>
      <c r="AE15" s="118">
        <f t="shared" si="9"/>
        <v>14.45</v>
      </c>
      <c r="AG15" s="72" t="s">
        <v>923</v>
      </c>
      <c r="AH15" s="118">
        <f t="shared" ref="AH15:AH20" si="47">AM15*105.9%</f>
        <v>274.99319770992372</v>
      </c>
      <c r="AI15" s="118">
        <f t="shared" ref="AI15:AI20" si="48">AN15*100.7%</f>
        <v>81.543471962616849</v>
      </c>
      <c r="AJ15" s="118">
        <f t="shared" ref="AJ15:AJ20" si="49">AO15*109.8%</f>
        <v>57.334986301369867</v>
      </c>
      <c r="AK15" s="118">
        <f t="shared" ref="AK15:AK20" si="50">AP15*102.5%</f>
        <v>19.748333333333331</v>
      </c>
      <c r="AL15" s="117">
        <f t="shared" ref="AL15:AL20" si="51">SUM(AI15:AK15)</f>
        <v>158.62679159732005</v>
      </c>
      <c r="AM15" s="118">
        <f t="shared" si="10"/>
        <v>259.67251908396946</v>
      </c>
      <c r="AN15" s="118">
        <f t="shared" si="11"/>
        <v>80.97663551401871</v>
      </c>
      <c r="AO15" s="118">
        <f t="shared" si="12"/>
        <v>52.217656012176569</v>
      </c>
      <c r="AP15" s="118">
        <f t="shared" si="13"/>
        <v>19.266666666666666</v>
      </c>
      <c r="AR15" s="72" t="s">
        <v>923</v>
      </c>
      <c r="AS15" s="118">
        <f t="shared" ref="AS15:AS20" si="52">AX15*105.9%</f>
        <v>306.18788854961832</v>
      </c>
      <c r="AT15" s="118">
        <f t="shared" ref="AT15:AT20" si="53">AY15*100.7%</f>
        <v>91.626804517133976</v>
      </c>
      <c r="AU15" s="118">
        <f t="shared" ref="AU15:AU20" si="54">AZ15*109.8%</f>
        <v>75.814285714285703</v>
      </c>
      <c r="AV15" s="118">
        <f t="shared" ref="AV15:AV20" si="55">BA15*102.5%</f>
        <v>20.329166666666662</v>
      </c>
      <c r="AW15" s="117">
        <f t="shared" ref="AW15:AW20" si="56">SUM(AT15:AV15)</f>
        <v>187.77025689808633</v>
      </c>
      <c r="AX15" s="118">
        <f t="shared" si="14"/>
        <v>289.12926208651396</v>
      </c>
      <c r="AY15" s="118">
        <f t="shared" si="15"/>
        <v>90.989875389408112</v>
      </c>
      <c r="AZ15" s="118">
        <f t="shared" si="16"/>
        <v>69.047619047619051</v>
      </c>
      <c r="BA15" s="118">
        <f t="shared" si="17"/>
        <v>19.833333333333332</v>
      </c>
      <c r="BC15" s="72" t="s">
        <v>923</v>
      </c>
      <c r="BD15" s="118">
        <f t="shared" ref="BD15:BD20" si="57">BI15*105.9%</f>
        <v>302.34854198473289</v>
      </c>
      <c r="BE15" s="118">
        <f t="shared" ref="BE15:BE19" si="58">BJ15*100.7%</f>
        <v>93.380427570093488</v>
      </c>
      <c r="BF15" s="118">
        <f t="shared" ref="BF15:BF20" si="59">BK15*109.8%</f>
        <v>64.506584999999987</v>
      </c>
      <c r="BG15" s="118">
        <f t="shared" ref="BG15:BG20" si="60">BL15*102.5%</f>
        <v>26.71833333333333</v>
      </c>
      <c r="BH15" s="117">
        <f t="shared" ref="BH15:BH20" si="61">SUM(BE15:BG15)</f>
        <v>184.60534590342681</v>
      </c>
      <c r="BI15" s="118">
        <f t="shared" si="18"/>
        <v>285.50381679389312</v>
      </c>
      <c r="BJ15" s="118">
        <f t="shared" si="19"/>
        <v>92.731308411214968</v>
      </c>
      <c r="BK15" s="118">
        <f t="shared" si="20"/>
        <v>58.749166666666667</v>
      </c>
      <c r="BL15" s="118">
        <f t="shared" si="21"/>
        <v>26.066666666666666</v>
      </c>
      <c r="BN15" s="72" t="s">
        <v>923</v>
      </c>
      <c r="BO15" s="118">
        <f t="shared" ref="BO15:BO20" si="62">BT15*105.9%</f>
        <v>318.18584656488548</v>
      </c>
      <c r="BP15" s="118">
        <f t="shared" ref="BP15:BP20" si="63">BU15*100.7%</f>
        <v>95.134050623052971</v>
      </c>
      <c r="BQ15" s="118">
        <f t="shared" ref="BQ15:BQ20" si="64">BV15*109.8%</f>
        <v>72.311422459893052</v>
      </c>
      <c r="BR15" s="118">
        <f t="shared" ref="BR15:BR20" si="65">BW15*102.5%</f>
        <v>21.781249999999996</v>
      </c>
      <c r="BS15" s="117">
        <f t="shared" ref="BS15:BS20" si="66">SUM(BP15:BR15)</f>
        <v>189.22672308294602</v>
      </c>
      <c r="BT15" s="118">
        <f t="shared" si="22"/>
        <v>300.45877862595415</v>
      </c>
      <c r="BU15" s="118">
        <f t="shared" si="23"/>
        <v>94.47274143302181</v>
      </c>
      <c r="BV15" s="118">
        <f t="shared" si="24"/>
        <v>65.857397504456344</v>
      </c>
      <c r="BW15" s="118">
        <f t="shared" si="25"/>
        <v>21.25</v>
      </c>
      <c r="BY15" s="72" t="s">
        <v>923</v>
      </c>
      <c r="BZ15" s="118">
        <f t="shared" ref="BZ15:BZ20" si="67">CE15*105.9%</f>
        <v>349.3805374045802</v>
      </c>
      <c r="CA15" s="118">
        <f t="shared" ref="CA15:CA20" si="68">CF15*100.7%</f>
        <v>103.02535436137073</v>
      </c>
      <c r="CB15" s="118">
        <f t="shared" ref="CB15:CB20" si="69">CG15*109.8%</f>
        <v>63.574351239669419</v>
      </c>
      <c r="CC15" s="118">
        <f t="shared" ref="CC15:CC20" si="70">CH15*102.5%</f>
        <v>31.074583333333326</v>
      </c>
      <c r="CD15" s="117">
        <f t="shared" ref="CD15:CD20" si="71">SUM(CA15:CC15)</f>
        <v>197.67428893437346</v>
      </c>
      <c r="CE15" s="118">
        <f t="shared" si="26"/>
        <v>329.91552162849871</v>
      </c>
      <c r="CF15" s="118">
        <f t="shared" si="27"/>
        <v>102.30919003115265</v>
      </c>
      <c r="CG15" s="118">
        <f t="shared" si="28"/>
        <v>57.900137741046834</v>
      </c>
      <c r="CH15" s="118">
        <f t="shared" si="29"/>
        <v>30.316666666666663</v>
      </c>
      <c r="CJ15" s="72" t="s">
        <v>923</v>
      </c>
      <c r="CK15" s="118">
        <f t="shared" ref="CK15:CK20" si="72">CP15*105.9%</f>
        <v>306.66780687022901</v>
      </c>
      <c r="CL15" s="118">
        <f t="shared" ref="CL15:CL20" si="73">CQ15*100.7%</f>
        <v>95.134050623052971</v>
      </c>
      <c r="CM15" s="118">
        <f t="shared" ref="CM15:CM20" si="74">CR15*109.8%</f>
        <v>61.875336322869948</v>
      </c>
      <c r="CN15" s="118">
        <f t="shared" ref="CN15:CN20" si="75">CS15*102.5%</f>
        <v>24.97583333333333</v>
      </c>
      <c r="CO15" s="118">
        <f t="shared" ref="CO15:CO20" si="76">SUM(CL15:CN15)</f>
        <v>181.98522027925625</v>
      </c>
      <c r="CP15" s="118">
        <f t="shared" si="30"/>
        <v>289.58244274809158</v>
      </c>
      <c r="CQ15" s="118">
        <f t="shared" si="31"/>
        <v>94.47274143302181</v>
      </c>
      <c r="CR15" s="118">
        <f t="shared" si="32"/>
        <v>56.352765321375188</v>
      </c>
      <c r="CS15" s="118">
        <f t="shared" si="33"/>
        <v>24.366666666666667</v>
      </c>
    </row>
    <row r="16" spans="1:97" x14ac:dyDescent="0.25">
      <c r="A16" s="72" t="s">
        <v>924</v>
      </c>
      <c r="B16" s="118">
        <f t="shared" si="1"/>
        <v>219.35420000000002</v>
      </c>
      <c r="C16" s="118">
        <f t="shared" si="34"/>
        <v>75.927800000000005</v>
      </c>
      <c r="D16" s="118">
        <f t="shared" si="35"/>
        <v>64.708799999999982</v>
      </c>
      <c r="E16" s="118">
        <f t="shared" si="36"/>
        <v>13.324999999999999</v>
      </c>
      <c r="F16" s="118">
        <v>207.13333333333333</v>
      </c>
      <c r="G16" s="118">
        <v>75.399999999999991</v>
      </c>
      <c r="H16" s="118">
        <v>58.93333333333333</v>
      </c>
      <c r="I16" s="118">
        <v>13</v>
      </c>
      <c r="K16" s="72" t="s">
        <v>924</v>
      </c>
      <c r="L16" s="118">
        <f t="shared" si="37"/>
        <v>193.56752305343514</v>
      </c>
      <c r="M16" s="118">
        <f t="shared" si="38"/>
        <v>68.476941121495329</v>
      </c>
      <c r="N16" s="118">
        <f t="shared" si="39"/>
        <v>56.309099999999994</v>
      </c>
      <c r="O16" s="118">
        <f t="shared" si="40"/>
        <v>8.3708333333333336</v>
      </c>
      <c r="P16" s="117">
        <f t="shared" si="41"/>
        <v>133.15687445482865</v>
      </c>
      <c r="Q16" s="118">
        <f t="shared" si="2"/>
        <v>182.7833078880407</v>
      </c>
      <c r="R16" s="118">
        <f t="shared" si="3"/>
        <v>68.000934579439246</v>
      </c>
      <c r="S16" s="118">
        <f t="shared" si="4"/>
        <v>51.283333333333331</v>
      </c>
      <c r="T16" s="118">
        <f t="shared" si="5"/>
        <v>8.1666666666666679</v>
      </c>
      <c r="V16" s="72" t="s">
        <v>924</v>
      </c>
      <c r="W16" s="118">
        <f t="shared" si="42"/>
        <v>202.60960458015271</v>
      </c>
      <c r="X16" s="118">
        <f t="shared" si="43"/>
        <v>74.863391588785049</v>
      </c>
      <c r="Y16" s="118">
        <f t="shared" si="44"/>
        <v>78.294072928176789</v>
      </c>
      <c r="Z16" s="118">
        <f t="shared" si="45"/>
        <v>8.7124999999999986</v>
      </c>
      <c r="AA16" s="117">
        <f t="shared" si="46"/>
        <v>161.86996451696186</v>
      </c>
      <c r="AB16" s="118">
        <f t="shared" si="6"/>
        <v>191.32162849872773</v>
      </c>
      <c r="AC16" s="118">
        <f t="shared" si="7"/>
        <v>74.342990654205607</v>
      </c>
      <c r="AD16" s="118">
        <f t="shared" si="8"/>
        <v>71.306077348066296</v>
      </c>
      <c r="AE16" s="118">
        <f t="shared" si="9"/>
        <v>8.5</v>
      </c>
      <c r="AG16" s="72" t="s">
        <v>924</v>
      </c>
      <c r="AH16" s="118">
        <f t="shared" si="47"/>
        <v>191.89306351145041</v>
      </c>
      <c r="AI16" s="118">
        <f t="shared" si="48"/>
        <v>65.993321495327109</v>
      </c>
      <c r="AJ16" s="118">
        <f t="shared" si="49"/>
        <v>53.776263013698625</v>
      </c>
      <c r="AK16" s="118">
        <f t="shared" si="50"/>
        <v>11.616666666666667</v>
      </c>
      <c r="AL16" s="117">
        <f t="shared" si="51"/>
        <v>131.38625117569239</v>
      </c>
      <c r="AM16" s="118">
        <f t="shared" si="10"/>
        <v>181.20213740458016</v>
      </c>
      <c r="AN16" s="118">
        <f t="shared" si="11"/>
        <v>65.53457943925234</v>
      </c>
      <c r="AO16" s="118">
        <f t="shared" si="12"/>
        <v>48.976560121765601</v>
      </c>
      <c r="AP16" s="118">
        <f t="shared" si="13"/>
        <v>11.333333333333334</v>
      </c>
      <c r="AR16" s="72" t="s">
        <v>924</v>
      </c>
      <c r="AS16" s="118">
        <f t="shared" si="52"/>
        <v>213.66103755725192</v>
      </c>
      <c r="AT16" s="118">
        <f t="shared" si="53"/>
        <v>74.153785981308417</v>
      </c>
      <c r="AU16" s="118">
        <f t="shared" si="54"/>
        <v>71.108571428571423</v>
      </c>
      <c r="AV16" s="118">
        <f t="shared" si="55"/>
        <v>11.958333333333334</v>
      </c>
      <c r="AW16" s="117">
        <f t="shared" si="56"/>
        <v>157.22069074321317</v>
      </c>
      <c r="AX16" s="118">
        <f t="shared" si="14"/>
        <v>201.7573536895674</v>
      </c>
      <c r="AY16" s="118">
        <f t="shared" si="15"/>
        <v>73.638317757009347</v>
      </c>
      <c r="AZ16" s="118">
        <f t="shared" si="16"/>
        <v>64.761904761904759</v>
      </c>
      <c r="BA16" s="118">
        <f t="shared" si="17"/>
        <v>11.666666666666668</v>
      </c>
      <c r="BC16" s="72" t="s">
        <v>924</v>
      </c>
      <c r="BD16" s="118">
        <f t="shared" si="57"/>
        <v>210.98190229007639</v>
      </c>
      <c r="BE16" s="118">
        <f t="shared" si="58"/>
        <v>75.572997196261696</v>
      </c>
      <c r="BF16" s="118">
        <f t="shared" si="59"/>
        <v>60.502727999999983</v>
      </c>
      <c r="BG16" s="118">
        <f t="shared" si="60"/>
        <v>15.716666666666667</v>
      </c>
      <c r="BH16" s="117">
        <f t="shared" si="61"/>
        <v>151.79239186292835</v>
      </c>
      <c r="BI16" s="118">
        <f t="shared" si="18"/>
        <v>199.22748091603054</v>
      </c>
      <c r="BJ16" s="118">
        <f t="shared" si="19"/>
        <v>75.047663551401868</v>
      </c>
      <c r="BK16" s="118">
        <f t="shared" si="20"/>
        <v>55.102666666666657</v>
      </c>
      <c r="BL16" s="118">
        <f t="shared" si="21"/>
        <v>15.333333333333334</v>
      </c>
      <c r="BN16" s="72" t="s">
        <v>924</v>
      </c>
      <c r="BO16" s="118">
        <f t="shared" si="62"/>
        <v>222.03333526717557</v>
      </c>
      <c r="BP16" s="118">
        <f t="shared" si="63"/>
        <v>76.992208411214946</v>
      </c>
      <c r="BQ16" s="118">
        <f t="shared" si="64"/>
        <v>67.823127272727277</v>
      </c>
      <c r="BR16" s="118">
        <f t="shared" si="65"/>
        <v>12.812499999999998</v>
      </c>
      <c r="BS16" s="117">
        <f t="shared" si="66"/>
        <v>157.62783568394224</v>
      </c>
      <c r="BT16" s="118">
        <f t="shared" si="22"/>
        <v>209.66320610687021</v>
      </c>
      <c r="BU16" s="118">
        <f t="shared" si="23"/>
        <v>76.457009345794376</v>
      </c>
      <c r="BV16" s="118">
        <f t="shared" si="24"/>
        <v>61.76969696969698</v>
      </c>
      <c r="BW16" s="118">
        <f t="shared" si="25"/>
        <v>12.5</v>
      </c>
      <c r="BY16" s="72" t="s">
        <v>924</v>
      </c>
      <c r="BZ16" s="118">
        <f t="shared" si="67"/>
        <v>243.80130931297711</v>
      </c>
      <c r="CA16" s="118">
        <f t="shared" si="68"/>
        <v>83.378658878504666</v>
      </c>
      <c r="CB16" s="118">
        <f t="shared" si="69"/>
        <v>59.628357024793381</v>
      </c>
      <c r="CC16" s="118">
        <f t="shared" si="70"/>
        <v>18.279166666666665</v>
      </c>
      <c r="CD16" s="117">
        <f t="shared" si="71"/>
        <v>161.28618256996472</v>
      </c>
      <c r="CE16" s="118">
        <f t="shared" si="26"/>
        <v>230.21842239185747</v>
      </c>
      <c r="CF16" s="118">
        <f t="shared" si="27"/>
        <v>82.799065420560737</v>
      </c>
      <c r="CG16" s="118">
        <f t="shared" si="28"/>
        <v>54.306336088154268</v>
      </c>
      <c r="CH16" s="118">
        <f t="shared" si="29"/>
        <v>17.833333333333332</v>
      </c>
      <c r="CJ16" s="72" t="s">
        <v>924</v>
      </c>
      <c r="CK16" s="118">
        <f t="shared" si="72"/>
        <v>213.99592946564889</v>
      </c>
      <c r="CL16" s="118">
        <f t="shared" si="73"/>
        <v>76.992208411214946</v>
      </c>
      <c r="CM16" s="118">
        <f t="shared" si="74"/>
        <v>58.034798206278012</v>
      </c>
      <c r="CN16" s="118">
        <f t="shared" si="75"/>
        <v>14.691666666666666</v>
      </c>
      <c r="CO16" s="118">
        <f t="shared" si="76"/>
        <v>149.71867328415962</v>
      </c>
      <c r="CP16" s="118">
        <f t="shared" si="30"/>
        <v>202.07358778625954</v>
      </c>
      <c r="CQ16" s="118">
        <f t="shared" si="31"/>
        <v>76.457009345794376</v>
      </c>
      <c r="CR16" s="118">
        <f t="shared" si="32"/>
        <v>52.855007473841546</v>
      </c>
      <c r="CS16" s="118">
        <f t="shared" si="33"/>
        <v>14.333333333333334</v>
      </c>
    </row>
    <row r="17" spans="1:97" x14ac:dyDescent="0.25">
      <c r="A17" s="72" t="s">
        <v>925</v>
      </c>
      <c r="B17" s="118">
        <f t="shared" si="1"/>
        <v>319.8533000000001</v>
      </c>
      <c r="C17" s="118">
        <f t="shared" si="34"/>
        <v>94.255200000000016</v>
      </c>
      <c r="D17" s="118">
        <f t="shared" si="35"/>
        <v>91.829399999999993</v>
      </c>
      <c r="E17" s="118">
        <f t="shared" si="36"/>
        <v>10.215833333333332</v>
      </c>
      <c r="F17" s="118">
        <v>302.03333333333336</v>
      </c>
      <c r="G17" s="118">
        <v>93.600000000000009</v>
      </c>
      <c r="H17" s="118">
        <v>83.63333333333334</v>
      </c>
      <c r="I17" s="118">
        <v>9.9666666666666668</v>
      </c>
      <c r="K17" s="72" t="s">
        <v>925</v>
      </c>
      <c r="L17" s="118">
        <f t="shared" si="37"/>
        <v>282.25222503816798</v>
      </c>
      <c r="M17" s="118">
        <f t="shared" si="38"/>
        <v>85.005857943925264</v>
      </c>
      <c r="N17" s="118">
        <f t="shared" si="39"/>
        <v>79.909237499999989</v>
      </c>
      <c r="O17" s="118">
        <f t="shared" si="40"/>
        <v>6.4176388888888889</v>
      </c>
      <c r="P17" s="117">
        <f t="shared" si="41"/>
        <v>171.33273433281414</v>
      </c>
      <c r="Q17" s="118">
        <f t="shared" si="2"/>
        <v>266.52712468193386</v>
      </c>
      <c r="R17" s="118">
        <f t="shared" si="3"/>
        <v>84.414953271028054</v>
      </c>
      <c r="S17" s="118">
        <f t="shared" si="4"/>
        <v>72.777083333333337</v>
      </c>
      <c r="T17" s="118">
        <f t="shared" si="5"/>
        <v>6.261111111111112</v>
      </c>
      <c r="V17" s="72" t="s">
        <v>925</v>
      </c>
      <c r="W17" s="118">
        <f t="shared" si="42"/>
        <v>295.43701755725198</v>
      </c>
      <c r="X17" s="118">
        <f t="shared" si="43"/>
        <v>92.933865420560778</v>
      </c>
      <c r="Y17" s="118">
        <f t="shared" si="44"/>
        <v>111.10850055248618</v>
      </c>
      <c r="Z17" s="118">
        <f t="shared" si="45"/>
        <v>6.6795833333333325</v>
      </c>
      <c r="AA17" s="117">
        <f t="shared" si="46"/>
        <v>210.72194930638031</v>
      </c>
      <c r="AB17" s="118">
        <f t="shared" si="6"/>
        <v>278.97735368956745</v>
      </c>
      <c r="AC17" s="118">
        <f t="shared" si="7"/>
        <v>92.287850467289744</v>
      </c>
      <c r="AD17" s="118">
        <f t="shared" si="8"/>
        <v>101.19171270718232</v>
      </c>
      <c r="AE17" s="118">
        <f t="shared" si="9"/>
        <v>6.5166666666666666</v>
      </c>
      <c r="AG17" s="72" t="s">
        <v>925</v>
      </c>
      <c r="AH17" s="118">
        <f t="shared" si="47"/>
        <v>279.81059679389318</v>
      </c>
      <c r="AI17" s="118">
        <f t="shared" si="48"/>
        <v>81.922743925233675</v>
      </c>
      <c r="AJ17" s="118">
        <f t="shared" si="49"/>
        <v>76.314843835616429</v>
      </c>
      <c r="AK17" s="118">
        <f t="shared" si="50"/>
        <v>8.9061111111111106</v>
      </c>
      <c r="AL17" s="117">
        <f t="shared" si="51"/>
        <v>167.14369887196119</v>
      </c>
      <c r="AM17" s="118">
        <f t="shared" si="10"/>
        <v>264.22152671755725</v>
      </c>
      <c r="AN17" s="118">
        <f t="shared" si="11"/>
        <v>81.353271028037398</v>
      </c>
      <c r="AO17" s="118">
        <f t="shared" si="12"/>
        <v>69.503500761035014</v>
      </c>
      <c r="AP17" s="118">
        <f t="shared" si="13"/>
        <v>8.68888888888889</v>
      </c>
      <c r="AR17" s="72" t="s">
        <v>925</v>
      </c>
      <c r="AS17" s="118">
        <f t="shared" si="52"/>
        <v>311.5517639694657</v>
      </c>
      <c r="AT17" s="118">
        <f t="shared" si="53"/>
        <v>92.05297570093461</v>
      </c>
      <c r="AU17" s="118">
        <f t="shared" si="54"/>
        <v>100.91142857142859</v>
      </c>
      <c r="AV17" s="118">
        <f t="shared" si="55"/>
        <v>9.1680555555555543</v>
      </c>
      <c r="AW17" s="117">
        <f t="shared" si="56"/>
        <v>202.13245982791875</v>
      </c>
      <c r="AX17" s="118">
        <f t="shared" si="14"/>
        <v>294.19430025445291</v>
      </c>
      <c r="AY17" s="118">
        <f t="shared" si="15"/>
        <v>91.413084112149548</v>
      </c>
      <c r="AZ17" s="118">
        <f t="shared" si="16"/>
        <v>91.904761904761926</v>
      </c>
      <c r="BA17" s="118">
        <f t="shared" si="17"/>
        <v>8.9444444444444446</v>
      </c>
      <c r="BC17" s="72" t="s">
        <v>925</v>
      </c>
      <c r="BD17" s="118">
        <f t="shared" si="57"/>
        <v>307.64515877862601</v>
      </c>
      <c r="BE17" s="118">
        <f t="shared" si="58"/>
        <v>93.814755140186946</v>
      </c>
      <c r="BF17" s="118">
        <f t="shared" si="59"/>
        <v>85.860489000000001</v>
      </c>
      <c r="BG17" s="118">
        <f t="shared" si="60"/>
        <v>12.049444444444445</v>
      </c>
      <c r="BH17" s="117">
        <f t="shared" si="61"/>
        <v>191.72468858463139</v>
      </c>
      <c r="BI17" s="118">
        <f t="shared" si="18"/>
        <v>290.50534351145041</v>
      </c>
      <c r="BJ17" s="118">
        <f t="shared" si="19"/>
        <v>93.162616822429925</v>
      </c>
      <c r="BK17" s="118">
        <f t="shared" si="20"/>
        <v>78.197166666666675</v>
      </c>
      <c r="BL17" s="118">
        <f t="shared" si="21"/>
        <v>11.755555555555556</v>
      </c>
      <c r="BN17" s="72" t="s">
        <v>925</v>
      </c>
      <c r="BO17" s="118">
        <f t="shared" si="62"/>
        <v>323.75990519083973</v>
      </c>
      <c r="BP17" s="118">
        <f t="shared" si="63"/>
        <v>95.576534579439269</v>
      </c>
      <c r="BQ17" s="118">
        <f t="shared" si="64"/>
        <v>96.248996791443872</v>
      </c>
      <c r="BR17" s="118">
        <f t="shared" si="65"/>
        <v>9.8229166666666661</v>
      </c>
      <c r="BS17" s="117">
        <f t="shared" si="66"/>
        <v>201.6484480375498</v>
      </c>
      <c r="BT17" s="118">
        <f t="shared" si="22"/>
        <v>305.72229007633587</v>
      </c>
      <c r="BU17" s="118">
        <f t="shared" si="23"/>
        <v>94.912149532710288</v>
      </c>
      <c r="BV17" s="118">
        <f t="shared" si="24"/>
        <v>87.658467023172932</v>
      </c>
      <c r="BW17" s="118">
        <f t="shared" si="25"/>
        <v>9.5833333333333339</v>
      </c>
      <c r="BY17" s="72" t="s">
        <v>925</v>
      </c>
      <c r="BZ17" s="118">
        <f t="shared" si="67"/>
        <v>355.5010723664123</v>
      </c>
      <c r="CA17" s="118">
        <f t="shared" si="68"/>
        <v>103.5045420560748</v>
      </c>
      <c r="CB17" s="118">
        <f t="shared" si="69"/>
        <v>84.619653719008269</v>
      </c>
      <c r="CC17" s="118">
        <f t="shared" si="70"/>
        <v>14.014027777777777</v>
      </c>
      <c r="CD17" s="117">
        <f t="shared" si="71"/>
        <v>202.13822355286086</v>
      </c>
      <c r="CE17" s="118">
        <f t="shared" si="26"/>
        <v>335.69506361323158</v>
      </c>
      <c r="CF17" s="118">
        <f t="shared" si="27"/>
        <v>102.78504672897198</v>
      </c>
      <c r="CG17" s="118">
        <f t="shared" si="28"/>
        <v>77.067079889807175</v>
      </c>
      <c r="CH17" s="118">
        <f t="shared" si="29"/>
        <v>13.672222222222222</v>
      </c>
      <c r="CJ17" s="72" t="s">
        <v>925</v>
      </c>
      <c r="CK17" s="118">
        <f t="shared" si="72"/>
        <v>312.04008961832074</v>
      </c>
      <c r="CL17" s="118">
        <f t="shared" si="73"/>
        <v>95.576534579439269</v>
      </c>
      <c r="CM17" s="118">
        <f t="shared" si="74"/>
        <v>82.358206278026898</v>
      </c>
      <c r="CN17" s="118">
        <f t="shared" si="75"/>
        <v>11.263611111111111</v>
      </c>
      <c r="CO17" s="118">
        <f t="shared" si="76"/>
        <v>189.1983519685773</v>
      </c>
      <c r="CP17" s="118">
        <f t="shared" si="30"/>
        <v>294.65541984732829</v>
      </c>
      <c r="CQ17" s="118">
        <f t="shared" si="31"/>
        <v>94.912149532710288</v>
      </c>
      <c r="CR17" s="118">
        <f t="shared" si="32"/>
        <v>75.007473841554557</v>
      </c>
      <c r="CS17" s="118">
        <f t="shared" si="33"/>
        <v>10.988888888888889</v>
      </c>
    </row>
    <row r="18" spans="1:97" x14ac:dyDescent="0.25">
      <c r="A18" s="72" t="s">
        <v>926</v>
      </c>
      <c r="B18" s="118">
        <f t="shared" si="1"/>
        <v>369.87340000000006</v>
      </c>
      <c r="C18" s="118">
        <f t="shared" si="34"/>
        <v>109.52803333333334</v>
      </c>
      <c r="D18" s="118">
        <f t="shared" si="35"/>
        <v>82.313399999999987</v>
      </c>
      <c r="E18" s="118">
        <f t="shared" si="36"/>
        <v>39.530833333333334</v>
      </c>
      <c r="F18" s="118">
        <v>349.26666666666665</v>
      </c>
      <c r="G18" s="118">
        <v>108.76666666666667</v>
      </c>
      <c r="H18" s="118">
        <v>74.966666666666669</v>
      </c>
      <c r="I18" s="118">
        <v>38.56666666666667</v>
      </c>
      <c r="K18" s="72" t="s">
        <v>926</v>
      </c>
      <c r="L18" s="118">
        <f t="shared" si="37"/>
        <v>326.39209954198475</v>
      </c>
      <c r="M18" s="118">
        <f t="shared" si="38"/>
        <v>98.77995529595016</v>
      </c>
      <c r="N18" s="118">
        <f t="shared" si="39"/>
        <v>71.628487499999991</v>
      </c>
      <c r="O18" s="118">
        <f t="shared" si="40"/>
        <v>24.833472222222227</v>
      </c>
      <c r="P18" s="117">
        <f t="shared" si="41"/>
        <v>195.24191501817239</v>
      </c>
      <c r="Q18" s="118">
        <f t="shared" si="2"/>
        <v>308.2078371501272</v>
      </c>
      <c r="R18" s="118">
        <f t="shared" si="3"/>
        <v>98.093302180685356</v>
      </c>
      <c r="S18" s="118">
        <f t="shared" si="4"/>
        <v>65.235416666666666</v>
      </c>
      <c r="T18" s="118">
        <f t="shared" si="5"/>
        <v>24.227777777777785</v>
      </c>
      <c r="V18" s="72" t="s">
        <v>926</v>
      </c>
      <c r="W18" s="118">
        <f t="shared" si="42"/>
        <v>341.63878931297711</v>
      </c>
      <c r="X18" s="118">
        <f t="shared" si="43"/>
        <v>107.99259361370719</v>
      </c>
      <c r="Y18" s="118">
        <f t="shared" si="44"/>
        <v>99.594666298342517</v>
      </c>
      <c r="Z18" s="118">
        <f t="shared" si="45"/>
        <v>25.847083333333334</v>
      </c>
      <c r="AA18" s="117">
        <f t="shared" si="46"/>
        <v>233.43434324538305</v>
      </c>
      <c r="AB18" s="118">
        <f t="shared" si="6"/>
        <v>322.60508905852413</v>
      </c>
      <c r="AC18" s="118">
        <f t="shared" si="7"/>
        <v>107.24190031152649</v>
      </c>
      <c r="AD18" s="118">
        <f t="shared" si="8"/>
        <v>90.705524861878445</v>
      </c>
      <c r="AE18" s="118">
        <f t="shared" si="9"/>
        <v>25.216666666666669</v>
      </c>
      <c r="AG18" s="72" t="s">
        <v>926</v>
      </c>
      <c r="AH18" s="118">
        <f t="shared" si="47"/>
        <v>323.56863847328248</v>
      </c>
      <c r="AI18" s="118">
        <f t="shared" si="48"/>
        <v>95.197262616822456</v>
      </c>
      <c r="AJ18" s="118">
        <f t="shared" si="49"/>
        <v>68.406569863013686</v>
      </c>
      <c r="AK18" s="118">
        <f t="shared" si="50"/>
        <v>34.462777777777781</v>
      </c>
      <c r="AL18" s="117">
        <f t="shared" si="51"/>
        <v>198.06661025761392</v>
      </c>
      <c r="AM18" s="118">
        <f t="shared" si="10"/>
        <v>305.54167938931295</v>
      </c>
      <c r="AN18" s="118">
        <f t="shared" si="11"/>
        <v>94.5355140186916</v>
      </c>
      <c r="AO18" s="118">
        <f t="shared" si="12"/>
        <v>62.301065449010657</v>
      </c>
      <c r="AP18" s="118">
        <f t="shared" si="13"/>
        <v>33.622222222222227</v>
      </c>
      <c r="AR18" s="72" t="s">
        <v>926</v>
      </c>
      <c r="AS18" s="118">
        <f t="shared" si="52"/>
        <v>360.27363236641224</v>
      </c>
      <c r="AT18" s="118">
        <f t="shared" si="53"/>
        <v>106.9689671339564</v>
      </c>
      <c r="AU18" s="118">
        <f t="shared" si="54"/>
        <v>90.454285714285717</v>
      </c>
      <c r="AV18" s="118">
        <f t="shared" si="55"/>
        <v>35.476388888888891</v>
      </c>
      <c r="AW18" s="117">
        <f t="shared" si="56"/>
        <v>232.89964173713099</v>
      </c>
      <c r="AX18" s="118">
        <f t="shared" si="14"/>
        <v>340.20173027989819</v>
      </c>
      <c r="AY18" s="118">
        <f t="shared" si="15"/>
        <v>106.22538940809969</v>
      </c>
      <c r="AZ18" s="118">
        <f t="shared" si="16"/>
        <v>82.380952380952394</v>
      </c>
      <c r="BA18" s="118">
        <f t="shared" si="17"/>
        <v>34.611111111111114</v>
      </c>
      <c r="BC18" s="72" t="s">
        <v>926</v>
      </c>
      <c r="BD18" s="118">
        <f t="shared" si="57"/>
        <v>355.75609465648859</v>
      </c>
      <c r="BE18" s="118">
        <f t="shared" si="58"/>
        <v>109.01622009345796</v>
      </c>
      <c r="BF18" s="118">
        <f t="shared" si="59"/>
        <v>76.963028999999992</v>
      </c>
      <c r="BG18" s="118">
        <f t="shared" si="60"/>
        <v>46.626111111111115</v>
      </c>
      <c r="BH18" s="117">
        <f t="shared" si="61"/>
        <v>232.60536020456908</v>
      </c>
      <c r="BI18" s="118">
        <f t="shared" si="18"/>
        <v>335.93587786259542</v>
      </c>
      <c r="BJ18" s="118">
        <f t="shared" si="19"/>
        <v>108.25841121495327</v>
      </c>
      <c r="BK18" s="118">
        <f t="shared" si="20"/>
        <v>70.093833333333336</v>
      </c>
      <c r="BL18" s="118">
        <f t="shared" si="21"/>
        <v>45.488888888888894</v>
      </c>
      <c r="BN18" s="72" t="s">
        <v>926</v>
      </c>
      <c r="BO18" s="118">
        <f t="shared" si="62"/>
        <v>374.39093770992366</v>
      </c>
      <c r="BP18" s="118">
        <f t="shared" si="63"/>
        <v>111.06347305295951</v>
      </c>
      <c r="BQ18" s="118">
        <f t="shared" si="64"/>
        <v>86.275007486631026</v>
      </c>
      <c r="BR18" s="118">
        <f t="shared" si="65"/>
        <v>38.010416666666664</v>
      </c>
      <c r="BS18" s="117">
        <f t="shared" si="66"/>
        <v>235.34889720625719</v>
      </c>
      <c r="BT18" s="118">
        <f t="shared" si="22"/>
        <v>353.53251908396942</v>
      </c>
      <c r="BU18" s="118">
        <f t="shared" si="23"/>
        <v>110.29143302180685</v>
      </c>
      <c r="BV18" s="118">
        <f t="shared" si="24"/>
        <v>78.574688057041016</v>
      </c>
      <c r="BW18" s="118">
        <f t="shared" si="25"/>
        <v>37.083333333333336</v>
      </c>
      <c r="BY18" s="72" t="s">
        <v>926</v>
      </c>
      <c r="BZ18" s="118">
        <f t="shared" si="67"/>
        <v>411.09593160305343</v>
      </c>
      <c r="CA18" s="118">
        <f t="shared" si="68"/>
        <v>120.27611137071652</v>
      </c>
      <c r="CB18" s="118">
        <f t="shared" si="69"/>
        <v>75.850777685950419</v>
      </c>
      <c r="CC18" s="118">
        <f t="shared" si="70"/>
        <v>54.228194444444441</v>
      </c>
      <c r="CD18" s="117">
        <f t="shared" si="71"/>
        <v>250.35508350111138</v>
      </c>
      <c r="CE18" s="118">
        <f t="shared" si="26"/>
        <v>388.19256997455466</v>
      </c>
      <c r="CF18" s="118">
        <f t="shared" si="27"/>
        <v>119.44003115264798</v>
      </c>
      <c r="CG18" s="118">
        <f t="shared" si="28"/>
        <v>69.080853994490369</v>
      </c>
      <c r="CH18" s="118">
        <f t="shared" si="29"/>
        <v>52.905555555555559</v>
      </c>
      <c r="CJ18" s="72" t="s">
        <v>926</v>
      </c>
      <c r="CK18" s="118">
        <f t="shared" si="72"/>
        <v>360.83832458015274</v>
      </c>
      <c r="CL18" s="118">
        <f t="shared" si="73"/>
        <v>111.06347305295951</v>
      </c>
      <c r="CM18" s="118">
        <f t="shared" si="74"/>
        <v>73.823677130044842</v>
      </c>
      <c r="CN18" s="118">
        <f t="shared" si="75"/>
        <v>43.585277777777776</v>
      </c>
      <c r="CO18" s="118">
        <f t="shared" si="76"/>
        <v>228.47242796078211</v>
      </c>
      <c r="CP18" s="118">
        <f t="shared" si="30"/>
        <v>340.73496183206106</v>
      </c>
      <c r="CQ18" s="118">
        <f t="shared" si="31"/>
        <v>110.29143302180685</v>
      </c>
      <c r="CR18" s="118">
        <f t="shared" si="32"/>
        <v>67.234678624813156</v>
      </c>
      <c r="CS18" s="118">
        <f t="shared" si="33"/>
        <v>42.522222222222226</v>
      </c>
    </row>
    <row r="19" spans="1:97" x14ac:dyDescent="0.25">
      <c r="A19" s="72" t="s">
        <v>927</v>
      </c>
      <c r="B19" s="118">
        <f t="shared" si="1"/>
        <v>440.08510000000007</v>
      </c>
      <c r="C19" s="118">
        <f t="shared" si="34"/>
        <v>118.69173333333335</v>
      </c>
      <c r="D19" s="118">
        <f t="shared" si="35"/>
        <v>108.95819999999999</v>
      </c>
      <c r="E19" s="118">
        <f t="shared" si="36"/>
        <v>35.977499999999999</v>
      </c>
      <c r="F19" s="118">
        <v>415.56666666666666</v>
      </c>
      <c r="G19" s="118">
        <v>117.86666666666666</v>
      </c>
      <c r="H19" s="118">
        <v>99.233333333333334</v>
      </c>
      <c r="I19" s="118">
        <v>35.1</v>
      </c>
      <c r="K19" s="72" t="s">
        <v>927</v>
      </c>
      <c r="L19" s="118">
        <f t="shared" si="37"/>
        <v>388.349905038168</v>
      </c>
      <c r="M19" s="118">
        <f t="shared" si="38"/>
        <v>107.04441370716512</v>
      </c>
      <c r="N19" s="118">
        <f t="shared" si="39"/>
        <v>94.814587500000002</v>
      </c>
      <c r="O19" s="118">
        <f t="shared" si="40"/>
        <v>22.601250000000004</v>
      </c>
      <c r="P19" s="117">
        <f t="shared" si="41"/>
        <v>224.46025120716513</v>
      </c>
      <c r="Q19" s="118">
        <f t="shared" si="2"/>
        <v>366.71379134860052</v>
      </c>
      <c r="R19" s="118">
        <f t="shared" si="3"/>
        <v>106.30031152647975</v>
      </c>
      <c r="S19" s="118">
        <f t="shared" si="4"/>
        <v>86.35208333333334</v>
      </c>
      <c r="T19" s="118">
        <f t="shared" si="5"/>
        <v>22.050000000000004</v>
      </c>
      <c r="V19" s="72" t="s">
        <v>927</v>
      </c>
      <c r="W19" s="118">
        <f t="shared" si="42"/>
        <v>406.49081755725194</v>
      </c>
      <c r="X19" s="118">
        <f t="shared" si="43"/>
        <v>117.02783052959505</v>
      </c>
      <c r="Y19" s="118">
        <f t="shared" si="44"/>
        <v>131.83340220994472</v>
      </c>
      <c r="Z19" s="118">
        <f t="shared" si="45"/>
        <v>23.52375</v>
      </c>
      <c r="AA19" s="117">
        <f t="shared" si="46"/>
        <v>272.38498273953979</v>
      </c>
      <c r="AB19" s="118">
        <f t="shared" si="6"/>
        <v>383.84402035623407</v>
      </c>
      <c r="AC19" s="118">
        <f t="shared" si="7"/>
        <v>116.21433021806855</v>
      </c>
      <c r="AD19" s="118">
        <f t="shared" si="8"/>
        <v>120.06685082872927</v>
      </c>
      <c r="AE19" s="118">
        <f t="shared" si="9"/>
        <v>22.950000000000003</v>
      </c>
      <c r="AG19" s="72" t="s">
        <v>927</v>
      </c>
      <c r="AH19" s="118">
        <f t="shared" si="47"/>
        <v>384.99047679389321</v>
      </c>
      <c r="AI19" s="118">
        <f t="shared" si="48"/>
        <v>103.16197383177573</v>
      </c>
      <c r="AJ19" s="118">
        <f t="shared" si="49"/>
        <v>90.549736986301369</v>
      </c>
      <c r="AK19" s="118">
        <f t="shared" si="50"/>
        <v>31.364999999999998</v>
      </c>
      <c r="AL19" s="117">
        <f t="shared" si="51"/>
        <v>225.07671081807712</v>
      </c>
      <c r="AM19" s="118">
        <f t="shared" si="10"/>
        <v>363.54152671755725</v>
      </c>
      <c r="AN19" s="118">
        <f t="shared" si="11"/>
        <v>102.44485981308412</v>
      </c>
      <c r="AO19" s="118">
        <f t="shared" si="12"/>
        <v>82.467884322678856</v>
      </c>
      <c r="AP19" s="118">
        <f t="shared" si="13"/>
        <v>30.6</v>
      </c>
      <c r="AR19" s="72" t="s">
        <v>927</v>
      </c>
      <c r="AS19" s="118">
        <f t="shared" si="52"/>
        <v>428.66304396946566</v>
      </c>
      <c r="AT19" s="118">
        <f t="shared" si="53"/>
        <v>115.91856199376949</v>
      </c>
      <c r="AU19" s="118">
        <f t="shared" si="54"/>
        <v>119.7342857142857</v>
      </c>
      <c r="AV19" s="118">
        <f t="shared" si="55"/>
        <v>32.287500000000001</v>
      </c>
      <c r="AW19" s="117">
        <f t="shared" si="56"/>
        <v>267.94034770805519</v>
      </c>
      <c r="AX19" s="118">
        <f t="shared" si="14"/>
        <v>404.78096692111956</v>
      </c>
      <c r="AY19" s="118">
        <f t="shared" si="15"/>
        <v>115.11277258566979</v>
      </c>
      <c r="AZ19" s="118">
        <f t="shared" si="16"/>
        <v>109.04761904761905</v>
      </c>
      <c r="BA19" s="118">
        <f t="shared" si="17"/>
        <v>31.500000000000004</v>
      </c>
      <c r="BC19" s="72" t="s">
        <v>927</v>
      </c>
      <c r="BD19" s="118">
        <f t="shared" si="57"/>
        <v>423.28795877862603</v>
      </c>
      <c r="BE19" s="118">
        <f t="shared" si="58"/>
        <v>118.13709906542057</v>
      </c>
      <c r="BF19" s="118">
        <f t="shared" si="59"/>
        <v>101.87591699999997</v>
      </c>
      <c r="BG19" s="118">
        <f t="shared" si="60"/>
        <v>42.435000000000002</v>
      </c>
      <c r="BH19" s="117">
        <f t="shared" si="61"/>
        <v>262.44801606542057</v>
      </c>
      <c r="BI19" s="118">
        <f t="shared" si="18"/>
        <v>399.70534351145039</v>
      </c>
      <c r="BJ19" s="118">
        <f t="shared" si="19"/>
        <v>117.31588785046729</v>
      </c>
      <c r="BK19" s="118">
        <f t="shared" si="20"/>
        <v>92.783166666666659</v>
      </c>
      <c r="BL19" s="118">
        <f t="shared" si="21"/>
        <v>41.400000000000006</v>
      </c>
      <c r="BN19" s="72" t="s">
        <v>927</v>
      </c>
      <c r="BO19" s="118">
        <f t="shared" si="62"/>
        <v>445.4601851908397</v>
      </c>
      <c r="BP19" s="118">
        <f t="shared" si="63"/>
        <v>120.35563613707164</v>
      </c>
      <c r="BQ19" s="118">
        <f t="shared" si="64"/>
        <v>114.20217754010696</v>
      </c>
      <c r="BR19" s="118">
        <f t="shared" si="65"/>
        <v>34.59375</v>
      </c>
      <c r="BS19" s="117">
        <f t="shared" si="66"/>
        <v>269.15156367717861</v>
      </c>
      <c r="BT19" s="118">
        <f t="shared" si="22"/>
        <v>420.64229007633583</v>
      </c>
      <c r="BU19" s="118">
        <f t="shared" si="23"/>
        <v>119.51900311526478</v>
      </c>
      <c r="BV19" s="118">
        <f t="shared" si="24"/>
        <v>104.00926916221036</v>
      </c>
      <c r="BW19" s="118">
        <f t="shared" si="25"/>
        <v>33.75</v>
      </c>
      <c r="BY19" s="72" t="s">
        <v>927</v>
      </c>
      <c r="BZ19" s="118">
        <f t="shared" si="67"/>
        <v>489.13275236641226</v>
      </c>
      <c r="CA19" s="118">
        <f t="shared" si="68"/>
        <v>130.33905295950157</v>
      </c>
      <c r="CB19" s="118">
        <f t="shared" si="69"/>
        <v>100.40363057851238</v>
      </c>
      <c r="CC19" s="118">
        <f t="shared" si="70"/>
        <v>49.353749999999998</v>
      </c>
      <c r="CD19" s="117">
        <f t="shared" si="71"/>
        <v>280.09643353801397</v>
      </c>
      <c r="CE19" s="118">
        <f t="shared" si="26"/>
        <v>461.88173027989819</v>
      </c>
      <c r="CF19" s="118">
        <f t="shared" si="27"/>
        <v>129.43302180685359</v>
      </c>
      <c r="CG19" s="118">
        <f t="shared" si="28"/>
        <v>91.44228650137741</v>
      </c>
      <c r="CH19" s="118">
        <f t="shared" si="29"/>
        <v>48.150000000000006</v>
      </c>
      <c r="CJ19" s="72" t="s">
        <v>927</v>
      </c>
      <c r="CK19" s="118">
        <f t="shared" si="72"/>
        <v>429.33492961832064</v>
      </c>
      <c r="CL19" s="118">
        <f t="shared" si="73"/>
        <v>120.35563613707164</v>
      </c>
      <c r="CM19" s="118">
        <f t="shared" si="74"/>
        <v>97.720358744394602</v>
      </c>
      <c r="CN19" s="118">
        <f t="shared" si="75"/>
        <v>39.667499999999997</v>
      </c>
      <c r="CO19" s="118">
        <f t="shared" si="76"/>
        <v>257.74349488146623</v>
      </c>
      <c r="CP19" s="118">
        <f t="shared" si="30"/>
        <v>405.41541984732822</v>
      </c>
      <c r="CQ19" s="118">
        <f t="shared" si="31"/>
        <v>119.51900311526478</v>
      </c>
      <c r="CR19" s="118">
        <f t="shared" si="32"/>
        <v>88.99850523168908</v>
      </c>
      <c r="CS19" s="118">
        <f t="shared" si="33"/>
        <v>38.700000000000003</v>
      </c>
    </row>
    <row r="20" spans="1:97" x14ac:dyDescent="0.25">
      <c r="A20" s="72" t="s">
        <v>928</v>
      </c>
      <c r="B20" s="118">
        <f t="shared" si="1"/>
        <v>520.8515000000001</v>
      </c>
      <c r="C20" s="118">
        <f t="shared" si="34"/>
        <v>113.01896666666669</v>
      </c>
      <c r="D20" s="118">
        <f t="shared" si="35"/>
        <v>113.71619999999999</v>
      </c>
      <c r="E20" s="118">
        <f t="shared" si="36"/>
        <v>20.875833333333333</v>
      </c>
      <c r="F20" s="118">
        <v>491.83333333333331</v>
      </c>
      <c r="G20" s="118">
        <v>112.23333333333333</v>
      </c>
      <c r="H20" s="118">
        <v>103.56666666666666</v>
      </c>
      <c r="I20" s="118">
        <v>20.366666666666667</v>
      </c>
      <c r="K20" s="72" t="s">
        <v>928</v>
      </c>
      <c r="L20" s="118">
        <f t="shared" si="37"/>
        <v>459.6216290076336</v>
      </c>
      <c r="M20" s="118">
        <f t="shared" si="38"/>
        <v>101.92832040498445</v>
      </c>
      <c r="N20" s="118">
        <f t="shared" si="39"/>
        <v>98.954962499999993</v>
      </c>
      <c r="O20" s="118">
        <f t="shared" si="40"/>
        <v>13.114305555555555</v>
      </c>
      <c r="P20" s="117">
        <f t="shared" si="41"/>
        <v>213.99758846053999</v>
      </c>
      <c r="Q20" s="118">
        <f t="shared" si="2"/>
        <v>434.01475826972006</v>
      </c>
      <c r="R20" s="118">
        <f t="shared" si="3"/>
        <v>101.21978193146418</v>
      </c>
      <c r="S20" s="118">
        <f t="shared" si="4"/>
        <v>90.122916666666669</v>
      </c>
      <c r="T20" s="118">
        <f t="shared" si="5"/>
        <v>12.794444444444446</v>
      </c>
      <c r="V20" s="72" t="s">
        <v>928</v>
      </c>
      <c r="W20" s="118">
        <f t="shared" si="42"/>
        <v>481.09184351145041</v>
      </c>
      <c r="X20" s="118">
        <f t="shared" si="43"/>
        <v>111.43458862928352</v>
      </c>
      <c r="Y20" s="118">
        <f t="shared" si="44"/>
        <v>137.59031933701652</v>
      </c>
      <c r="Z20" s="118">
        <f t="shared" si="45"/>
        <v>13.649583333333332</v>
      </c>
      <c r="AA20" s="117">
        <f t="shared" si="46"/>
        <v>262.67449129963336</v>
      </c>
      <c r="AB20" s="118">
        <f t="shared" si="6"/>
        <v>454.28880407124677</v>
      </c>
      <c r="AC20" s="118">
        <f t="shared" si="7"/>
        <v>110.65996884735205</v>
      </c>
      <c r="AD20" s="118">
        <f t="shared" si="8"/>
        <v>125.3099447513812</v>
      </c>
      <c r="AE20" s="118">
        <f t="shared" si="9"/>
        <v>13.316666666666666</v>
      </c>
      <c r="AG20" s="72" t="s">
        <v>928</v>
      </c>
      <c r="AH20" s="118">
        <f t="shared" si="47"/>
        <v>455.64566335877868</v>
      </c>
      <c r="AI20" s="118">
        <f t="shared" si="48"/>
        <v>98.231438317757025</v>
      </c>
      <c r="AJ20" s="118">
        <f t="shared" si="49"/>
        <v>94.503873972602733</v>
      </c>
      <c r="AK20" s="118">
        <f t="shared" si="50"/>
        <v>18.199444444444445</v>
      </c>
      <c r="AL20" s="117">
        <f t="shared" si="51"/>
        <v>210.93475673480421</v>
      </c>
      <c r="AM20" s="118">
        <f t="shared" si="10"/>
        <v>430.26030534351145</v>
      </c>
      <c r="AN20" s="118">
        <f t="shared" si="11"/>
        <v>97.548598130841128</v>
      </c>
      <c r="AO20" s="118">
        <f t="shared" si="12"/>
        <v>86.069101978691023</v>
      </c>
      <c r="AP20" s="118">
        <f t="shared" si="13"/>
        <v>17.755555555555556</v>
      </c>
      <c r="AR20" s="72" t="s">
        <v>928</v>
      </c>
      <c r="AS20" s="118">
        <f t="shared" si="52"/>
        <v>507.3332167938932</v>
      </c>
      <c r="AT20" s="118">
        <f t="shared" si="53"/>
        <v>110.37833660436139</v>
      </c>
      <c r="AU20" s="118">
        <f t="shared" si="54"/>
        <v>124.96285714285713</v>
      </c>
      <c r="AV20" s="118">
        <f t="shared" si="55"/>
        <v>18.734722222222221</v>
      </c>
      <c r="AW20" s="117">
        <f t="shared" si="56"/>
        <v>254.07591596944076</v>
      </c>
      <c r="AX20" s="118">
        <f t="shared" si="14"/>
        <v>479.06819338422389</v>
      </c>
      <c r="AY20" s="118">
        <f t="shared" si="15"/>
        <v>109.61105919003116</v>
      </c>
      <c r="AZ20" s="118">
        <f t="shared" si="16"/>
        <v>113.80952380952381</v>
      </c>
      <c r="BA20" s="118">
        <f t="shared" si="17"/>
        <v>18.277777777777779</v>
      </c>
      <c r="BC20" s="72" t="s">
        <v>928</v>
      </c>
      <c r="BD20" s="118">
        <f t="shared" si="57"/>
        <v>500.97167175572525</v>
      </c>
      <c r="BE20" s="118">
        <f>BJ20*100.7%</f>
        <v>112.49084065420563</v>
      </c>
      <c r="BF20" s="118">
        <f t="shared" si="59"/>
        <v>106.32464699999997</v>
      </c>
      <c r="BG20" s="118">
        <f t="shared" si="60"/>
        <v>24.622777777777774</v>
      </c>
      <c r="BH20" s="117">
        <f t="shared" si="61"/>
        <v>243.43826543198335</v>
      </c>
      <c r="BI20" s="118">
        <f t="shared" si="18"/>
        <v>473.06106870229007</v>
      </c>
      <c r="BJ20" s="118">
        <f t="shared" si="19"/>
        <v>111.70887850467291</v>
      </c>
      <c r="BK20" s="118">
        <f t="shared" si="20"/>
        <v>96.834833333333322</v>
      </c>
      <c r="BL20" s="118">
        <f t="shared" si="21"/>
        <v>24.022222222222222</v>
      </c>
      <c r="BN20" s="72" t="s">
        <v>928</v>
      </c>
      <c r="BO20" s="118">
        <f t="shared" si="62"/>
        <v>527.21304503816793</v>
      </c>
      <c r="BP20" s="118">
        <f t="shared" si="63"/>
        <v>114.60334470404985</v>
      </c>
      <c r="BQ20" s="118">
        <f t="shared" si="64"/>
        <v>119.18917219251337</v>
      </c>
      <c r="BR20" s="118">
        <f t="shared" si="65"/>
        <v>20.072916666666668</v>
      </c>
      <c r="BS20" s="117">
        <f t="shared" si="66"/>
        <v>253.86543356322986</v>
      </c>
      <c r="BT20" s="118">
        <f t="shared" si="22"/>
        <v>497.84045801526707</v>
      </c>
      <c r="BU20" s="118">
        <f t="shared" si="23"/>
        <v>113.80669781931464</v>
      </c>
      <c r="BV20" s="118">
        <f t="shared" si="24"/>
        <v>108.5511586452763</v>
      </c>
      <c r="BW20" s="118">
        <f t="shared" si="25"/>
        <v>19.583333333333336</v>
      </c>
      <c r="BY20" s="72" t="s">
        <v>928</v>
      </c>
      <c r="BZ20" s="118">
        <f t="shared" si="67"/>
        <v>578.90059847328246</v>
      </c>
      <c r="CA20" s="118">
        <f t="shared" si="68"/>
        <v>124.10961292834894</v>
      </c>
      <c r="CB20" s="118">
        <f t="shared" si="69"/>
        <v>104.78806859504131</v>
      </c>
      <c r="CC20" s="118">
        <f t="shared" si="70"/>
        <v>28.637361111111108</v>
      </c>
      <c r="CD20" s="117">
        <f t="shared" si="71"/>
        <v>257.53504263450134</v>
      </c>
      <c r="CE20" s="118">
        <f t="shared" si="26"/>
        <v>546.64834605597957</v>
      </c>
      <c r="CF20" s="118">
        <f t="shared" si="27"/>
        <v>123.2468847352025</v>
      </c>
      <c r="CG20" s="118">
        <f t="shared" si="28"/>
        <v>95.435399449035813</v>
      </c>
      <c r="CH20" s="118">
        <f t="shared" si="29"/>
        <v>27.93888888888889</v>
      </c>
      <c r="CJ20" s="72" t="s">
        <v>928</v>
      </c>
      <c r="CK20" s="118">
        <f t="shared" si="72"/>
        <v>508.12840992366415</v>
      </c>
      <c r="CL20" s="118">
        <f t="shared" si="73"/>
        <v>114.60334470404985</v>
      </c>
      <c r="CM20" s="118">
        <f t="shared" si="74"/>
        <v>101.98762331838563</v>
      </c>
      <c r="CN20" s="118">
        <f t="shared" si="75"/>
        <v>23.016944444444448</v>
      </c>
      <c r="CO20" s="118">
        <f t="shared" si="76"/>
        <v>239.60791246687992</v>
      </c>
      <c r="CP20" s="118">
        <f t="shared" si="30"/>
        <v>479.81908396946562</v>
      </c>
      <c r="CQ20" s="118">
        <f t="shared" si="31"/>
        <v>113.80669781931464</v>
      </c>
      <c r="CR20" s="118">
        <f t="shared" si="32"/>
        <v>92.88490284005978</v>
      </c>
      <c r="CS20" s="118">
        <f t="shared" si="33"/>
        <v>22.455555555555559</v>
      </c>
    </row>
    <row r="21" spans="1:97" x14ac:dyDescent="0.25">
      <c r="L21" s="118"/>
      <c r="AL21" s="110"/>
    </row>
    <row r="22" spans="1:97" x14ac:dyDescent="0.25">
      <c r="A22" s="72"/>
      <c r="B22" s="72"/>
      <c r="C22" s="72"/>
      <c r="D22" s="72"/>
      <c r="E22" s="72" t="s">
        <v>1670</v>
      </c>
      <c r="F22" s="72" t="s">
        <v>107</v>
      </c>
      <c r="G22" s="72" t="s">
        <v>1671</v>
      </c>
      <c r="H22" s="72" t="s">
        <v>1671</v>
      </c>
      <c r="I22" s="72" t="s">
        <v>1665</v>
      </c>
      <c r="J22" s="72" t="s">
        <v>1079</v>
      </c>
      <c r="K22" s="72" t="s">
        <v>1672</v>
      </c>
      <c r="L22" s="72" t="s">
        <v>1079</v>
      </c>
      <c r="M22" s="72" t="s">
        <v>1673</v>
      </c>
      <c r="N22" s="72" t="s">
        <v>1674</v>
      </c>
      <c r="O22" s="72" t="s">
        <v>1674</v>
      </c>
      <c r="P22" s="72" t="s">
        <v>1675</v>
      </c>
      <c r="Q22" s="72" t="s">
        <v>1676</v>
      </c>
      <c r="R22" s="72" t="s">
        <v>1677</v>
      </c>
    </row>
    <row r="23" spans="1:97" x14ac:dyDescent="0.25">
      <c r="A23" s="72"/>
      <c r="B23" s="72"/>
      <c r="C23" s="72"/>
      <c r="D23" s="72"/>
      <c r="E23" s="72" t="s">
        <v>1678</v>
      </c>
      <c r="F23" s="72"/>
      <c r="G23" s="72" t="s">
        <v>1079</v>
      </c>
      <c r="H23" s="72" t="s">
        <v>1672</v>
      </c>
      <c r="I23" s="72" t="s">
        <v>1679</v>
      </c>
      <c r="J23" s="72" t="s">
        <v>1680</v>
      </c>
      <c r="K23" s="72" t="s">
        <v>1680</v>
      </c>
      <c r="L23" s="72"/>
      <c r="M23" s="72"/>
      <c r="N23" s="72" t="s">
        <v>1079</v>
      </c>
      <c r="O23" s="72" t="s">
        <v>1672</v>
      </c>
      <c r="P23" s="72"/>
      <c r="Q23" s="72"/>
      <c r="R23" s="72" t="s">
        <v>1681</v>
      </c>
    </row>
    <row r="24" spans="1:97" x14ac:dyDescent="0.25">
      <c r="A24" s="72"/>
      <c r="B24" s="72"/>
      <c r="C24" s="72"/>
      <c r="D24" s="72"/>
      <c r="E24" s="72"/>
      <c r="F24" s="72"/>
      <c r="G24" s="72"/>
      <c r="H24" s="72"/>
      <c r="I24" s="72" t="s">
        <v>1682</v>
      </c>
      <c r="J24" s="72"/>
      <c r="K24" s="72"/>
      <c r="L24" s="72"/>
      <c r="M24" s="72"/>
      <c r="N24" s="72"/>
      <c r="O24" s="72"/>
      <c r="P24" s="72" t="s">
        <v>989</v>
      </c>
      <c r="Q24" s="72"/>
      <c r="R24" s="72"/>
    </row>
    <row r="25" spans="1:97" x14ac:dyDescent="0.25">
      <c r="A25" s="72"/>
      <c r="B25" s="72"/>
      <c r="C25" s="72"/>
      <c r="D25" s="72"/>
      <c r="E25" s="72"/>
      <c r="F25" s="72"/>
      <c r="G25" s="72"/>
      <c r="H25" s="72"/>
      <c r="I25" s="72"/>
      <c r="J25" s="72"/>
      <c r="K25" s="72"/>
      <c r="L25" s="72"/>
      <c r="M25" s="72"/>
      <c r="N25" s="72"/>
      <c r="O25" s="72"/>
      <c r="P25" s="72"/>
      <c r="Q25" s="72"/>
      <c r="R25" s="72"/>
    </row>
    <row r="26" spans="1:97" x14ac:dyDescent="0.25">
      <c r="A26" s="72"/>
      <c r="B26" s="72"/>
      <c r="C26" s="72"/>
      <c r="D26" s="72"/>
      <c r="E26" s="72" t="s">
        <v>127</v>
      </c>
      <c r="F26" s="72" t="s">
        <v>132</v>
      </c>
      <c r="G26" s="72" t="s">
        <v>135</v>
      </c>
      <c r="H26" s="72" t="s">
        <v>138</v>
      </c>
      <c r="I26" s="72" t="s">
        <v>141</v>
      </c>
      <c r="J26" s="72" t="s">
        <v>143</v>
      </c>
      <c r="K26" s="72" t="s">
        <v>145</v>
      </c>
      <c r="L26" s="72" t="s">
        <v>147</v>
      </c>
      <c r="M26" s="72" t="s">
        <v>148</v>
      </c>
      <c r="N26" s="72" t="s">
        <v>149</v>
      </c>
      <c r="O26" s="72" t="s">
        <v>150</v>
      </c>
      <c r="P26" s="72" t="s">
        <v>151</v>
      </c>
      <c r="Q26" s="72" t="s">
        <v>152</v>
      </c>
      <c r="R26" s="72" t="s">
        <v>154</v>
      </c>
    </row>
    <row r="27" spans="1:97" x14ac:dyDescent="0.25">
      <c r="A27" s="72"/>
      <c r="B27" s="72"/>
      <c r="C27" s="72"/>
      <c r="D27" s="72"/>
      <c r="E27" s="72"/>
      <c r="F27" s="72"/>
      <c r="G27" s="72"/>
      <c r="H27" s="72"/>
      <c r="I27" s="72"/>
      <c r="J27" s="72"/>
      <c r="K27" s="72"/>
      <c r="L27" s="72"/>
      <c r="M27" s="72"/>
      <c r="N27" s="72"/>
      <c r="O27" s="72"/>
      <c r="P27" s="72"/>
      <c r="Q27" s="72"/>
      <c r="R27" s="72"/>
    </row>
    <row r="28" spans="1:97" x14ac:dyDescent="0.25">
      <c r="A28" s="72"/>
      <c r="B28" s="72"/>
      <c r="C28" s="72"/>
      <c r="D28" s="72"/>
      <c r="E28" s="72"/>
      <c r="F28" s="72"/>
      <c r="G28" s="72"/>
      <c r="H28" s="72"/>
      <c r="I28" s="72"/>
      <c r="J28" s="72"/>
      <c r="K28" s="72"/>
      <c r="L28" s="72"/>
      <c r="M28" s="72"/>
      <c r="N28" s="72"/>
      <c r="O28" s="72"/>
      <c r="P28" s="72"/>
      <c r="Q28" s="72"/>
      <c r="R28" s="72"/>
    </row>
    <row r="29" spans="1:97" x14ac:dyDescent="0.25">
      <c r="A29" s="72" t="s">
        <v>1683</v>
      </c>
      <c r="B29" s="72"/>
      <c r="C29" s="72"/>
      <c r="D29" s="72"/>
      <c r="E29" s="210">
        <v>27830</v>
      </c>
      <c r="F29" s="210">
        <v>23280</v>
      </c>
      <c r="G29" s="210">
        <v>1190</v>
      </c>
      <c r="H29" s="210">
        <v>3120</v>
      </c>
      <c r="I29" s="210">
        <v>2430</v>
      </c>
      <c r="J29" s="210">
        <v>2060</v>
      </c>
      <c r="K29" s="210">
        <v>2430</v>
      </c>
      <c r="L29" s="210">
        <v>2600</v>
      </c>
      <c r="M29" s="210">
        <v>3340</v>
      </c>
      <c r="N29" s="210">
        <v>3700</v>
      </c>
      <c r="O29" s="210">
        <v>2410</v>
      </c>
      <c r="P29" s="210">
        <v>1340</v>
      </c>
      <c r="Q29" s="210">
        <v>2470</v>
      </c>
      <c r="R29" s="72">
        <v>750</v>
      </c>
    </row>
    <row r="30" spans="1:97" x14ac:dyDescent="0.25">
      <c r="A30" s="72" t="s">
        <v>1684</v>
      </c>
      <c r="B30" s="72"/>
      <c r="C30" s="72"/>
      <c r="D30" s="72"/>
      <c r="E30" s="210">
        <v>16310</v>
      </c>
      <c r="F30" s="210">
        <v>12270</v>
      </c>
      <c r="G30" s="72">
        <v>740</v>
      </c>
      <c r="H30" s="210">
        <v>1710</v>
      </c>
      <c r="I30" s="210">
        <v>1350</v>
      </c>
      <c r="J30" s="210">
        <v>1240</v>
      </c>
      <c r="K30" s="210">
        <v>1310</v>
      </c>
      <c r="L30" s="210">
        <v>1390</v>
      </c>
      <c r="M30" s="210">
        <v>1170</v>
      </c>
      <c r="N30" s="210">
        <v>1840</v>
      </c>
      <c r="O30" s="210">
        <v>1520</v>
      </c>
      <c r="P30" s="72">
        <v>700</v>
      </c>
      <c r="Q30" s="210">
        <v>2360</v>
      </c>
      <c r="R30" s="72">
        <v>980</v>
      </c>
    </row>
    <row r="31" spans="1:97" x14ac:dyDescent="0.25">
      <c r="A31" s="72" t="s">
        <v>1685</v>
      </c>
      <c r="B31" s="72"/>
      <c r="C31" s="72"/>
      <c r="D31" s="72"/>
      <c r="E31" s="210">
        <v>37690</v>
      </c>
      <c r="F31" s="210">
        <v>28740</v>
      </c>
      <c r="G31" s="210">
        <v>1660</v>
      </c>
      <c r="H31" s="210">
        <v>3930</v>
      </c>
      <c r="I31" s="210">
        <v>3070</v>
      </c>
      <c r="J31" s="210">
        <v>2900</v>
      </c>
      <c r="K31" s="210">
        <v>3100</v>
      </c>
      <c r="L31" s="210">
        <v>3270</v>
      </c>
      <c r="M31" s="210">
        <v>2960</v>
      </c>
      <c r="N31" s="210">
        <v>4330</v>
      </c>
      <c r="O31" s="210">
        <v>3530</v>
      </c>
      <c r="P31" s="210">
        <v>1620</v>
      </c>
      <c r="Q31" s="210">
        <v>5040</v>
      </c>
      <c r="R31" s="210">
        <v>2290</v>
      </c>
    </row>
    <row r="32" spans="1:97" x14ac:dyDescent="0.25">
      <c r="A32" s="72" t="s">
        <v>1686</v>
      </c>
      <c r="B32" s="72"/>
      <c r="C32" s="72"/>
      <c r="D32" s="72"/>
      <c r="E32" s="210">
        <v>29740</v>
      </c>
      <c r="F32" s="210">
        <v>22630</v>
      </c>
      <c r="G32" s="210">
        <v>1350</v>
      </c>
      <c r="H32" s="210">
        <v>3100</v>
      </c>
      <c r="I32" s="210">
        <v>2400</v>
      </c>
      <c r="J32" s="210">
        <v>2300</v>
      </c>
      <c r="K32" s="210">
        <v>2440</v>
      </c>
      <c r="L32" s="210">
        <v>2560</v>
      </c>
      <c r="M32" s="210">
        <v>2270</v>
      </c>
      <c r="N32" s="210">
        <v>3410</v>
      </c>
      <c r="O32" s="210">
        <v>2810</v>
      </c>
      <c r="P32" s="210">
        <v>1280</v>
      </c>
      <c r="Q32" s="210">
        <v>4090</v>
      </c>
      <c r="R32" s="210">
        <v>1740</v>
      </c>
    </row>
    <row r="33" spans="1:18" x14ac:dyDescent="0.25">
      <c r="A33" s="72"/>
      <c r="B33" s="72"/>
      <c r="C33" s="72"/>
      <c r="D33" s="72"/>
      <c r="E33" s="72"/>
      <c r="F33" s="72"/>
      <c r="G33" s="72"/>
      <c r="H33" s="72"/>
      <c r="I33" s="72"/>
      <c r="J33" s="72"/>
      <c r="K33" s="72"/>
      <c r="L33" s="72"/>
      <c r="M33" s="72"/>
      <c r="N33" s="72"/>
      <c r="O33" s="72"/>
      <c r="P33" s="72"/>
      <c r="Q33" s="72"/>
      <c r="R33" s="72"/>
    </row>
    <row r="34" spans="1:18" x14ac:dyDescent="0.25">
      <c r="A34" s="72" t="s">
        <v>1687</v>
      </c>
      <c r="B34" s="72"/>
      <c r="C34" s="72"/>
      <c r="D34" s="72"/>
      <c r="E34" s="72">
        <v>2.4</v>
      </c>
      <c r="F34" s="72">
        <v>2.4</v>
      </c>
      <c r="G34" s="72">
        <v>2.2000000000000002</v>
      </c>
      <c r="H34" s="72">
        <v>2.2999999999999998</v>
      </c>
      <c r="I34" s="72">
        <v>2.2000000000000002</v>
      </c>
      <c r="J34" s="72">
        <v>2.2999999999999998</v>
      </c>
      <c r="K34" s="72">
        <v>2.4</v>
      </c>
      <c r="L34" s="72">
        <v>2.4</v>
      </c>
      <c r="M34" s="72">
        <v>2.7</v>
      </c>
      <c r="N34" s="72">
        <v>2.4</v>
      </c>
      <c r="O34" s="72">
        <v>2.2999999999999998</v>
      </c>
      <c r="P34" s="72">
        <v>2.2999999999999998</v>
      </c>
      <c r="Q34" s="72">
        <v>2.2000000000000002</v>
      </c>
      <c r="R34" s="72">
        <v>2.5</v>
      </c>
    </row>
    <row r="35" spans="1:18" x14ac:dyDescent="0.25">
      <c r="A35" s="72"/>
      <c r="B35" s="72"/>
      <c r="C35" s="72"/>
      <c r="D35" s="72"/>
      <c r="E35" s="72"/>
      <c r="F35" s="72"/>
      <c r="G35" s="72"/>
      <c r="H35" s="72"/>
      <c r="I35" s="72"/>
      <c r="J35" s="72"/>
      <c r="K35" s="72"/>
      <c r="L35" s="72"/>
      <c r="M35" s="72"/>
      <c r="N35" s="72"/>
      <c r="O35" s="72"/>
      <c r="P35" s="72"/>
      <c r="Q35" s="72"/>
      <c r="R35" s="72"/>
    </row>
    <row r="36" spans="1:18" x14ac:dyDescent="0.25">
      <c r="A36" s="72"/>
      <c r="B36" s="72"/>
      <c r="C36" s="72"/>
      <c r="D36" s="72"/>
      <c r="E36" s="72"/>
      <c r="F36" s="72"/>
      <c r="G36" s="72"/>
      <c r="H36" s="72"/>
      <c r="I36" s="72"/>
      <c r="J36" s="72"/>
      <c r="K36" s="72"/>
      <c r="L36" s="72"/>
      <c r="M36" s="72"/>
      <c r="N36" s="72"/>
      <c r="O36" s="72"/>
      <c r="P36" s="72"/>
      <c r="Q36" s="72"/>
      <c r="R36" s="72"/>
    </row>
    <row r="37" spans="1:18" x14ac:dyDescent="0.25">
      <c r="A37" s="72" t="s">
        <v>1688</v>
      </c>
      <c r="B37" s="72"/>
      <c r="C37" s="72"/>
      <c r="D37" s="72"/>
      <c r="E37" s="72" t="s">
        <v>1689</v>
      </c>
      <c r="F37" s="72"/>
      <c r="G37" s="72"/>
      <c r="H37" s="72"/>
      <c r="I37" s="72"/>
      <c r="J37" s="72"/>
      <c r="K37" s="72"/>
      <c r="L37" s="72"/>
      <c r="M37" s="72"/>
      <c r="N37" s="72"/>
      <c r="O37" s="72"/>
      <c r="P37" s="72"/>
      <c r="Q37" s="72"/>
      <c r="R37" s="72"/>
    </row>
    <row r="38" spans="1:18" x14ac:dyDescent="0.25">
      <c r="A38" s="72"/>
      <c r="B38" s="72"/>
      <c r="C38" s="72"/>
      <c r="D38" s="72"/>
      <c r="E38" s="72"/>
      <c r="F38" s="72"/>
      <c r="G38" s="72"/>
      <c r="H38" s="72"/>
      <c r="I38" s="72"/>
      <c r="J38" s="72"/>
      <c r="K38" s="72"/>
      <c r="L38" s="72"/>
      <c r="M38" s="72"/>
      <c r="N38" s="72"/>
      <c r="O38" s="72"/>
      <c r="P38" s="72"/>
      <c r="Q38" s="72"/>
      <c r="R38" s="72"/>
    </row>
    <row r="39" spans="1:18" x14ac:dyDescent="0.25">
      <c r="A39" s="72"/>
      <c r="B39" s="72"/>
      <c r="C39" s="72"/>
      <c r="D39" s="72"/>
      <c r="E39" s="72"/>
      <c r="F39" s="72"/>
      <c r="G39" s="72"/>
      <c r="H39" s="72"/>
      <c r="I39" s="72"/>
      <c r="J39" s="72"/>
      <c r="K39" s="72"/>
      <c r="L39" s="72"/>
      <c r="M39" s="72"/>
      <c r="N39" s="72"/>
      <c r="O39" s="72"/>
      <c r="P39" s="72"/>
      <c r="Q39" s="72"/>
      <c r="R39" s="72"/>
    </row>
    <row r="40" spans="1:18" s="110" customFormat="1" x14ac:dyDescent="0.25">
      <c r="A40" s="113">
        <v>1</v>
      </c>
      <c r="B40" s="113" t="s">
        <v>1690</v>
      </c>
      <c r="C40" s="113"/>
      <c r="D40" s="113"/>
      <c r="E40" s="113">
        <v>64.900000000000006</v>
      </c>
      <c r="F40" s="113">
        <v>65.5</v>
      </c>
      <c r="G40" s="113">
        <v>57.8</v>
      </c>
      <c r="H40" s="113">
        <v>60.5</v>
      </c>
      <c r="I40" s="113">
        <v>57.3</v>
      </c>
      <c r="J40" s="113">
        <v>63.8</v>
      </c>
      <c r="K40" s="113">
        <v>63</v>
      </c>
      <c r="L40" s="113">
        <v>66.3</v>
      </c>
      <c r="M40" s="113">
        <v>74</v>
      </c>
      <c r="N40" s="113">
        <v>72.8</v>
      </c>
      <c r="O40" s="113">
        <v>63.9</v>
      </c>
      <c r="P40" s="113">
        <v>62.2</v>
      </c>
      <c r="Q40" s="113">
        <v>60.1</v>
      </c>
      <c r="R40" s="113">
        <v>70</v>
      </c>
    </row>
    <row r="41" spans="1:18" s="110" customFormat="1" x14ac:dyDescent="0.25">
      <c r="A41" s="113"/>
      <c r="B41" s="113" t="s">
        <v>1708</v>
      </c>
      <c r="C41" s="113"/>
      <c r="D41" s="113"/>
      <c r="E41" s="113"/>
      <c r="F41" s="113"/>
      <c r="G41" s="213">
        <f t="shared" ref="G41:R41" si="77">G40/$F$40</f>
        <v>0.88244274809160306</v>
      </c>
      <c r="H41" s="213">
        <f t="shared" si="77"/>
        <v>0.92366412213740456</v>
      </c>
      <c r="I41" s="213">
        <f t="shared" si="77"/>
        <v>0.8748091603053435</v>
      </c>
      <c r="J41" s="213">
        <f t="shared" si="77"/>
        <v>0.97404580152671749</v>
      </c>
      <c r="K41" s="213">
        <f t="shared" si="77"/>
        <v>0.96183206106870234</v>
      </c>
      <c r="L41" s="213">
        <f t="shared" si="77"/>
        <v>1.0122137404580152</v>
      </c>
      <c r="M41" s="213">
        <f t="shared" si="77"/>
        <v>1.1297709923664123</v>
      </c>
      <c r="N41" s="213">
        <f t="shared" si="77"/>
        <v>1.1114503816793893</v>
      </c>
      <c r="O41" s="213">
        <f t="shared" si="77"/>
        <v>0.97557251908396947</v>
      </c>
      <c r="P41" s="213">
        <f t="shared" si="77"/>
        <v>0.94961832061068707</v>
      </c>
      <c r="Q41" s="213">
        <f t="shared" si="77"/>
        <v>0.91755725190839699</v>
      </c>
      <c r="R41" s="213">
        <f t="shared" si="77"/>
        <v>1.0687022900763359</v>
      </c>
    </row>
    <row r="42" spans="1:18" x14ac:dyDescent="0.25">
      <c r="A42" s="72">
        <v>2</v>
      </c>
      <c r="B42" s="72" t="s">
        <v>1691</v>
      </c>
      <c r="C42" s="72"/>
      <c r="D42" s="72"/>
      <c r="E42" s="72">
        <v>13.3</v>
      </c>
      <c r="F42" s="72">
        <v>13.2</v>
      </c>
      <c r="G42" s="72">
        <v>12.6</v>
      </c>
      <c r="H42" s="72">
        <v>14.5</v>
      </c>
      <c r="I42" s="72">
        <v>13.4</v>
      </c>
      <c r="J42" s="72">
        <v>13.4</v>
      </c>
      <c r="K42" s="72">
        <v>12.4</v>
      </c>
      <c r="L42" s="72">
        <v>13.7</v>
      </c>
      <c r="M42" s="72">
        <v>11.1</v>
      </c>
      <c r="N42" s="72">
        <v>13.8</v>
      </c>
      <c r="O42" s="72">
        <v>13.4</v>
      </c>
      <c r="P42" s="72">
        <v>12.3</v>
      </c>
      <c r="Q42" s="72">
        <v>15.1</v>
      </c>
      <c r="R42" s="72">
        <v>15.1</v>
      </c>
    </row>
    <row r="43" spans="1:18" x14ac:dyDescent="0.25">
      <c r="A43" s="72"/>
      <c r="B43" s="72"/>
      <c r="C43" s="72"/>
      <c r="D43" s="72"/>
      <c r="E43" s="72"/>
      <c r="F43" s="72"/>
      <c r="G43" s="72"/>
      <c r="H43" s="72"/>
      <c r="I43" s="72"/>
      <c r="J43" s="72"/>
      <c r="K43" s="72"/>
      <c r="L43" s="72"/>
      <c r="M43" s="72"/>
      <c r="N43" s="72"/>
      <c r="O43" s="72"/>
      <c r="P43" s="72"/>
      <c r="Q43" s="72"/>
      <c r="R43" s="72"/>
    </row>
    <row r="44" spans="1:18" s="110" customFormat="1" x14ac:dyDescent="0.25">
      <c r="A44" s="113">
        <v>3</v>
      </c>
      <c r="B44" s="113" t="s">
        <v>116</v>
      </c>
      <c r="C44" s="113"/>
      <c r="D44" s="113"/>
      <c r="E44" s="113">
        <v>20.8</v>
      </c>
      <c r="F44" s="113">
        <v>20.8</v>
      </c>
      <c r="G44" s="113">
        <v>18.100000000000001</v>
      </c>
      <c r="H44" s="113">
        <v>21.9</v>
      </c>
      <c r="I44" s="113">
        <v>18.2</v>
      </c>
      <c r="J44" s="113">
        <v>20</v>
      </c>
      <c r="K44" s="113">
        <v>18.7</v>
      </c>
      <c r="L44" s="113">
        <v>19.600000000000001</v>
      </c>
      <c r="M44" s="113">
        <v>24.2</v>
      </c>
      <c r="N44" s="113">
        <v>22.3</v>
      </c>
      <c r="O44" s="113">
        <v>20</v>
      </c>
      <c r="P44" s="113">
        <v>17.7</v>
      </c>
      <c r="Q44" s="113">
        <v>20.6</v>
      </c>
      <c r="R44" s="113">
        <v>27.3</v>
      </c>
    </row>
    <row r="45" spans="1:18" s="110" customFormat="1" x14ac:dyDescent="0.25">
      <c r="A45" s="113"/>
      <c r="B45" s="113" t="s">
        <v>1708</v>
      </c>
      <c r="C45" s="113"/>
      <c r="D45" s="113"/>
      <c r="E45" s="113"/>
      <c r="F45" s="113"/>
      <c r="G45" s="213">
        <f>G44/F44</f>
        <v>0.87019230769230771</v>
      </c>
      <c r="H45" s="213">
        <f t="shared" ref="H45:R45" si="78">H44/G44</f>
        <v>1.2099447513812154</v>
      </c>
      <c r="I45" s="213">
        <f t="shared" si="78"/>
        <v>0.83105022831050235</v>
      </c>
      <c r="J45" s="213">
        <f>J44/I44</f>
        <v>1.098901098901099</v>
      </c>
      <c r="K45" s="213">
        <f t="shared" si="78"/>
        <v>0.93499999999999994</v>
      </c>
      <c r="L45" s="213">
        <f t="shared" si="78"/>
        <v>1.0481283422459895</v>
      </c>
      <c r="M45" s="213">
        <f t="shared" si="78"/>
        <v>1.2346938775510203</v>
      </c>
      <c r="N45" s="213">
        <f t="shared" si="78"/>
        <v>0.92148760330578516</v>
      </c>
      <c r="O45" s="213">
        <f t="shared" si="78"/>
        <v>0.89686098654708513</v>
      </c>
      <c r="P45" s="213">
        <f t="shared" si="78"/>
        <v>0.88500000000000001</v>
      </c>
      <c r="Q45" s="213">
        <f t="shared" si="78"/>
        <v>1.1638418079096047</v>
      </c>
      <c r="R45" s="213">
        <f t="shared" si="78"/>
        <v>1.3252427184466018</v>
      </c>
    </row>
    <row r="46" spans="1:18" x14ac:dyDescent="0.25">
      <c r="A46" s="72">
        <v>4</v>
      </c>
      <c r="B46" s="72" t="s">
        <v>1692</v>
      </c>
      <c r="C46" s="72"/>
      <c r="D46" s="72"/>
      <c r="E46" s="72">
        <v>82.3</v>
      </c>
      <c r="F46" s="72">
        <v>85.4</v>
      </c>
      <c r="G46" s="72">
        <v>63</v>
      </c>
      <c r="H46" s="72">
        <v>73.2</v>
      </c>
      <c r="I46" s="72">
        <v>62.9</v>
      </c>
      <c r="J46" s="72">
        <v>66.2</v>
      </c>
      <c r="K46" s="72">
        <v>75.2</v>
      </c>
      <c r="L46" s="72">
        <v>82.5</v>
      </c>
      <c r="M46" s="72">
        <v>140.30000000000001</v>
      </c>
      <c r="N46" s="72">
        <v>89</v>
      </c>
      <c r="O46" s="72">
        <v>83.7</v>
      </c>
      <c r="P46" s="72">
        <v>69</v>
      </c>
      <c r="Q46" s="72">
        <v>68.599999999999994</v>
      </c>
      <c r="R46" s="72">
        <v>55.3</v>
      </c>
    </row>
    <row r="47" spans="1:18" x14ac:dyDescent="0.25">
      <c r="A47" s="72"/>
      <c r="B47" s="72"/>
      <c r="C47" s="72"/>
      <c r="D47" s="72"/>
      <c r="E47" s="72"/>
      <c r="F47" s="72"/>
      <c r="G47" s="72"/>
      <c r="H47" s="72"/>
      <c r="I47" s="72"/>
      <c r="J47" s="72"/>
      <c r="K47" s="72"/>
      <c r="L47" s="72"/>
      <c r="M47" s="72"/>
      <c r="N47" s="72"/>
      <c r="O47" s="72"/>
      <c r="P47" s="72"/>
      <c r="Q47" s="72"/>
      <c r="R47" s="72"/>
    </row>
    <row r="48" spans="1:18" x14ac:dyDescent="0.25">
      <c r="A48" s="72">
        <v>5</v>
      </c>
      <c r="B48" s="72" t="s">
        <v>1693</v>
      </c>
      <c r="C48" s="72"/>
      <c r="D48" s="72"/>
      <c r="E48" s="72">
        <v>37.299999999999997</v>
      </c>
      <c r="F48" s="72">
        <v>38.299999999999997</v>
      </c>
      <c r="G48" s="72">
        <v>34.1</v>
      </c>
      <c r="H48" s="72">
        <v>35.6</v>
      </c>
      <c r="I48" s="72">
        <v>37.299999999999997</v>
      </c>
      <c r="J48" s="72">
        <v>38</v>
      </c>
      <c r="K48" s="72">
        <v>35.1</v>
      </c>
      <c r="L48" s="72">
        <v>41.3</v>
      </c>
      <c r="M48" s="72">
        <v>35.299999999999997</v>
      </c>
      <c r="N48" s="72">
        <v>42.7</v>
      </c>
      <c r="O48" s="72">
        <v>42</v>
      </c>
      <c r="P48" s="72">
        <v>33.9</v>
      </c>
      <c r="Q48" s="72">
        <v>31.5</v>
      </c>
      <c r="R48" s="72">
        <v>33.4</v>
      </c>
    </row>
    <row r="49" spans="1:18" x14ac:dyDescent="0.25">
      <c r="A49" s="72"/>
      <c r="B49" s="113" t="s">
        <v>1708</v>
      </c>
      <c r="C49" s="72"/>
      <c r="D49" s="72"/>
      <c r="E49" s="72"/>
      <c r="F49" s="72"/>
      <c r="G49" s="212">
        <f>G48/$F$48</f>
        <v>0.89033942558746748</v>
      </c>
      <c r="H49" s="212">
        <f t="shared" ref="H49:R49" si="79">H48/$F$48</f>
        <v>0.92950391644908625</v>
      </c>
      <c r="I49" s="212">
        <f t="shared" si="79"/>
        <v>0.97389033942558745</v>
      </c>
      <c r="J49" s="212">
        <f t="shared" si="79"/>
        <v>0.99216710182767631</v>
      </c>
      <c r="K49" s="212">
        <f t="shared" si="79"/>
        <v>0.91644908616188003</v>
      </c>
      <c r="L49" s="212">
        <f t="shared" si="79"/>
        <v>1.0783289817232375</v>
      </c>
      <c r="M49" s="212">
        <f t="shared" si="79"/>
        <v>0.92167101827676234</v>
      </c>
      <c r="N49" s="212">
        <f t="shared" si="79"/>
        <v>1.1148825065274153</v>
      </c>
      <c r="O49" s="212">
        <f t="shared" si="79"/>
        <v>1.0966057441253265</v>
      </c>
      <c r="P49" s="212">
        <f t="shared" si="79"/>
        <v>0.88511749347258484</v>
      </c>
      <c r="Q49" s="212">
        <f t="shared" si="79"/>
        <v>0.82245430809399489</v>
      </c>
      <c r="R49" s="212">
        <f t="shared" si="79"/>
        <v>0.87206266318537862</v>
      </c>
    </row>
    <row r="50" spans="1:18" s="110" customFormat="1" x14ac:dyDescent="0.25">
      <c r="A50" s="113">
        <v>6</v>
      </c>
      <c r="B50" s="113" t="s">
        <v>117</v>
      </c>
      <c r="C50" s="113"/>
      <c r="D50" s="113"/>
      <c r="E50" s="113">
        <v>7.6</v>
      </c>
      <c r="F50" s="113">
        <v>7.8</v>
      </c>
      <c r="G50" s="113">
        <v>4.9000000000000004</v>
      </c>
      <c r="H50" s="113">
        <v>5.0999999999999996</v>
      </c>
      <c r="I50" s="113">
        <v>6.8</v>
      </c>
      <c r="J50" s="113">
        <v>7</v>
      </c>
      <c r="K50" s="113">
        <v>9.1999999999999993</v>
      </c>
      <c r="L50" s="113">
        <v>7.5</v>
      </c>
      <c r="M50" s="113">
        <v>8.3000000000000007</v>
      </c>
      <c r="N50" s="113">
        <v>10.7</v>
      </c>
      <c r="O50" s="113">
        <v>8.6</v>
      </c>
      <c r="P50" s="113">
        <v>6.4</v>
      </c>
      <c r="Q50" s="113">
        <v>6.2</v>
      </c>
      <c r="R50" s="113">
        <v>7.7</v>
      </c>
    </row>
    <row r="51" spans="1:18" s="110" customFormat="1" x14ac:dyDescent="0.25">
      <c r="A51" s="113"/>
      <c r="B51" s="113" t="s">
        <v>1708</v>
      </c>
      <c r="C51" s="113"/>
      <c r="D51" s="113"/>
      <c r="E51" s="113"/>
      <c r="F51" s="113"/>
      <c r="G51" s="213">
        <f t="shared" ref="G51:R51" si="80">G50/$F$50</f>
        <v>0.6282051282051283</v>
      </c>
      <c r="H51" s="213">
        <f t="shared" si="80"/>
        <v>0.65384615384615385</v>
      </c>
      <c r="I51" s="213">
        <f t="shared" si="80"/>
        <v>0.87179487179487181</v>
      </c>
      <c r="J51" s="213">
        <f t="shared" si="80"/>
        <v>0.89743589743589747</v>
      </c>
      <c r="K51" s="213">
        <f t="shared" si="80"/>
        <v>1.1794871794871795</v>
      </c>
      <c r="L51" s="213">
        <f t="shared" si="80"/>
        <v>0.96153846153846156</v>
      </c>
      <c r="M51" s="213">
        <f t="shared" si="80"/>
        <v>1.0641025641025643</v>
      </c>
      <c r="N51" s="213">
        <f t="shared" si="80"/>
        <v>1.3717948717948718</v>
      </c>
      <c r="O51" s="213">
        <f t="shared" si="80"/>
        <v>1.1025641025641026</v>
      </c>
      <c r="P51" s="213">
        <f t="shared" si="80"/>
        <v>0.8205128205128206</v>
      </c>
      <c r="Q51" s="213">
        <f t="shared" si="80"/>
        <v>0.79487179487179493</v>
      </c>
      <c r="R51" s="213">
        <f t="shared" si="80"/>
        <v>0.98717948717948723</v>
      </c>
    </row>
    <row r="52" spans="1:18" x14ac:dyDescent="0.25">
      <c r="A52" s="72">
        <v>7</v>
      </c>
      <c r="B52" s="72" t="s">
        <v>886</v>
      </c>
      <c r="C52" s="72"/>
      <c r="D52" s="72"/>
      <c r="E52" s="72">
        <v>75.8</v>
      </c>
      <c r="F52" s="72">
        <v>77</v>
      </c>
      <c r="G52" s="72">
        <v>66.2</v>
      </c>
      <c r="H52" s="72">
        <v>68.099999999999994</v>
      </c>
      <c r="I52" s="72">
        <v>65.3</v>
      </c>
      <c r="J52" s="72">
        <v>84.6</v>
      </c>
      <c r="K52" s="72">
        <v>68.7</v>
      </c>
      <c r="L52" s="72">
        <v>84.2</v>
      </c>
      <c r="M52" s="72">
        <v>74.900000000000006</v>
      </c>
      <c r="N52" s="72">
        <v>91.5</v>
      </c>
      <c r="O52" s="72">
        <v>80</v>
      </c>
      <c r="P52" s="72">
        <v>68.7</v>
      </c>
      <c r="Q52" s="72">
        <v>71.099999999999994</v>
      </c>
      <c r="R52" s="72">
        <v>69.3</v>
      </c>
    </row>
    <row r="53" spans="1:18" x14ac:dyDescent="0.25">
      <c r="A53" s="72"/>
      <c r="B53" s="72" t="s">
        <v>1708</v>
      </c>
      <c r="C53" s="72"/>
      <c r="D53" s="72"/>
      <c r="E53" s="72"/>
      <c r="F53" s="72"/>
      <c r="G53" s="212">
        <f t="shared" ref="G53:R53" si="81">G52/$F$52</f>
        <v>0.8597402597402598</v>
      </c>
      <c r="H53" s="212">
        <f t="shared" si="81"/>
        <v>0.88441558441558432</v>
      </c>
      <c r="I53" s="212">
        <f t="shared" si="81"/>
        <v>0.84805194805194806</v>
      </c>
      <c r="J53" s="212">
        <f t="shared" si="81"/>
        <v>1.0987012987012987</v>
      </c>
      <c r="K53" s="212">
        <f t="shared" si="81"/>
        <v>0.89220779220779223</v>
      </c>
      <c r="L53" s="212">
        <f t="shared" si="81"/>
        <v>1.0935064935064935</v>
      </c>
      <c r="M53" s="212">
        <f t="shared" si="81"/>
        <v>0.97272727272727277</v>
      </c>
      <c r="N53" s="212">
        <f t="shared" si="81"/>
        <v>1.1883116883116882</v>
      </c>
      <c r="O53" s="212">
        <f t="shared" si="81"/>
        <v>1.0389610389610389</v>
      </c>
      <c r="P53" s="212">
        <f t="shared" si="81"/>
        <v>0.89220779220779223</v>
      </c>
      <c r="Q53" s="212">
        <f t="shared" si="81"/>
        <v>0.9233766233766233</v>
      </c>
      <c r="R53" s="212">
        <f t="shared" si="81"/>
        <v>0.89999999999999991</v>
      </c>
    </row>
    <row r="54" spans="1:18" s="110" customFormat="1" x14ac:dyDescent="0.25">
      <c r="A54" s="113">
        <v>8</v>
      </c>
      <c r="B54" s="113" t="s">
        <v>112</v>
      </c>
      <c r="C54" s="113"/>
      <c r="D54" s="113"/>
      <c r="E54" s="113">
        <v>21.2</v>
      </c>
      <c r="F54" s="113">
        <v>21.4</v>
      </c>
      <c r="G54" s="113">
        <v>19.3</v>
      </c>
      <c r="H54" s="113">
        <v>21.1</v>
      </c>
      <c r="I54" s="113">
        <v>18.600000000000001</v>
      </c>
      <c r="J54" s="113">
        <v>20.9</v>
      </c>
      <c r="K54" s="113">
        <v>21.3</v>
      </c>
      <c r="L54" s="113">
        <v>21.7</v>
      </c>
      <c r="M54" s="113">
        <v>22.2</v>
      </c>
      <c r="N54" s="113">
        <v>23.5</v>
      </c>
      <c r="O54" s="113">
        <v>21.7</v>
      </c>
      <c r="P54" s="113">
        <v>20</v>
      </c>
      <c r="Q54" s="113">
        <v>20.100000000000001</v>
      </c>
      <c r="R54" s="113">
        <v>20.7</v>
      </c>
    </row>
    <row r="55" spans="1:18" s="110" customFormat="1" x14ac:dyDescent="0.25">
      <c r="A55" s="113"/>
      <c r="B55" s="113" t="s">
        <v>1708</v>
      </c>
      <c r="C55" s="113"/>
      <c r="D55" s="113"/>
      <c r="E55" s="113"/>
      <c r="F55" s="113"/>
      <c r="G55" s="213">
        <f t="shared" ref="G55:R55" si="82">G54/$F$54</f>
        <v>0.90186915887850472</v>
      </c>
      <c r="H55" s="213">
        <f t="shared" si="82"/>
        <v>0.98598130841121512</v>
      </c>
      <c r="I55" s="213">
        <f t="shared" si="82"/>
        <v>0.86915887850467299</v>
      </c>
      <c r="J55" s="213">
        <f t="shared" si="82"/>
        <v>0.97663551401869164</v>
      </c>
      <c r="K55" s="213">
        <f t="shared" si="82"/>
        <v>0.99532710280373837</v>
      </c>
      <c r="L55" s="213">
        <f t="shared" si="82"/>
        <v>1.014018691588785</v>
      </c>
      <c r="M55" s="213">
        <f t="shared" si="82"/>
        <v>1.0373831775700935</v>
      </c>
      <c r="N55" s="213">
        <f t="shared" si="82"/>
        <v>1.0981308411214954</v>
      </c>
      <c r="O55" s="213">
        <f t="shared" si="82"/>
        <v>1.014018691588785</v>
      </c>
      <c r="P55" s="213">
        <f t="shared" si="82"/>
        <v>0.93457943925233655</v>
      </c>
      <c r="Q55" s="213">
        <f t="shared" si="82"/>
        <v>0.93925233644859829</v>
      </c>
      <c r="R55" s="213">
        <f t="shared" si="82"/>
        <v>0.96728971962616828</v>
      </c>
    </row>
    <row r="56" spans="1:18" x14ac:dyDescent="0.25">
      <c r="A56" s="72">
        <v>9</v>
      </c>
      <c r="B56" s="72" t="s">
        <v>1694</v>
      </c>
      <c r="C56" s="72"/>
      <c r="D56" s="72"/>
      <c r="E56" s="72">
        <v>65.8</v>
      </c>
      <c r="F56" s="72">
        <v>67.400000000000006</v>
      </c>
      <c r="G56" s="72">
        <v>57.8</v>
      </c>
      <c r="H56" s="72">
        <v>60.4</v>
      </c>
      <c r="I56" s="72">
        <v>60.5</v>
      </c>
      <c r="J56" s="72">
        <v>67</v>
      </c>
      <c r="K56" s="72">
        <v>58.6</v>
      </c>
      <c r="L56" s="72">
        <v>69.7</v>
      </c>
      <c r="M56" s="72">
        <v>60.7</v>
      </c>
      <c r="N56" s="72">
        <v>88.8</v>
      </c>
      <c r="O56" s="72">
        <v>71.3</v>
      </c>
      <c r="P56" s="72">
        <v>65.900000000000006</v>
      </c>
      <c r="Q56" s="72">
        <v>56.6</v>
      </c>
      <c r="R56" s="72">
        <v>48.2</v>
      </c>
    </row>
    <row r="57" spans="1:18" x14ac:dyDescent="0.25">
      <c r="A57" s="72"/>
      <c r="B57" s="72" t="s">
        <v>1707</v>
      </c>
      <c r="C57" s="72"/>
      <c r="D57" s="72"/>
      <c r="E57" s="72"/>
      <c r="F57" s="72"/>
      <c r="G57" s="72"/>
      <c r="H57" s="72"/>
      <c r="I57" s="72"/>
      <c r="J57" s="72"/>
      <c r="K57" s="72"/>
      <c r="L57" s="72"/>
      <c r="M57" s="72"/>
      <c r="N57" s="72"/>
      <c r="O57" s="72"/>
      <c r="P57" s="72"/>
      <c r="Q57" s="72"/>
      <c r="R57" s="72"/>
    </row>
    <row r="58" spans="1:18" x14ac:dyDescent="0.25">
      <c r="A58" s="72">
        <v>10</v>
      </c>
      <c r="B58" s="72" t="s">
        <v>887</v>
      </c>
      <c r="C58" s="72"/>
      <c r="D58" s="72"/>
      <c r="E58" s="72">
        <v>6.2</v>
      </c>
      <c r="F58" s="72">
        <v>6.8</v>
      </c>
      <c r="G58" s="72">
        <v>1.2</v>
      </c>
      <c r="H58" s="72">
        <v>2.6</v>
      </c>
      <c r="I58" s="72">
        <v>3.5</v>
      </c>
      <c r="J58" s="72">
        <v>3.5</v>
      </c>
      <c r="K58" s="72">
        <v>2.9</v>
      </c>
      <c r="L58" s="72">
        <v>4.9000000000000004</v>
      </c>
      <c r="M58" s="72">
        <v>16.3</v>
      </c>
      <c r="N58" s="72">
        <v>12</v>
      </c>
      <c r="O58" s="72">
        <v>5.9</v>
      </c>
      <c r="P58" s="72">
        <v>4.3</v>
      </c>
      <c r="Q58" s="72">
        <v>2.2999999999999998</v>
      </c>
      <c r="R58" s="72">
        <v>2.6</v>
      </c>
    </row>
    <row r="59" spans="1:18" x14ac:dyDescent="0.25">
      <c r="A59" s="72"/>
      <c r="B59" s="72" t="s">
        <v>1707</v>
      </c>
      <c r="C59" s="72"/>
      <c r="D59" s="72"/>
      <c r="E59" s="72"/>
      <c r="F59" s="72"/>
      <c r="G59" s="72"/>
      <c r="H59" s="72"/>
      <c r="I59" s="72"/>
      <c r="J59" s="72"/>
      <c r="K59" s="72"/>
      <c r="L59" s="72"/>
      <c r="M59" s="72"/>
      <c r="N59" s="72"/>
      <c r="O59" s="72"/>
      <c r="P59" s="72"/>
      <c r="Q59" s="72"/>
      <c r="R59" s="72"/>
    </row>
    <row r="60" spans="1:18" x14ac:dyDescent="0.25">
      <c r="A60" s="72">
        <v>11</v>
      </c>
      <c r="B60" s="72" t="s">
        <v>1695</v>
      </c>
      <c r="C60" s="72"/>
      <c r="D60" s="72"/>
      <c r="E60" s="72">
        <v>40.9</v>
      </c>
      <c r="F60" s="72">
        <v>42</v>
      </c>
      <c r="G60" s="72">
        <v>35.5</v>
      </c>
      <c r="H60" s="72">
        <v>39.1</v>
      </c>
      <c r="I60" s="72">
        <v>35.9</v>
      </c>
      <c r="J60" s="72">
        <v>38.200000000000003</v>
      </c>
      <c r="K60" s="72">
        <v>34.700000000000003</v>
      </c>
      <c r="L60" s="72">
        <v>39.200000000000003</v>
      </c>
      <c r="M60" s="72">
        <v>54</v>
      </c>
      <c r="N60" s="72">
        <v>49.3</v>
      </c>
      <c r="O60" s="72">
        <v>40.700000000000003</v>
      </c>
      <c r="P60" s="72">
        <v>33.200000000000003</v>
      </c>
      <c r="Q60" s="72">
        <v>34.700000000000003</v>
      </c>
      <c r="R60" s="72">
        <v>38.9</v>
      </c>
    </row>
    <row r="61" spans="1:18" x14ac:dyDescent="0.25">
      <c r="A61" s="72"/>
      <c r="B61" s="72" t="s">
        <v>1707</v>
      </c>
      <c r="C61" s="72"/>
      <c r="D61" s="72"/>
      <c r="E61" s="72"/>
      <c r="F61" s="72"/>
      <c r="G61" s="72"/>
      <c r="H61" s="72"/>
      <c r="I61" s="72"/>
      <c r="J61" s="72"/>
      <c r="K61" s="72"/>
      <c r="L61" s="72"/>
      <c r="M61" s="72"/>
      <c r="N61" s="72"/>
      <c r="O61" s="72"/>
      <c r="P61" s="72"/>
      <c r="Q61" s="72"/>
      <c r="R61" s="72"/>
    </row>
    <row r="62" spans="1:18" x14ac:dyDescent="0.25">
      <c r="A62" s="72">
        <v>12</v>
      </c>
      <c r="B62" s="72" t="s">
        <v>1696</v>
      </c>
      <c r="C62" s="72"/>
      <c r="D62" s="72"/>
      <c r="E62" s="72">
        <v>42.8</v>
      </c>
      <c r="F62" s="72">
        <v>44.2</v>
      </c>
      <c r="G62" s="72">
        <v>32.799999999999997</v>
      </c>
      <c r="H62" s="72">
        <v>41.2</v>
      </c>
      <c r="I62" s="72">
        <v>38.4</v>
      </c>
      <c r="J62" s="72">
        <v>45.8</v>
      </c>
      <c r="K62" s="72">
        <v>40.200000000000003</v>
      </c>
      <c r="L62" s="72">
        <v>43.9</v>
      </c>
      <c r="M62" s="72">
        <v>48.2</v>
      </c>
      <c r="N62" s="72">
        <v>50.5</v>
      </c>
      <c r="O62" s="72">
        <v>46.9</v>
      </c>
      <c r="P62" s="72">
        <v>37</v>
      </c>
      <c r="Q62" s="72">
        <v>35.200000000000003</v>
      </c>
      <c r="R62" s="72">
        <v>37.700000000000003</v>
      </c>
    </row>
    <row r="63" spans="1:18" x14ac:dyDescent="0.25">
      <c r="A63" s="72"/>
      <c r="B63" s="72" t="s">
        <v>1707</v>
      </c>
      <c r="C63" s="72"/>
      <c r="D63" s="72"/>
      <c r="E63" s="72"/>
      <c r="F63" s="72"/>
      <c r="G63" s="72"/>
      <c r="H63" s="72"/>
      <c r="I63" s="72"/>
      <c r="J63" s="72"/>
      <c r="K63" s="72"/>
      <c r="L63" s="72"/>
      <c r="M63" s="72"/>
      <c r="N63" s="72"/>
      <c r="O63" s="72"/>
      <c r="P63" s="72"/>
      <c r="Q63" s="72"/>
      <c r="R63" s="72"/>
    </row>
    <row r="64" spans="1:18" x14ac:dyDescent="0.25">
      <c r="A64" s="72"/>
      <c r="B64" s="72"/>
      <c r="C64" s="72"/>
      <c r="D64" s="72"/>
      <c r="E64" s="72"/>
      <c r="F64" s="72"/>
      <c r="G64" s="72"/>
      <c r="H64" s="72"/>
      <c r="I64" s="72"/>
      <c r="J64" s="72"/>
      <c r="K64" s="72"/>
      <c r="L64" s="72"/>
      <c r="M64" s="72"/>
      <c r="N64" s="72"/>
      <c r="O64" s="72"/>
      <c r="P64" s="72"/>
      <c r="Q64" s="72"/>
      <c r="R64" s="72"/>
    </row>
    <row r="65" spans="1:18" x14ac:dyDescent="0.25">
      <c r="A65" s="211">
        <v>44896</v>
      </c>
      <c r="B65" s="72" t="s">
        <v>1697</v>
      </c>
      <c r="C65" s="72"/>
      <c r="D65" s="72"/>
      <c r="E65" s="72">
        <v>479.1</v>
      </c>
      <c r="F65" s="72">
        <v>489.6</v>
      </c>
      <c r="G65" s="72">
        <v>403.5</v>
      </c>
      <c r="H65" s="72">
        <v>443.4</v>
      </c>
      <c r="I65" s="72">
        <v>418</v>
      </c>
      <c r="J65" s="72">
        <v>468.5</v>
      </c>
      <c r="K65" s="72">
        <v>439.9</v>
      </c>
      <c r="L65" s="72">
        <v>494.5</v>
      </c>
      <c r="M65" s="72">
        <v>569.29999999999995</v>
      </c>
      <c r="N65" s="72">
        <v>566.79999999999995</v>
      </c>
      <c r="O65" s="72">
        <v>498.3</v>
      </c>
      <c r="P65" s="72">
        <v>430.6</v>
      </c>
      <c r="Q65" s="72">
        <v>422.2</v>
      </c>
      <c r="R65" s="72">
        <v>426.1</v>
      </c>
    </row>
    <row r="66" spans="1:18" x14ac:dyDescent="0.25">
      <c r="A66" s="72"/>
      <c r="B66" s="72"/>
      <c r="C66" s="72"/>
      <c r="D66" s="72"/>
      <c r="E66" s="72"/>
      <c r="F66" s="72"/>
      <c r="G66" s="72"/>
      <c r="H66" s="72"/>
      <c r="I66" s="72"/>
      <c r="J66" s="72"/>
      <c r="K66" s="72"/>
      <c r="L66" s="72"/>
      <c r="M66" s="72"/>
      <c r="N66" s="72"/>
      <c r="O66" s="72"/>
      <c r="P66" s="72"/>
      <c r="Q66" s="72"/>
      <c r="R66" s="72"/>
    </row>
    <row r="67" spans="1:18" x14ac:dyDescent="0.25">
      <c r="A67" s="72"/>
      <c r="B67" s="72"/>
      <c r="C67" s="72"/>
      <c r="D67" s="72"/>
      <c r="E67" s="72"/>
      <c r="F67" s="72"/>
      <c r="G67" s="72"/>
      <c r="H67" s="72"/>
      <c r="I67" s="72"/>
      <c r="J67" s="72"/>
      <c r="K67" s="72"/>
      <c r="L67" s="72"/>
      <c r="M67" s="72"/>
      <c r="N67" s="72"/>
      <c r="O67" s="72"/>
      <c r="P67" s="72"/>
      <c r="Q67" s="72"/>
      <c r="R67" s="72"/>
    </row>
    <row r="68" spans="1:18" x14ac:dyDescent="0.25">
      <c r="A68" s="72">
        <v>13</v>
      </c>
      <c r="B68" s="72" t="s">
        <v>1698</v>
      </c>
      <c r="C68" s="72"/>
      <c r="D68" s="72"/>
      <c r="E68" s="72">
        <v>74.7</v>
      </c>
      <c r="F68" s="72">
        <v>77.5</v>
      </c>
      <c r="G68" s="72">
        <v>55.9</v>
      </c>
      <c r="H68" s="72">
        <v>64.400000000000006</v>
      </c>
      <c r="I68" s="72">
        <v>58.5</v>
      </c>
      <c r="J68" s="72">
        <v>71.5</v>
      </c>
      <c r="K68" s="72">
        <v>67.400000000000006</v>
      </c>
      <c r="L68" s="72">
        <v>77.7</v>
      </c>
      <c r="M68" s="72">
        <v>99.9</v>
      </c>
      <c r="N68" s="72">
        <v>98.6</v>
      </c>
      <c r="O68" s="72">
        <v>75.8</v>
      </c>
      <c r="P68" s="72">
        <v>60.8</v>
      </c>
      <c r="Q68" s="72">
        <v>63.2</v>
      </c>
      <c r="R68" s="72">
        <v>51.8</v>
      </c>
    </row>
    <row r="69" spans="1:18" x14ac:dyDescent="0.25">
      <c r="A69" s="72"/>
      <c r="B69" s="72"/>
      <c r="C69" s="72"/>
      <c r="D69" s="72"/>
      <c r="E69" s="72"/>
      <c r="F69" s="72"/>
      <c r="G69" s="72"/>
      <c r="H69" s="72"/>
      <c r="I69" s="72"/>
      <c r="J69" s="72"/>
      <c r="K69" s="72"/>
      <c r="L69" s="72"/>
      <c r="M69" s="72"/>
      <c r="N69" s="72"/>
      <c r="O69" s="72"/>
      <c r="P69" s="72"/>
      <c r="Q69" s="72"/>
      <c r="R69" s="72"/>
    </row>
    <row r="70" spans="1:18" x14ac:dyDescent="0.25">
      <c r="A70" s="72"/>
      <c r="B70" s="72" t="s">
        <v>1709</v>
      </c>
      <c r="C70" s="72"/>
      <c r="D70" s="72"/>
      <c r="E70" s="72">
        <v>12.1</v>
      </c>
      <c r="F70" s="72">
        <v>12.3</v>
      </c>
      <c r="G70" s="72">
        <v>9.6</v>
      </c>
      <c r="H70" s="72">
        <v>11.8</v>
      </c>
      <c r="I70" s="72">
        <v>11</v>
      </c>
      <c r="J70" s="72">
        <v>12.6</v>
      </c>
      <c r="K70" s="72">
        <v>12</v>
      </c>
      <c r="L70" s="72">
        <v>12.5</v>
      </c>
      <c r="M70" s="72">
        <v>14</v>
      </c>
      <c r="N70" s="72">
        <v>12.9</v>
      </c>
      <c r="O70" s="72">
        <v>12.1</v>
      </c>
      <c r="P70" s="72">
        <v>10.4</v>
      </c>
      <c r="Q70" s="72">
        <v>11.1</v>
      </c>
      <c r="R70" s="72">
        <v>12.5</v>
      </c>
    </row>
    <row r="71" spans="1:18" x14ac:dyDescent="0.25">
      <c r="A71" s="72"/>
      <c r="B71" s="72"/>
      <c r="C71" s="72"/>
      <c r="D71" s="72"/>
      <c r="E71" s="72"/>
      <c r="F71" s="72"/>
      <c r="G71" s="212">
        <f>G70/$F$70</f>
        <v>0.7804878048780487</v>
      </c>
      <c r="H71" s="212">
        <f t="shared" ref="H71:R71" si="83">H70/$F$70</f>
        <v>0.95934959349593496</v>
      </c>
      <c r="I71" s="212">
        <f t="shared" si="83"/>
        <v>0.89430894308943087</v>
      </c>
      <c r="J71" s="212">
        <f t="shared" si="83"/>
        <v>1.024390243902439</v>
      </c>
      <c r="K71" s="212">
        <f t="shared" si="83"/>
        <v>0.97560975609756095</v>
      </c>
      <c r="L71" s="212">
        <f t="shared" si="83"/>
        <v>1.0162601626016259</v>
      </c>
      <c r="M71" s="212">
        <f t="shared" si="83"/>
        <v>1.1382113821138211</v>
      </c>
      <c r="N71" s="212">
        <f t="shared" si="83"/>
        <v>1.0487804878048781</v>
      </c>
      <c r="O71" s="212">
        <f t="shared" si="83"/>
        <v>0.9837398373983739</v>
      </c>
      <c r="P71" s="212">
        <f t="shared" si="83"/>
        <v>0.84552845528455278</v>
      </c>
      <c r="Q71" s="212">
        <f t="shared" si="83"/>
        <v>0.90243902439024382</v>
      </c>
      <c r="R71" s="212">
        <f t="shared" si="83"/>
        <v>1.0162601626016259</v>
      </c>
    </row>
    <row r="72" spans="1:18" x14ac:dyDescent="0.25">
      <c r="A72" s="72" t="s">
        <v>1699</v>
      </c>
      <c r="B72" s="72"/>
      <c r="C72" s="72"/>
      <c r="D72" s="72"/>
      <c r="E72" s="72">
        <v>553.79999999999995</v>
      </c>
      <c r="F72" s="72">
        <v>567.1</v>
      </c>
      <c r="G72" s="72">
        <v>459.4</v>
      </c>
      <c r="H72" s="72">
        <v>507.8</v>
      </c>
      <c r="I72" s="72">
        <v>476.5</v>
      </c>
      <c r="J72" s="72">
        <v>540</v>
      </c>
      <c r="K72" s="72">
        <v>507.2</v>
      </c>
      <c r="L72" s="72">
        <v>572.20000000000005</v>
      </c>
      <c r="M72" s="72">
        <v>669.3</v>
      </c>
      <c r="N72" s="72">
        <v>665.4</v>
      </c>
      <c r="O72" s="72">
        <v>574.20000000000005</v>
      </c>
      <c r="P72" s="72">
        <v>491.4</v>
      </c>
      <c r="Q72" s="72">
        <v>485.4</v>
      </c>
      <c r="R72" s="72">
        <v>477.9</v>
      </c>
    </row>
    <row r="73" spans="1:18" x14ac:dyDescent="0.25">
      <c r="A73" s="72"/>
      <c r="B73" s="72"/>
      <c r="C73" s="72"/>
      <c r="D73" s="72"/>
      <c r="E73" s="72"/>
      <c r="F73" s="72"/>
      <c r="G73" s="72"/>
      <c r="H73" s="72"/>
      <c r="I73" s="72"/>
      <c r="J73" s="72"/>
      <c r="K73" s="72"/>
      <c r="L73" s="72"/>
      <c r="M73" s="72"/>
      <c r="N73" s="72"/>
      <c r="O73" s="72"/>
      <c r="P73" s="72"/>
      <c r="Q73" s="72"/>
      <c r="R73" s="72"/>
    </row>
    <row r="74" spans="1:18" x14ac:dyDescent="0.25">
      <c r="A74" s="72"/>
      <c r="B74" s="72"/>
      <c r="C74" s="72"/>
      <c r="D74" s="72"/>
      <c r="E74" s="72"/>
      <c r="F74" s="72"/>
      <c r="G74" s="72"/>
      <c r="H74" s="72"/>
      <c r="I74" s="72"/>
      <c r="J74" s="72"/>
      <c r="K74" s="72"/>
      <c r="L74" s="72"/>
      <c r="M74" s="72"/>
      <c r="N74" s="72"/>
      <c r="O74" s="72"/>
      <c r="P74" s="72"/>
      <c r="Q74" s="72"/>
      <c r="R74" s="72"/>
    </row>
    <row r="75" spans="1:18" x14ac:dyDescent="0.25">
      <c r="A75" s="72" t="s">
        <v>1700</v>
      </c>
      <c r="B75" s="72"/>
      <c r="C75" s="72"/>
      <c r="D75" s="72"/>
      <c r="E75" s="72"/>
      <c r="F75" s="72"/>
      <c r="G75" s="72"/>
      <c r="H75" s="72"/>
      <c r="I75" s="72"/>
      <c r="J75" s="72"/>
      <c r="K75" s="72"/>
      <c r="L75" s="72"/>
      <c r="M75" s="72"/>
      <c r="N75" s="72"/>
      <c r="O75" s="72"/>
      <c r="P75" s="72"/>
      <c r="Q75" s="72"/>
      <c r="R75" s="72"/>
    </row>
    <row r="76" spans="1:18" x14ac:dyDescent="0.25">
      <c r="A76" s="72" t="s">
        <v>1699</v>
      </c>
      <c r="B76" s="72"/>
      <c r="C76" s="72"/>
      <c r="D76" s="72"/>
      <c r="E76" s="72">
        <v>234.4</v>
      </c>
      <c r="F76" s="72">
        <v>238.1</v>
      </c>
      <c r="G76" s="72">
        <v>209.7</v>
      </c>
      <c r="H76" s="72">
        <v>220</v>
      </c>
      <c r="I76" s="72">
        <v>214.5</v>
      </c>
      <c r="J76" s="72">
        <v>235</v>
      </c>
      <c r="K76" s="72">
        <v>211.4</v>
      </c>
      <c r="L76" s="72">
        <v>240.9</v>
      </c>
      <c r="M76" s="72">
        <v>249.5</v>
      </c>
      <c r="N76" s="72">
        <v>272.8</v>
      </c>
      <c r="O76" s="72">
        <v>250.8</v>
      </c>
      <c r="P76" s="72">
        <v>212.8</v>
      </c>
      <c r="Q76" s="72">
        <v>223.2</v>
      </c>
      <c r="R76" s="72">
        <v>192.7</v>
      </c>
    </row>
    <row r="79" spans="1:18" x14ac:dyDescent="0.25">
      <c r="A79" t="s">
        <v>1701</v>
      </c>
    </row>
    <row r="80" spans="1:18" x14ac:dyDescent="0.25">
      <c r="A80" t="s">
        <v>1702</v>
      </c>
    </row>
    <row r="81" spans="1:1" x14ac:dyDescent="0.25">
      <c r="A81" t="s">
        <v>1703</v>
      </c>
    </row>
    <row r="82" spans="1:1" x14ac:dyDescent="0.25">
      <c r="A82" t="s">
        <v>1704</v>
      </c>
    </row>
    <row r="85" spans="1:1" x14ac:dyDescent="0.25">
      <c r="A85" t="s">
        <v>1705</v>
      </c>
    </row>
    <row r="88" spans="1:1" x14ac:dyDescent="0.25">
      <c r="A88" s="154" t="s">
        <v>959</v>
      </c>
    </row>
    <row r="89" spans="1:1" x14ac:dyDescent="0.25">
      <c r="A89" s="152" t="s">
        <v>1706</v>
      </c>
    </row>
    <row r="90" spans="1:1" x14ac:dyDescent="0.25">
      <c r="A90" t="s">
        <v>1741</v>
      </c>
    </row>
  </sheetData>
  <sheetProtection algorithmName="SHA-512" hashValue="kP3txhF9iqmLfvVwrph0qyumhOIzyZlonQegFptikAKftIPVvJzWEHRkGn8ErsOsQ+jSeyexfy7OtYr33shMsw==" saltValue="+kGMrz8y0lsW3MLNupwmpw==" spinCount="100000" sheet="1" objects="1" scenarios="1" selectLockedCells="1" selectUnlockedCells="1"/>
  <mergeCells count="31">
    <mergeCell ref="CK1:CM1"/>
    <mergeCell ref="CP12:CS12"/>
    <mergeCell ref="L1:N1"/>
    <mergeCell ref="O1:Q1"/>
    <mergeCell ref="V1:X1"/>
    <mergeCell ref="Y1:AA1"/>
    <mergeCell ref="AF1:AH1"/>
    <mergeCell ref="AI1:AK1"/>
    <mergeCell ref="AP1:AR1"/>
    <mergeCell ref="AS1:AU1"/>
    <mergeCell ref="BA1:BC1"/>
    <mergeCell ref="BD1:BF1"/>
    <mergeCell ref="BL1:BN1"/>
    <mergeCell ref="BO1:BQ1"/>
    <mergeCell ref="BW1:BY1"/>
    <mergeCell ref="BZ1:CB1"/>
    <mergeCell ref="AX12:BA12"/>
    <mergeCell ref="BI12:BL12"/>
    <mergeCell ref="CH1:CJ1"/>
    <mergeCell ref="BT12:BW12"/>
    <mergeCell ref="CE12:CH12"/>
    <mergeCell ref="Q12:T12"/>
    <mergeCell ref="AB12:AE12"/>
    <mergeCell ref="W12:AA12"/>
    <mergeCell ref="AH12:AL12"/>
    <mergeCell ref="AM12:AP12"/>
    <mergeCell ref="F12:I12"/>
    <mergeCell ref="B12:E12"/>
    <mergeCell ref="B1:D1"/>
    <mergeCell ref="E1:G1"/>
    <mergeCell ref="L12:P12"/>
  </mergeCells>
  <phoneticPr fontId="3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DB18-080E-47D7-BBBF-02D096F2AE57}">
  <dimension ref="A1:Q46"/>
  <sheetViews>
    <sheetView topLeftCell="A9" workbookViewId="0">
      <selection activeCell="D40" sqref="D40"/>
    </sheetView>
  </sheetViews>
  <sheetFormatPr defaultRowHeight="15" x14ac:dyDescent="0.25"/>
  <cols>
    <col min="1" max="1" width="31.42578125" customWidth="1"/>
    <col min="2" max="2" width="12.7109375" customWidth="1"/>
    <col min="3" max="3" width="20.5703125" bestFit="1" customWidth="1"/>
    <col min="4" max="4" width="16.85546875" customWidth="1"/>
    <col min="5" max="5" width="10.5703125" bestFit="1" customWidth="1"/>
    <col min="6" max="6" width="9.85546875" bestFit="1" customWidth="1"/>
    <col min="7" max="7" width="16.85546875" customWidth="1"/>
    <col min="8" max="8" width="11.5703125" customWidth="1"/>
    <col min="9" max="9" width="9.85546875" bestFit="1" customWidth="1"/>
    <col min="11" max="11" width="20.5703125" bestFit="1" customWidth="1"/>
  </cols>
  <sheetData>
    <row r="1" spans="1:17" x14ac:dyDescent="0.25">
      <c r="E1" s="344" t="s">
        <v>1729</v>
      </c>
      <c r="F1" s="344"/>
      <c r="G1" s="344"/>
      <c r="H1" s="344"/>
      <c r="I1" s="344"/>
      <c r="J1" s="344"/>
      <c r="K1" s="344"/>
      <c r="L1" s="344"/>
    </row>
    <row r="2" spans="1:17" x14ac:dyDescent="0.25">
      <c r="A2" s="72" t="s">
        <v>899</v>
      </c>
      <c r="B2" s="72" t="s">
        <v>1717</v>
      </c>
      <c r="C2" s="72" t="s">
        <v>900</v>
      </c>
      <c r="D2" s="72" t="s">
        <v>958</v>
      </c>
      <c r="E2" s="72" t="s">
        <v>1083</v>
      </c>
      <c r="F2" s="72" t="s">
        <v>1082</v>
      </c>
      <c r="G2" s="72" t="s">
        <v>1084</v>
      </c>
      <c r="H2" s="72" t="s">
        <v>1079</v>
      </c>
      <c r="I2" s="72" t="s">
        <v>1085</v>
      </c>
      <c r="J2" s="72" t="s">
        <v>1081</v>
      </c>
      <c r="K2" s="72" t="s">
        <v>1078</v>
      </c>
      <c r="L2" s="72" t="s">
        <v>1080</v>
      </c>
    </row>
    <row r="3" spans="1:17" x14ac:dyDescent="0.25">
      <c r="A3" s="72" t="s">
        <v>70</v>
      </c>
      <c r="B3" s="126">
        <v>295.74</v>
      </c>
      <c r="C3" s="105">
        <f t="shared" ref="C3:C9" si="0">B3/$B$9</f>
        <v>0.99996618765849543</v>
      </c>
      <c r="D3" s="118">
        <f t="shared" ref="D3:D8" si="1">$D$9*C3</f>
        <v>208.32628909551988</v>
      </c>
      <c r="E3" s="118">
        <f>($D$9+$C$30)*C3</f>
        <v>210.7428740490279</v>
      </c>
      <c r="F3" s="118">
        <f>($D$9+$C$32)*C3</f>
        <v>209.90956889264586</v>
      </c>
      <c r="G3" s="118">
        <f>($D$9+$C$35)*C3</f>
        <v>208.4929501267963</v>
      </c>
      <c r="H3" s="118">
        <f>($D$9+$C$37)*C3</f>
        <v>208.32628909551988</v>
      </c>
      <c r="I3" s="118">
        <f>($D$9+$C$39)*C3</f>
        <v>205.99303465765007</v>
      </c>
      <c r="J3" s="118">
        <f>($D$9+$C$40)*C3</f>
        <v>205.99303465765007</v>
      </c>
      <c r="K3" s="118">
        <f>($D$9+$C$41)*C3</f>
        <v>204.74307692307693</v>
      </c>
      <c r="L3" s="118">
        <f>($D$9+$C$42)*C3</f>
        <v>203.74311073541844</v>
      </c>
    </row>
    <row r="4" spans="1:17" x14ac:dyDescent="0.25">
      <c r="A4" s="72" t="s">
        <v>71</v>
      </c>
      <c r="B4" s="126">
        <v>198.98</v>
      </c>
      <c r="C4" s="105">
        <f t="shared" si="0"/>
        <v>0.67279797125950969</v>
      </c>
      <c r="D4" s="118">
        <f t="shared" si="1"/>
        <v>140.16624401239787</v>
      </c>
      <c r="E4" s="118">
        <f t="shared" ref="E4:E9" si="2">($D$9+$C$30)*C4</f>
        <v>141.79217244294168</v>
      </c>
      <c r="F4" s="118">
        <f t="shared" ref="F4:F9" si="3">($D$9+$C$32)*C4</f>
        <v>141.23150746689208</v>
      </c>
      <c r="G4" s="118">
        <f t="shared" ref="G4:G9" si="4">($D$9+$C$35)*C4</f>
        <v>140.27837700760776</v>
      </c>
      <c r="H4" s="118">
        <f t="shared" ref="H4:H9" si="5">($D$9+$C$37)*C4</f>
        <v>140.16624401239787</v>
      </c>
      <c r="I4" s="118">
        <f t="shared" ref="I4:I9" si="6">($D$9+$C$39)*C4</f>
        <v>138.596382079459</v>
      </c>
      <c r="J4" s="118">
        <f t="shared" ref="J4:J9" si="7">($D$9+$C$40)*C4</f>
        <v>138.596382079459</v>
      </c>
      <c r="K4" s="118">
        <f t="shared" ref="K4:K9" si="8">($D$9+$C$41)*C4</f>
        <v>137.7553846153846</v>
      </c>
      <c r="L4" s="118">
        <f t="shared" ref="L4:L9" si="9">($D$9+$C$42)*C4</f>
        <v>137.08258664412509</v>
      </c>
    </row>
    <row r="5" spans="1:17" x14ac:dyDescent="0.25">
      <c r="A5" s="72" t="s">
        <v>939</v>
      </c>
      <c r="B5" s="126">
        <v>198.98</v>
      </c>
      <c r="C5" s="105">
        <f t="shared" si="0"/>
        <v>0.67279797125950969</v>
      </c>
      <c r="D5" s="118">
        <f t="shared" si="1"/>
        <v>140.16624401239787</v>
      </c>
      <c r="E5" s="118">
        <f t="shared" si="2"/>
        <v>141.79217244294168</v>
      </c>
      <c r="F5" s="118">
        <f t="shared" si="3"/>
        <v>141.23150746689208</v>
      </c>
      <c r="G5" s="118">
        <f t="shared" si="4"/>
        <v>140.27837700760776</v>
      </c>
      <c r="H5" s="118">
        <f t="shared" si="5"/>
        <v>140.16624401239787</v>
      </c>
      <c r="I5" s="118">
        <f t="shared" si="6"/>
        <v>138.596382079459</v>
      </c>
      <c r="J5" s="118">
        <f t="shared" si="7"/>
        <v>138.596382079459</v>
      </c>
      <c r="K5" s="118">
        <f t="shared" si="8"/>
        <v>137.7553846153846</v>
      </c>
      <c r="L5" s="118">
        <f t="shared" si="9"/>
        <v>137.08258664412509</v>
      </c>
    </row>
    <row r="6" spans="1:17" x14ac:dyDescent="0.25">
      <c r="A6" s="72" t="s">
        <v>940</v>
      </c>
      <c r="B6" s="126">
        <v>198.98</v>
      </c>
      <c r="C6" s="105">
        <f t="shared" si="0"/>
        <v>0.67279797125950969</v>
      </c>
      <c r="D6" s="118">
        <f t="shared" si="1"/>
        <v>140.16624401239787</v>
      </c>
      <c r="E6" s="118">
        <f t="shared" si="2"/>
        <v>141.79217244294168</v>
      </c>
      <c r="F6" s="118">
        <f t="shared" si="3"/>
        <v>141.23150746689208</v>
      </c>
      <c r="G6" s="118">
        <f t="shared" si="4"/>
        <v>140.27837700760776</v>
      </c>
      <c r="H6" s="118">
        <f t="shared" si="5"/>
        <v>140.16624401239787</v>
      </c>
      <c r="I6" s="118">
        <f t="shared" si="6"/>
        <v>138.596382079459</v>
      </c>
      <c r="J6" s="118">
        <f t="shared" si="7"/>
        <v>138.596382079459</v>
      </c>
      <c r="K6" s="118">
        <f t="shared" si="8"/>
        <v>137.7553846153846</v>
      </c>
      <c r="L6" s="118">
        <f t="shared" si="9"/>
        <v>137.08258664412509</v>
      </c>
    </row>
    <row r="7" spans="1:17" x14ac:dyDescent="0.25">
      <c r="A7" s="72" t="s">
        <v>941</v>
      </c>
      <c r="B7" s="126">
        <v>295.74</v>
      </c>
      <c r="C7" s="105">
        <f t="shared" si="0"/>
        <v>0.99996618765849543</v>
      </c>
      <c r="D7" s="118">
        <f t="shared" si="1"/>
        <v>208.32628909551988</v>
      </c>
      <c r="E7" s="118">
        <f t="shared" si="2"/>
        <v>210.7428740490279</v>
      </c>
      <c r="F7" s="118">
        <f t="shared" si="3"/>
        <v>209.90956889264586</v>
      </c>
      <c r="G7" s="118">
        <f t="shared" si="4"/>
        <v>208.4929501267963</v>
      </c>
      <c r="H7" s="118">
        <f t="shared" si="5"/>
        <v>208.32628909551988</v>
      </c>
      <c r="I7" s="118">
        <f t="shared" si="6"/>
        <v>205.99303465765007</v>
      </c>
      <c r="J7" s="118">
        <f t="shared" si="7"/>
        <v>205.99303465765007</v>
      </c>
      <c r="K7" s="118">
        <f t="shared" si="8"/>
        <v>204.74307692307693</v>
      </c>
      <c r="L7" s="118">
        <f t="shared" si="9"/>
        <v>203.74311073541844</v>
      </c>
    </row>
    <row r="8" spans="1:17" x14ac:dyDescent="0.25">
      <c r="A8" s="72" t="s">
        <v>942</v>
      </c>
      <c r="B8" s="126">
        <v>417.76</v>
      </c>
      <c r="C8" s="105">
        <f t="shared" si="0"/>
        <v>1.4125443786982248</v>
      </c>
      <c r="D8" s="118">
        <f t="shared" si="1"/>
        <v>294.28007889546353</v>
      </c>
      <c r="E8" s="118">
        <f t="shared" si="2"/>
        <v>297.6937278106509</v>
      </c>
      <c r="F8" s="118">
        <f t="shared" si="3"/>
        <v>296.51660749506902</v>
      </c>
      <c r="G8" s="118">
        <f t="shared" si="4"/>
        <v>294.51550295857987</v>
      </c>
      <c r="H8" s="118">
        <f t="shared" si="5"/>
        <v>294.28007889546353</v>
      </c>
      <c r="I8" s="118">
        <f t="shared" si="6"/>
        <v>290.98414201183431</v>
      </c>
      <c r="J8" s="118">
        <f t="shared" si="7"/>
        <v>290.98414201183431</v>
      </c>
      <c r="K8" s="118">
        <f t="shared" si="8"/>
        <v>289.21846153846155</v>
      </c>
      <c r="L8" s="118">
        <f t="shared" si="9"/>
        <v>287.80591715976328</v>
      </c>
    </row>
    <row r="9" spans="1:17" x14ac:dyDescent="0.25">
      <c r="A9" s="72" t="s">
        <v>901</v>
      </c>
      <c r="B9" s="126">
        <f>3549/12</f>
        <v>295.75</v>
      </c>
      <c r="C9" s="105">
        <f t="shared" si="0"/>
        <v>1</v>
      </c>
      <c r="D9" s="118">
        <f>(2500/12)</f>
        <v>208.33333333333334</v>
      </c>
      <c r="E9" s="118">
        <f t="shared" si="2"/>
        <v>210.75</v>
      </c>
      <c r="F9" s="118">
        <f t="shared" si="3"/>
        <v>209.91666666666669</v>
      </c>
      <c r="G9" s="118">
        <f t="shared" si="4"/>
        <v>208.5</v>
      </c>
      <c r="H9" s="118">
        <f t="shared" si="5"/>
        <v>208.33333333333334</v>
      </c>
      <c r="I9" s="118">
        <f t="shared" si="6"/>
        <v>206</v>
      </c>
      <c r="J9" s="118">
        <f t="shared" si="7"/>
        <v>206</v>
      </c>
      <c r="K9" s="118">
        <f t="shared" si="8"/>
        <v>204.75</v>
      </c>
      <c r="L9" s="118">
        <f t="shared" si="9"/>
        <v>203.75</v>
      </c>
      <c r="Q9" s="107"/>
    </row>
    <row r="13" spans="1:17" x14ac:dyDescent="0.25">
      <c r="A13" s="152"/>
    </row>
    <row r="14" spans="1:17" x14ac:dyDescent="0.25">
      <c r="A14" s="215"/>
      <c r="B14" s="72" t="s">
        <v>70</v>
      </c>
      <c r="C14" s="72" t="s">
        <v>71</v>
      </c>
      <c r="D14" s="72" t="s">
        <v>939</v>
      </c>
      <c r="E14" s="72" t="s">
        <v>940</v>
      </c>
      <c r="F14" s="72" t="s">
        <v>941</v>
      </c>
      <c r="G14" s="72" t="s">
        <v>942</v>
      </c>
      <c r="H14" s="72" t="s">
        <v>901</v>
      </c>
    </row>
    <row r="15" spans="1:17" x14ac:dyDescent="0.25">
      <c r="A15" s="72" t="s">
        <v>1083</v>
      </c>
      <c r="B15" s="118">
        <v>210.7428740490279</v>
      </c>
      <c r="C15" s="118">
        <v>141.79217244294168</v>
      </c>
      <c r="D15" s="118">
        <v>141.79217244294168</v>
      </c>
      <c r="E15" s="118">
        <v>141.79217244294168</v>
      </c>
      <c r="F15" s="118">
        <v>210.7428740490279</v>
      </c>
      <c r="G15" s="118">
        <v>297.6937278106509</v>
      </c>
      <c r="H15" s="118">
        <v>210.75</v>
      </c>
    </row>
    <row r="16" spans="1:17" x14ac:dyDescent="0.25">
      <c r="A16" s="72" t="s">
        <v>1082</v>
      </c>
      <c r="B16" s="118">
        <v>209.90956889264586</v>
      </c>
      <c r="C16" s="118">
        <v>141.23150746689208</v>
      </c>
      <c r="D16" s="118">
        <v>141.23150746689208</v>
      </c>
      <c r="E16" s="118">
        <v>141.23150746689208</v>
      </c>
      <c r="F16" s="118">
        <v>209.90956889264586</v>
      </c>
      <c r="G16" s="118">
        <v>296.51660749506902</v>
      </c>
      <c r="H16" s="118">
        <v>209.91666666666669</v>
      </c>
    </row>
    <row r="17" spans="1:8" x14ac:dyDescent="0.25">
      <c r="A17" s="72" t="s">
        <v>1084</v>
      </c>
      <c r="B17" s="118">
        <v>208.4929501267963</v>
      </c>
      <c r="C17" s="118">
        <v>140.27837700760776</v>
      </c>
      <c r="D17" s="118">
        <v>140.27837700760776</v>
      </c>
      <c r="E17" s="118">
        <v>140.27837700760776</v>
      </c>
      <c r="F17" s="118">
        <v>208.4929501267963</v>
      </c>
      <c r="G17" s="118">
        <v>294.51550295857987</v>
      </c>
      <c r="H17" s="118">
        <v>208.5</v>
      </c>
    </row>
    <row r="18" spans="1:8" x14ac:dyDescent="0.25">
      <c r="A18" s="72" t="s">
        <v>1079</v>
      </c>
      <c r="B18" s="118">
        <v>208.32628909551988</v>
      </c>
      <c r="C18" s="118">
        <v>140.16624401239787</v>
      </c>
      <c r="D18" s="118">
        <v>140.16624401239787</v>
      </c>
      <c r="E18" s="118">
        <v>140.16624401239787</v>
      </c>
      <c r="F18" s="118">
        <v>208.32628909551988</v>
      </c>
      <c r="G18" s="118">
        <v>294.28007889546353</v>
      </c>
      <c r="H18" s="118">
        <v>208.33333333333334</v>
      </c>
    </row>
    <row r="19" spans="1:8" x14ac:dyDescent="0.25">
      <c r="A19" s="72" t="s">
        <v>1085</v>
      </c>
      <c r="B19" s="118">
        <v>205.99303465765007</v>
      </c>
      <c r="C19" s="118">
        <v>138.596382079459</v>
      </c>
      <c r="D19" s="118">
        <v>138.596382079459</v>
      </c>
      <c r="E19" s="118">
        <v>138.596382079459</v>
      </c>
      <c r="F19" s="118">
        <v>205.99303465765007</v>
      </c>
      <c r="G19" s="118">
        <v>290.98414201183431</v>
      </c>
      <c r="H19" s="118">
        <v>206</v>
      </c>
    </row>
    <row r="20" spans="1:8" x14ac:dyDescent="0.25">
      <c r="A20" s="72" t="s">
        <v>1081</v>
      </c>
      <c r="B20" s="118">
        <v>205.99303465765007</v>
      </c>
      <c r="C20" s="118">
        <v>138.596382079459</v>
      </c>
      <c r="D20" s="118">
        <v>138.596382079459</v>
      </c>
      <c r="E20" s="118">
        <v>138.596382079459</v>
      </c>
      <c r="F20" s="118">
        <v>205.99303465765007</v>
      </c>
      <c r="G20" s="118">
        <v>290.98414201183431</v>
      </c>
      <c r="H20" s="118">
        <v>206</v>
      </c>
    </row>
    <row r="21" spans="1:8" x14ac:dyDescent="0.25">
      <c r="A21" s="72" t="s">
        <v>1078</v>
      </c>
      <c r="B21" s="118">
        <v>204.74307692307693</v>
      </c>
      <c r="C21" s="118">
        <v>137.7553846153846</v>
      </c>
      <c r="D21" s="118">
        <v>137.7553846153846</v>
      </c>
      <c r="E21" s="118">
        <v>137.7553846153846</v>
      </c>
      <c r="F21" s="118">
        <v>204.74307692307693</v>
      </c>
      <c r="G21" s="118">
        <v>289.21846153846155</v>
      </c>
      <c r="H21" s="118">
        <v>204.75</v>
      </c>
    </row>
    <row r="22" spans="1:8" x14ac:dyDescent="0.25">
      <c r="A22" s="72" t="s">
        <v>1080</v>
      </c>
      <c r="B22" s="118">
        <v>203.74311073541844</v>
      </c>
      <c r="C22" s="118">
        <v>137.08258664412509</v>
      </c>
      <c r="D22" s="118">
        <v>137.08258664412509</v>
      </c>
      <c r="E22" s="118">
        <v>137.08258664412509</v>
      </c>
      <c r="F22" s="118">
        <v>203.74311073541844</v>
      </c>
      <c r="G22" s="118">
        <v>287.80591715976328</v>
      </c>
      <c r="H22" s="118">
        <v>203.75</v>
      </c>
    </row>
    <row r="28" spans="1:8" x14ac:dyDescent="0.25">
      <c r="A28" s="72" t="s">
        <v>1710</v>
      </c>
      <c r="B28" s="72" t="s">
        <v>1716</v>
      </c>
      <c r="C28" s="72" t="s">
        <v>93</v>
      </c>
    </row>
    <row r="29" spans="1:8" x14ac:dyDescent="0.25">
      <c r="A29" s="72" t="s">
        <v>1711</v>
      </c>
      <c r="B29" s="118">
        <v>66</v>
      </c>
      <c r="C29" s="118">
        <f>B29/12</f>
        <v>5.5</v>
      </c>
    </row>
    <row r="30" spans="1:8" x14ac:dyDescent="0.25">
      <c r="A30" s="72" t="s">
        <v>1083</v>
      </c>
      <c r="B30" s="118">
        <v>29</v>
      </c>
      <c r="C30" s="118">
        <f t="shared" ref="C30:C42" si="10">B30/12</f>
        <v>2.4166666666666665</v>
      </c>
    </row>
    <row r="31" spans="1:8" x14ac:dyDescent="0.25">
      <c r="A31" s="72" t="s">
        <v>1673</v>
      </c>
      <c r="B31" s="118">
        <v>24</v>
      </c>
      <c r="C31" s="118">
        <f t="shared" si="10"/>
        <v>2</v>
      </c>
    </row>
    <row r="32" spans="1:8" x14ac:dyDescent="0.25">
      <c r="A32" s="72" t="s">
        <v>1082</v>
      </c>
      <c r="B32" s="118">
        <v>19</v>
      </c>
      <c r="C32" s="118">
        <f t="shared" si="10"/>
        <v>1.5833333333333333</v>
      </c>
    </row>
    <row r="33" spans="1:3" x14ac:dyDescent="0.25">
      <c r="A33" s="72" t="s">
        <v>1712</v>
      </c>
      <c r="B33" s="118">
        <v>16</v>
      </c>
      <c r="C33" s="118">
        <f t="shared" si="10"/>
        <v>1.3333333333333333</v>
      </c>
    </row>
    <row r="34" spans="1:3" x14ac:dyDescent="0.25">
      <c r="A34" s="72" t="s">
        <v>1713</v>
      </c>
      <c r="B34" s="118">
        <v>14</v>
      </c>
      <c r="C34" s="118">
        <f t="shared" si="10"/>
        <v>1.1666666666666667</v>
      </c>
    </row>
    <row r="35" spans="1:3" x14ac:dyDescent="0.25">
      <c r="A35" s="72" t="s">
        <v>1084</v>
      </c>
      <c r="B35" s="118">
        <v>2</v>
      </c>
      <c r="C35" s="118">
        <f t="shared" si="10"/>
        <v>0.16666666666666666</v>
      </c>
    </row>
    <row r="36" spans="1:3" x14ac:dyDescent="0.25">
      <c r="A36" s="72" t="s">
        <v>1714</v>
      </c>
      <c r="B36" s="118">
        <v>1</v>
      </c>
      <c r="C36" s="118">
        <f t="shared" si="10"/>
        <v>8.3333333333333329E-2</v>
      </c>
    </row>
    <row r="37" spans="1:3" x14ac:dyDescent="0.25">
      <c r="A37" s="72" t="s">
        <v>1079</v>
      </c>
      <c r="B37" s="118">
        <v>0</v>
      </c>
      <c r="C37" s="118">
        <f t="shared" si="10"/>
        <v>0</v>
      </c>
    </row>
    <row r="38" spans="1:3" x14ac:dyDescent="0.25">
      <c r="A38" s="72" t="s">
        <v>1715</v>
      </c>
      <c r="B38" s="118">
        <v>-17</v>
      </c>
      <c r="C38" s="118">
        <f t="shared" si="10"/>
        <v>-1.4166666666666667</v>
      </c>
    </row>
    <row r="39" spans="1:3" x14ac:dyDescent="0.25">
      <c r="A39" s="72" t="s">
        <v>1085</v>
      </c>
      <c r="B39" s="118">
        <v>-28</v>
      </c>
      <c r="C39" s="118">
        <f t="shared" si="10"/>
        <v>-2.3333333333333335</v>
      </c>
    </row>
    <row r="40" spans="1:3" x14ac:dyDescent="0.25">
      <c r="A40" s="72" t="s">
        <v>1081</v>
      </c>
      <c r="B40" s="118">
        <v>-28</v>
      </c>
      <c r="C40" s="118">
        <f t="shared" si="10"/>
        <v>-2.3333333333333335</v>
      </c>
    </row>
    <row r="41" spans="1:3" x14ac:dyDescent="0.25">
      <c r="A41" s="72" t="s">
        <v>1078</v>
      </c>
      <c r="B41" s="118">
        <v>-43</v>
      </c>
      <c r="C41" s="118">
        <f t="shared" si="10"/>
        <v>-3.5833333333333335</v>
      </c>
    </row>
    <row r="42" spans="1:3" x14ac:dyDescent="0.25">
      <c r="A42" s="72" t="s">
        <v>1080</v>
      </c>
      <c r="B42" s="118">
        <v>-55</v>
      </c>
      <c r="C42" s="118">
        <f t="shared" si="10"/>
        <v>-4.583333333333333</v>
      </c>
    </row>
    <row r="44" spans="1:3" x14ac:dyDescent="0.25">
      <c r="A44" s="272" t="s">
        <v>1735</v>
      </c>
    </row>
    <row r="45" spans="1:3" x14ac:dyDescent="0.25">
      <c r="A45" s="152" t="s">
        <v>962</v>
      </c>
    </row>
    <row r="46" spans="1:3" x14ac:dyDescent="0.25">
      <c r="A46" s="152" t="s">
        <v>2202</v>
      </c>
    </row>
  </sheetData>
  <sheetProtection algorithmName="SHA-512" hashValue="j464E5qiON2wZuooAPCwOXRhEzxnHRtspQc37WixHOSmQBvqlOZxa4gHHkTTeoi2BrW4DMdYyA0qxNPCj0WpNg==" saltValue="4oHSiUealOTjtnpX7ZFhLQ==" spinCount="100000" sheet="1" objects="1" scenarios="1"/>
  <mergeCells count="1">
    <mergeCell ref="E1:L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AB8CA-A41A-4958-908B-AEC6F2B3CA21}">
  <dimension ref="A1:Y444"/>
  <sheetViews>
    <sheetView topLeftCell="A120" workbookViewId="0">
      <selection activeCell="A23" sqref="A23"/>
    </sheetView>
  </sheetViews>
  <sheetFormatPr defaultColWidth="8.7109375" defaultRowHeight="12.75" x14ac:dyDescent="0.2"/>
  <cols>
    <col min="1" max="1" width="30.85546875" style="273" customWidth="1"/>
    <col min="2" max="2" width="7" style="273" customWidth="1"/>
    <col min="3" max="3" width="13.140625" style="273" customWidth="1"/>
    <col min="4" max="4" width="9.5703125" style="273" customWidth="1"/>
    <col min="5" max="5" width="12.140625" style="273" customWidth="1"/>
    <col min="6" max="6" width="8.7109375" style="273"/>
    <col min="7" max="7" width="12.140625" style="273" customWidth="1"/>
    <col min="8" max="17" width="7.28515625" style="273" customWidth="1"/>
    <col min="18" max="18" width="2.7109375" style="273" customWidth="1"/>
    <col min="19" max="19" width="22" style="273" customWidth="1"/>
    <col min="20" max="16384" width="8.7109375" style="273"/>
  </cols>
  <sheetData>
    <row r="1" spans="1:25" ht="18.75" x14ac:dyDescent="0.25">
      <c r="A1" s="310" t="s">
        <v>2178</v>
      </c>
      <c r="B1" s="309"/>
      <c r="C1" s="308"/>
      <c r="D1" s="307"/>
      <c r="E1" s="307"/>
      <c r="F1" s="307"/>
      <c r="G1" s="307"/>
      <c r="H1" s="307"/>
      <c r="I1" s="307"/>
      <c r="J1" s="307"/>
      <c r="K1" s="307"/>
      <c r="L1" s="307"/>
      <c r="M1" s="307"/>
      <c r="N1" s="307"/>
      <c r="O1" s="307"/>
      <c r="P1" s="307"/>
      <c r="Q1" s="307"/>
      <c r="S1" s="306"/>
    </row>
    <row r="2" spans="1:25" ht="12.75" customHeight="1" thickBot="1" x14ac:dyDescent="0.3">
      <c r="A2" s="305"/>
      <c r="B2" s="305"/>
      <c r="C2" s="305"/>
      <c r="D2" s="305"/>
      <c r="E2" s="305"/>
      <c r="F2" s="305"/>
      <c r="G2" s="305"/>
      <c r="H2" s="305"/>
      <c r="I2" s="305"/>
      <c r="J2" s="305"/>
      <c r="K2" s="305"/>
      <c r="L2" s="305"/>
      <c r="M2" s="305"/>
      <c r="N2" s="305"/>
      <c r="O2" s="305"/>
      <c r="P2" s="305"/>
      <c r="Q2" s="305"/>
      <c r="S2" s="304"/>
    </row>
    <row r="3" spans="1:25" x14ac:dyDescent="0.2">
      <c r="A3" s="303"/>
      <c r="B3" s="297"/>
      <c r="C3" s="300" t="s">
        <v>119</v>
      </c>
      <c r="D3" s="299"/>
      <c r="E3" s="298" t="s">
        <v>92</v>
      </c>
      <c r="F3" s="299"/>
      <c r="G3" s="298" t="s">
        <v>92</v>
      </c>
      <c r="H3" s="297"/>
      <c r="I3" s="297"/>
      <c r="J3" s="297"/>
      <c r="K3" s="297"/>
      <c r="L3" s="297"/>
      <c r="M3" s="297"/>
      <c r="N3" s="297"/>
      <c r="O3" s="297"/>
      <c r="P3" s="297"/>
      <c r="Q3" s="297"/>
      <c r="S3" s="302"/>
    </row>
    <row r="4" spans="1:25" ht="12.75" customHeight="1" x14ac:dyDescent="0.2">
      <c r="A4" s="297"/>
      <c r="B4" s="297"/>
      <c r="C4" s="300" t="s">
        <v>120</v>
      </c>
      <c r="D4" s="299"/>
      <c r="E4" s="298" t="s">
        <v>121</v>
      </c>
      <c r="F4" s="299"/>
      <c r="G4" s="298" t="s">
        <v>121</v>
      </c>
      <c r="H4" s="297" t="s">
        <v>122</v>
      </c>
      <c r="I4" s="297"/>
      <c r="J4" s="297"/>
      <c r="K4" s="297"/>
      <c r="L4" s="297"/>
      <c r="M4" s="297"/>
      <c r="N4" s="297"/>
      <c r="O4" s="297"/>
      <c r="P4" s="297"/>
      <c r="Q4" s="297"/>
      <c r="S4" s="301"/>
    </row>
    <row r="5" spans="1:25" x14ac:dyDescent="0.2">
      <c r="A5" s="297" t="s">
        <v>123</v>
      </c>
      <c r="B5" s="297" t="s">
        <v>124</v>
      </c>
      <c r="C5" s="300" t="s">
        <v>125</v>
      </c>
      <c r="D5" s="299" t="s">
        <v>80</v>
      </c>
      <c r="E5" s="298" t="s">
        <v>126</v>
      </c>
      <c r="F5" s="299" t="s">
        <v>78</v>
      </c>
      <c r="G5" s="298" t="s">
        <v>126</v>
      </c>
      <c r="H5" s="297">
        <v>10</v>
      </c>
      <c r="I5" s="297">
        <v>20</v>
      </c>
      <c r="J5" s="297">
        <v>25</v>
      </c>
      <c r="K5" s="297">
        <v>30</v>
      </c>
      <c r="L5" s="297">
        <v>40</v>
      </c>
      <c r="M5" s="297">
        <v>60</v>
      </c>
      <c r="N5" s="297">
        <v>70</v>
      </c>
      <c r="O5" s="297">
        <v>75</v>
      </c>
      <c r="P5" s="297">
        <v>80</v>
      </c>
      <c r="Q5" s="297">
        <v>90</v>
      </c>
    </row>
    <row r="6" spans="1:25" x14ac:dyDescent="0.2">
      <c r="A6" s="296" t="s">
        <v>1721</v>
      </c>
      <c r="B6" s="295" t="s">
        <v>127</v>
      </c>
      <c r="C6" s="294">
        <v>16547</v>
      </c>
      <c r="D6" s="294">
        <v>33000</v>
      </c>
      <c r="E6" s="293">
        <v>5.7</v>
      </c>
      <c r="F6" s="294">
        <v>39966</v>
      </c>
      <c r="G6" s="293">
        <v>5</v>
      </c>
      <c r="H6" s="294">
        <v>19403</v>
      </c>
      <c r="I6" s="319">
        <v>22711</v>
      </c>
      <c r="J6" s="319">
        <v>24286</v>
      </c>
      <c r="K6" s="319">
        <v>25908</v>
      </c>
      <c r="L6" s="319">
        <v>29213</v>
      </c>
      <c r="M6" s="319">
        <v>37299</v>
      </c>
      <c r="N6" s="319">
        <v>42339</v>
      </c>
      <c r="O6" s="319">
        <v>45478</v>
      </c>
      <c r="P6" s="319">
        <v>49304</v>
      </c>
      <c r="Q6" s="319">
        <v>62583</v>
      </c>
    </row>
    <row r="7" spans="1:25" ht="25.5" x14ac:dyDescent="0.2">
      <c r="A7" s="280" t="s">
        <v>2176</v>
      </c>
      <c r="B7" s="279" t="s">
        <v>156</v>
      </c>
      <c r="C7" s="287">
        <v>2088</v>
      </c>
      <c r="D7" s="287">
        <v>45923</v>
      </c>
      <c r="E7" s="286">
        <v>5.7</v>
      </c>
      <c r="F7" s="287">
        <v>63398</v>
      </c>
      <c r="G7" s="286">
        <v>9.1</v>
      </c>
      <c r="H7" s="287">
        <v>24000</v>
      </c>
      <c r="I7" s="318">
        <v>29396</v>
      </c>
      <c r="J7" s="318">
        <v>31979</v>
      </c>
      <c r="K7" s="318">
        <v>34753</v>
      </c>
      <c r="L7" s="318">
        <v>40134</v>
      </c>
      <c r="M7" s="318">
        <v>53168</v>
      </c>
      <c r="N7" s="318">
        <v>63113</v>
      </c>
      <c r="O7" s="318">
        <v>69567</v>
      </c>
      <c r="P7" s="318">
        <v>77906</v>
      </c>
      <c r="Q7" s="318">
        <v>104511</v>
      </c>
      <c r="S7" s="292" t="s">
        <v>128</v>
      </c>
      <c r="T7" s="345" t="s">
        <v>129</v>
      </c>
      <c r="U7" s="346"/>
      <c r="V7" s="346"/>
      <c r="W7" s="346"/>
      <c r="X7" s="346"/>
      <c r="Y7" s="347"/>
    </row>
    <row r="8" spans="1:25" ht="14.1" customHeight="1" x14ac:dyDescent="0.2">
      <c r="A8" s="281" t="s">
        <v>2175</v>
      </c>
      <c r="B8" s="279" t="s">
        <v>166</v>
      </c>
      <c r="C8" s="287">
        <v>1677</v>
      </c>
      <c r="D8" s="287">
        <v>50258</v>
      </c>
      <c r="E8" s="286">
        <v>4.3</v>
      </c>
      <c r="F8" s="287">
        <v>68867</v>
      </c>
      <c r="G8" s="286">
        <v>7.7</v>
      </c>
      <c r="H8" s="287">
        <v>24958</v>
      </c>
      <c r="I8" s="318">
        <v>31250</v>
      </c>
      <c r="J8" s="318">
        <v>34500</v>
      </c>
      <c r="K8" s="318">
        <v>37598</v>
      </c>
      <c r="L8" s="318">
        <v>43580</v>
      </c>
      <c r="M8" s="318">
        <v>58625</v>
      </c>
      <c r="N8" s="318">
        <v>68931</v>
      </c>
      <c r="O8" s="318">
        <v>75965</v>
      </c>
      <c r="P8" s="318">
        <v>85000</v>
      </c>
      <c r="Q8" s="318">
        <v>112787</v>
      </c>
      <c r="S8" s="291" t="s">
        <v>130</v>
      </c>
      <c r="T8" s="348" t="s">
        <v>131</v>
      </c>
      <c r="U8" s="349"/>
      <c r="V8" s="349"/>
      <c r="W8" s="349"/>
      <c r="X8" s="349"/>
      <c r="Y8" s="350"/>
    </row>
    <row r="9" spans="1:25" x14ac:dyDescent="0.2">
      <c r="A9" s="281" t="s">
        <v>2174</v>
      </c>
      <c r="B9" s="279" t="s">
        <v>167</v>
      </c>
      <c r="C9" s="278">
        <v>411</v>
      </c>
      <c r="D9" s="278">
        <v>35084</v>
      </c>
      <c r="E9" s="277">
        <v>9.3000000000000007</v>
      </c>
      <c r="F9" s="278">
        <v>41095</v>
      </c>
      <c r="G9" s="277">
        <v>12.1</v>
      </c>
      <c r="H9" s="278">
        <v>22621</v>
      </c>
      <c r="I9" s="314">
        <v>25403</v>
      </c>
      <c r="J9" s="314">
        <v>26867</v>
      </c>
      <c r="K9" s="314">
        <v>28471</v>
      </c>
      <c r="L9" s="314">
        <v>31672</v>
      </c>
      <c r="M9" s="314">
        <v>39124</v>
      </c>
      <c r="N9" s="314">
        <v>42761</v>
      </c>
      <c r="O9" s="314">
        <v>45283</v>
      </c>
      <c r="P9" s="314">
        <v>48000</v>
      </c>
      <c r="Q9" s="315">
        <v>60101</v>
      </c>
      <c r="S9" s="290" t="s">
        <v>133</v>
      </c>
      <c r="T9" s="351" t="s">
        <v>134</v>
      </c>
      <c r="U9" s="352"/>
      <c r="V9" s="352"/>
      <c r="W9" s="352"/>
      <c r="X9" s="352"/>
      <c r="Y9" s="353"/>
    </row>
    <row r="10" spans="1:25" x14ac:dyDescent="0.2">
      <c r="A10" s="281" t="s">
        <v>2173</v>
      </c>
      <c r="B10" s="279" t="s">
        <v>157</v>
      </c>
      <c r="C10" s="278">
        <v>5088</v>
      </c>
      <c r="D10" s="278">
        <v>41604</v>
      </c>
      <c r="E10" s="277">
        <v>2.1</v>
      </c>
      <c r="F10" s="278">
        <v>47020</v>
      </c>
      <c r="G10" s="277">
        <v>2.6</v>
      </c>
      <c r="H10" s="278">
        <v>25747</v>
      </c>
      <c r="I10" s="314">
        <v>30897</v>
      </c>
      <c r="J10" s="314">
        <v>32912</v>
      </c>
      <c r="K10" s="314">
        <v>34717</v>
      </c>
      <c r="L10" s="314">
        <v>38400</v>
      </c>
      <c r="M10" s="314">
        <v>45481</v>
      </c>
      <c r="N10" s="314">
        <v>49996</v>
      </c>
      <c r="O10" s="314">
        <v>52963</v>
      </c>
      <c r="P10" s="314">
        <v>56387</v>
      </c>
      <c r="Q10" s="314">
        <v>68580</v>
      </c>
      <c r="S10" s="289" t="s">
        <v>136</v>
      </c>
      <c r="T10" s="354" t="s">
        <v>137</v>
      </c>
      <c r="U10" s="355"/>
      <c r="V10" s="355"/>
      <c r="W10" s="355"/>
      <c r="X10" s="355"/>
      <c r="Y10" s="356"/>
    </row>
    <row r="11" spans="1:25" ht="25.5" x14ac:dyDescent="0.2">
      <c r="A11" s="280" t="s">
        <v>2172</v>
      </c>
      <c r="B11" s="279" t="s">
        <v>168</v>
      </c>
      <c r="C11" s="278">
        <v>1427</v>
      </c>
      <c r="D11" s="278">
        <v>44081</v>
      </c>
      <c r="E11" s="277">
        <v>4</v>
      </c>
      <c r="F11" s="278">
        <v>48867</v>
      </c>
      <c r="G11" s="277">
        <v>3.7</v>
      </c>
      <c r="H11" s="278">
        <v>27000</v>
      </c>
      <c r="I11" s="314">
        <v>32377</v>
      </c>
      <c r="J11" s="314">
        <v>34535</v>
      </c>
      <c r="K11" s="314">
        <v>36517</v>
      </c>
      <c r="L11" s="314">
        <v>40568</v>
      </c>
      <c r="M11" s="314">
        <v>48464</v>
      </c>
      <c r="N11" s="314">
        <v>53750</v>
      </c>
      <c r="O11" s="314">
        <v>56735</v>
      </c>
      <c r="P11" s="314">
        <v>60359</v>
      </c>
      <c r="Q11" s="314">
        <v>72247</v>
      </c>
      <c r="S11" s="288" t="s">
        <v>139</v>
      </c>
      <c r="T11" s="354" t="s">
        <v>140</v>
      </c>
      <c r="U11" s="355"/>
      <c r="V11" s="355"/>
      <c r="W11" s="355"/>
      <c r="X11" s="355"/>
      <c r="Y11" s="356"/>
    </row>
    <row r="12" spans="1:25" ht="15" x14ac:dyDescent="0.2">
      <c r="A12" s="280" t="s">
        <v>2171</v>
      </c>
      <c r="B12" s="279" t="s">
        <v>169</v>
      </c>
      <c r="C12" s="287">
        <v>975</v>
      </c>
      <c r="D12" s="287">
        <v>39653</v>
      </c>
      <c r="E12" s="286">
        <v>2.6</v>
      </c>
      <c r="F12" s="287">
        <v>44587</v>
      </c>
      <c r="G12" s="286">
        <v>1.5</v>
      </c>
      <c r="H12" s="287">
        <v>24892</v>
      </c>
      <c r="I12" s="318">
        <v>29844</v>
      </c>
      <c r="J12" s="318">
        <v>31694</v>
      </c>
      <c r="K12" s="318">
        <v>33251</v>
      </c>
      <c r="L12" s="318">
        <v>36504</v>
      </c>
      <c r="M12" s="318">
        <v>43033</v>
      </c>
      <c r="N12" s="318">
        <v>47126</v>
      </c>
      <c r="O12" s="318">
        <v>49396</v>
      </c>
      <c r="P12" s="318">
        <v>52397</v>
      </c>
      <c r="Q12" s="317">
        <v>63274</v>
      </c>
      <c r="S12" s="285" t="s">
        <v>142</v>
      </c>
      <c r="T12" s="284"/>
      <c r="U12" s="284"/>
      <c r="V12" s="284"/>
      <c r="W12" s="284"/>
      <c r="X12" s="284"/>
      <c r="Y12" s="284"/>
    </row>
    <row r="13" spans="1:25" ht="25.5" x14ac:dyDescent="0.2">
      <c r="A13" s="280" t="s">
        <v>2170</v>
      </c>
      <c r="B13" s="279" t="s">
        <v>170</v>
      </c>
      <c r="C13" s="278">
        <v>1157</v>
      </c>
      <c r="D13" s="278">
        <v>40878</v>
      </c>
      <c r="E13" s="277">
        <v>1.2</v>
      </c>
      <c r="F13" s="278">
        <v>42500</v>
      </c>
      <c r="G13" s="277">
        <v>1.9</v>
      </c>
      <c r="H13" s="278">
        <v>25492</v>
      </c>
      <c r="I13" s="314">
        <v>30783</v>
      </c>
      <c r="J13" s="314">
        <v>32660</v>
      </c>
      <c r="K13" s="314">
        <v>34258</v>
      </c>
      <c r="L13" s="314">
        <v>37746</v>
      </c>
      <c r="M13" s="314">
        <v>43413</v>
      </c>
      <c r="N13" s="314">
        <v>46879</v>
      </c>
      <c r="O13" s="314">
        <v>48892</v>
      </c>
      <c r="P13" s="314">
        <v>51507</v>
      </c>
      <c r="Q13" s="314">
        <v>60107</v>
      </c>
      <c r="S13" s="285" t="s">
        <v>144</v>
      </c>
      <c r="T13" s="284"/>
      <c r="U13" s="284"/>
      <c r="V13" s="284"/>
      <c r="W13" s="284"/>
      <c r="X13" s="284"/>
      <c r="Y13" s="284"/>
    </row>
    <row r="14" spans="1:25" ht="25.5" x14ac:dyDescent="0.2">
      <c r="A14" s="280" t="s">
        <v>2169</v>
      </c>
      <c r="B14" s="279" t="s">
        <v>171</v>
      </c>
      <c r="C14" s="278">
        <v>1529</v>
      </c>
      <c r="D14" s="278">
        <v>42004</v>
      </c>
      <c r="E14" s="277">
        <v>2.4</v>
      </c>
      <c r="F14" s="278">
        <v>50266</v>
      </c>
      <c r="G14" s="277">
        <v>2.5</v>
      </c>
      <c r="H14" s="278">
        <v>25371</v>
      </c>
      <c r="I14" s="314">
        <v>30398</v>
      </c>
      <c r="J14" s="314">
        <v>32580</v>
      </c>
      <c r="K14" s="314">
        <v>34563</v>
      </c>
      <c r="L14" s="314">
        <v>38228</v>
      </c>
      <c r="M14" s="314">
        <v>46402</v>
      </c>
      <c r="N14" s="314">
        <v>52154</v>
      </c>
      <c r="O14" s="314">
        <v>55267</v>
      </c>
      <c r="P14" s="314">
        <v>59929</v>
      </c>
      <c r="Q14" s="313">
        <v>75917</v>
      </c>
      <c r="S14" s="285" t="s">
        <v>146</v>
      </c>
      <c r="T14" s="284"/>
      <c r="U14" s="284"/>
      <c r="V14" s="284"/>
      <c r="W14" s="284"/>
      <c r="X14" s="284"/>
      <c r="Y14" s="284"/>
    </row>
    <row r="15" spans="1:25" ht="25.5" x14ac:dyDescent="0.2">
      <c r="A15" s="281" t="s">
        <v>2168</v>
      </c>
      <c r="B15" s="279" t="s">
        <v>159</v>
      </c>
      <c r="C15" s="278">
        <v>2816</v>
      </c>
      <c r="D15" s="278">
        <v>33346</v>
      </c>
      <c r="E15" s="277">
        <v>5.2</v>
      </c>
      <c r="F15" s="278">
        <v>38466</v>
      </c>
      <c r="G15" s="277">
        <v>2.8</v>
      </c>
      <c r="H15" s="278">
        <v>21198</v>
      </c>
      <c r="I15" s="314">
        <v>24749</v>
      </c>
      <c r="J15" s="314">
        <v>26158</v>
      </c>
      <c r="K15" s="314">
        <v>27493</v>
      </c>
      <c r="L15" s="314">
        <v>30149</v>
      </c>
      <c r="M15" s="314">
        <v>36942</v>
      </c>
      <c r="N15" s="314">
        <v>41559</v>
      </c>
      <c r="O15" s="314">
        <v>44187</v>
      </c>
      <c r="P15" s="314">
        <v>47156</v>
      </c>
      <c r="Q15" s="314">
        <v>57960</v>
      </c>
    </row>
    <row r="16" spans="1:25" ht="25.5" x14ac:dyDescent="0.2">
      <c r="A16" s="281" t="s">
        <v>2167</v>
      </c>
      <c r="B16" s="279" t="s">
        <v>172</v>
      </c>
      <c r="C16" s="278">
        <v>626</v>
      </c>
      <c r="D16" s="278">
        <v>30750</v>
      </c>
      <c r="E16" s="277">
        <v>4.4000000000000004</v>
      </c>
      <c r="F16" s="278">
        <v>33195</v>
      </c>
      <c r="G16" s="277">
        <v>4.2</v>
      </c>
      <c r="H16" s="278">
        <v>20866</v>
      </c>
      <c r="I16" s="314">
        <v>23543</v>
      </c>
      <c r="J16" s="314">
        <v>24967</v>
      </c>
      <c r="K16" s="314">
        <v>26048</v>
      </c>
      <c r="L16" s="314">
        <v>28165</v>
      </c>
      <c r="M16" s="314">
        <v>33397</v>
      </c>
      <c r="N16" s="314">
        <v>36457</v>
      </c>
      <c r="O16" s="314">
        <v>38503</v>
      </c>
      <c r="P16" s="314">
        <v>40720</v>
      </c>
      <c r="Q16" s="313">
        <v>47570</v>
      </c>
      <c r="S16" s="323" t="s">
        <v>2200</v>
      </c>
    </row>
    <row r="17" spans="1:17" ht="25.5" x14ac:dyDescent="0.2">
      <c r="A17" s="280" t="s">
        <v>2166</v>
      </c>
      <c r="B17" s="279" t="s">
        <v>173</v>
      </c>
      <c r="C17" s="282">
        <v>330</v>
      </c>
      <c r="D17" s="278">
        <v>25275</v>
      </c>
      <c r="E17" s="277">
        <v>4</v>
      </c>
      <c r="F17" s="278">
        <v>27031</v>
      </c>
      <c r="G17" s="277">
        <v>7.2</v>
      </c>
      <c r="H17" s="282">
        <v>17418</v>
      </c>
      <c r="I17" s="314">
        <v>20101</v>
      </c>
      <c r="J17" s="314">
        <v>20808</v>
      </c>
      <c r="K17" s="314">
        <v>21828</v>
      </c>
      <c r="L17" s="314">
        <v>23466</v>
      </c>
      <c r="M17" s="314">
        <v>27304</v>
      </c>
      <c r="N17" s="314">
        <v>29042</v>
      </c>
      <c r="O17" s="314">
        <v>30064</v>
      </c>
      <c r="P17" s="313">
        <v>31500</v>
      </c>
      <c r="Q17" s="315" t="s">
        <v>158</v>
      </c>
    </row>
    <row r="18" spans="1:17" x14ac:dyDescent="0.2">
      <c r="A18" s="280" t="s">
        <v>2165</v>
      </c>
      <c r="B18" s="279" t="s">
        <v>174</v>
      </c>
      <c r="C18" s="278">
        <v>385</v>
      </c>
      <c r="D18" s="278">
        <v>42367</v>
      </c>
      <c r="E18" s="277">
        <v>4.3</v>
      </c>
      <c r="F18" s="278">
        <v>42139</v>
      </c>
      <c r="G18" s="277">
        <v>5.0999999999999996</v>
      </c>
      <c r="H18" s="278">
        <v>27774</v>
      </c>
      <c r="I18" s="314">
        <v>31698</v>
      </c>
      <c r="J18" s="314">
        <v>33610</v>
      </c>
      <c r="K18" s="314">
        <v>35118</v>
      </c>
      <c r="L18" s="314">
        <v>39370</v>
      </c>
      <c r="M18" s="314">
        <v>44743</v>
      </c>
      <c r="N18" s="314">
        <v>47885</v>
      </c>
      <c r="O18" s="314">
        <v>49245</v>
      </c>
      <c r="P18" s="314">
        <v>50986</v>
      </c>
      <c r="Q18" s="314">
        <v>56017</v>
      </c>
    </row>
    <row r="19" spans="1:17" ht="25.5" x14ac:dyDescent="0.2">
      <c r="A19" s="280" t="s">
        <v>2164</v>
      </c>
      <c r="B19" s="279" t="s">
        <v>1786</v>
      </c>
      <c r="C19" s="282">
        <v>113</v>
      </c>
      <c r="D19" s="282">
        <v>30374</v>
      </c>
      <c r="E19" s="277">
        <v>3.4</v>
      </c>
      <c r="F19" s="282">
        <v>37899</v>
      </c>
      <c r="G19" s="316"/>
      <c r="H19" s="283" t="s">
        <v>158</v>
      </c>
      <c r="I19" s="313">
        <v>23574</v>
      </c>
      <c r="J19" s="313">
        <v>24889</v>
      </c>
      <c r="K19" s="313">
        <v>25944</v>
      </c>
      <c r="L19" s="313">
        <v>28249</v>
      </c>
      <c r="M19" s="313">
        <v>34181</v>
      </c>
      <c r="N19" s="315">
        <v>37745</v>
      </c>
      <c r="O19" s="315">
        <v>40306</v>
      </c>
      <c r="P19" s="315" t="s">
        <v>158</v>
      </c>
      <c r="Q19" s="315" t="s">
        <v>158</v>
      </c>
    </row>
    <row r="20" spans="1:17" ht="25.5" x14ac:dyDescent="0.2">
      <c r="A20" s="280" t="s">
        <v>2163</v>
      </c>
      <c r="B20" s="279" t="s">
        <v>175</v>
      </c>
      <c r="C20" s="278">
        <v>1362</v>
      </c>
      <c r="D20" s="278">
        <v>35470</v>
      </c>
      <c r="E20" s="277">
        <v>3.7</v>
      </c>
      <c r="F20" s="278">
        <v>42663</v>
      </c>
      <c r="G20" s="277">
        <v>4.9000000000000004</v>
      </c>
      <c r="H20" s="278">
        <v>22548</v>
      </c>
      <c r="I20" s="314">
        <v>26070</v>
      </c>
      <c r="J20" s="314">
        <v>27634</v>
      </c>
      <c r="K20" s="314">
        <v>29015</v>
      </c>
      <c r="L20" s="314">
        <v>32135</v>
      </c>
      <c r="M20" s="314">
        <v>39776</v>
      </c>
      <c r="N20" s="314">
        <v>44442</v>
      </c>
      <c r="O20" s="314">
        <v>47506</v>
      </c>
      <c r="P20" s="314">
        <v>51812</v>
      </c>
      <c r="Q20" s="313">
        <v>69474</v>
      </c>
    </row>
    <row r="21" spans="1:17" ht="25.5" x14ac:dyDescent="0.2">
      <c r="A21" s="280" t="s">
        <v>2162</v>
      </c>
      <c r="B21" s="279" t="s">
        <v>1783</v>
      </c>
      <c r="C21" s="278">
        <v>1641</v>
      </c>
      <c r="D21" s="278">
        <v>25493</v>
      </c>
      <c r="E21" s="277">
        <v>4</v>
      </c>
      <c r="F21" s="278">
        <v>28598</v>
      </c>
      <c r="G21" s="277">
        <v>3.2</v>
      </c>
      <c r="H21" s="278">
        <v>18136</v>
      </c>
      <c r="I21" s="314">
        <v>20295</v>
      </c>
      <c r="J21" s="314">
        <v>21119</v>
      </c>
      <c r="K21" s="314">
        <v>21937</v>
      </c>
      <c r="L21" s="314">
        <v>23726</v>
      </c>
      <c r="M21" s="314">
        <v>27565</v>
      </c>
      <c r="N21" s="314">
        <v>30000</v>
      </c>
      <c r="O21" s="314">
        <v>31659</v>
      </c>
      <c r="P21" s="314">
        <v>33710</v>
      </c>
      <c r="Q21" s="314">
        <v>41340</v>
      </c>
    </row>
    <row r="22" spans="1:17" x14ac:dyDescent="0.2">
      <c r="A22" s="280" t="s">
        <v>2161</v>
      </c>
      <c r="B22" s="279" t="s">
        <v>176</v>
      </c>
      <c r="C22" s="278">
        <v>1413</v>
      </c>
      <c r="D22" s="278">
        <v>25846</v>
      </c>
      <c r="E22" s="277">
        <v>3.7</v>
      </c>
      <c r="F22" s="278">
        <v>28916</v>
      </c>
      <c r="G22" s="277">
        <v>3.2</v>
      </c>
      <c r="H22" s="278">
        <v>18467</v>
      </c>
      <c r="I22" s="314">
        <v>20604</v>
      </c>
      <c r="J22" s="314">
        <v>21444</v>
      </c>
      <c r="K22" s="314">
        <v>22272</v>
      </c>
      <c r="L22" s="314">
        <v>24030</v>
      </c>
      <c r="M22" s="314">
        <v>27710</v>
      </c>
      <c r="N22" s="314">
        <v>30223</v>
      </c>
      <c r="O22" s="314">
        <v>31920</v>
      </c>
      <c r="P22" s="314">
        <v>34000</v>
      </c>
      <c r="Q22" s="314">
        <v>41792</v>
      </c>
    </row>
    <row r="23" spans="1:17" ht="25.5" x14ac:dyDescent="0.2">
      <c r="A23" s="280" t="s">
        <v>2160</v>
      </c>
      <c r="B23" s="279" t="s">
        <v>177</v>
      </c>
      <c r="C23" s="278">
        <v>228</v>
      </c>
      <c r="D23" s="278">
        <v>23343</v>
      </c>
      <c r="E23" s="277">
        <v>4.4000000000000004</v>
      </c>
      <c r="F23" s="278">
        <v>26626</v>
      </c>
      <c r="G23" s="277">
        <v>3.9</v>
      </c>
      <c r="H23" s="278">
        <v>16515</v>
      </c>
      <c r="I23" s="314">
        <v>18804</v>
      </c>
      <c r="J23" s="314">
        <v>19565</v>
      </c>
      <c r="K23" s="314">
        <v>20180</v>
      </c>
      <c r="L23" s="314">
        <v>21650</v>
      </c>
      <c r="M23" s="314">
        <v>25334</v>
      </c>
      <c r="N23" s="314">
        <v>27959</v>
      </c>
      <c r="O23" s="314">
        <v>29742</v>
      </c>
      <c r="P23" s="314">
        <v>32210</v>
      </c>
      <c r="Q23" s="313">
        <v>39264</v>
      </c>
    </row>
    <row r="24" spans="1:17" x14ac:dyDescent="0.2">
      <c r="A24" s="281" t="s">
        <v>2159</v>
      </c>
      <c r="B24" s="279" t="s">
        <v>160</v>
      </c>
      <c r="C24" s="278">
        <v>1330</v>
      </c>
      <c r="D24" s="278">
        <v>30183</v>
      </c>
      <c r="E24" s="277">
        <v>7.6</v>
      </c>
      <c r="F24" s="278">
        <v>32043</v>
      </c>
      <c r="G24" s="277">
        <v>7.3</v>
      </c>
      <c r="H24" s="278">
        <v>19698</v>
      </c>
      <c r="I24" s="314">
        <v>22615</v>
      </c>
      <c r="J24" s="314">
        <v>23891</v>
      </c>
      <c r="K24" s="314">
        <v>25149</v>
      </c>
      <c r="L24" s="314">
        <v>27590</v>
      </c>
      <c r="M24" s="314">
        <v>32887</v>
      </c>
      <c r="N24" s="314">
        <v>35783</v>
      </c>
      <c r="O24" s="314">
        <v>37625</v>
      </c>
      <c r="P24" s="314">
        <v>40000</v>
      </c>
      <c r="Q24" s="314">
        <v>46405</v>
      </c>
    </row>
    <row r="25" spans="1:17" ht="25.5" x14ac:dyDescent="0.2">
      <c r="A25" s="280" t="s">
        <v>2158</v>
      </c>
      <c r="B25" s="279" t="s">
        <v>178</v>
      </c>
      <c r="C25" s="283">
        <v>76</v>
      </c>
      <c r="D25" s="282">
        <v>23058</v>
      </c>
      <c r="E25" s="277">
        <v>4.2</v>
      </c>
      <c r="F25" s="282">
        <v>24802</v>
      </c>
      <c r="G25" s="277">
        <v>5.8</v>
      </c>
      <c r="H25" s="283" t="s">
        <v>158</v>
      </c>
      <c r="I25" s="313">
        <v>19857</v>
      </c>
      <c r="J25" s="313">
        <v>20207</v>
      </c>
      <c r="K25" s="314">
        <v>20709</v>
      </c>
      <c r="L25" s="313">
        <v>22114</v>
      </c>
      <c r="M25" s="313">
        <v>24920</v>
      </c>
      <c r="N25" s="313">
        <v>26166</v>
      </c>
      <c r="O25" s="315">
        <v>27346</v>
      </c>
      <c r="P25" s="315" t="s">
        <v>158</v>
      </c>
      <c r="Q25" s="315" t="s">
        <v>158</v>
      </c>
    </row>
    <row r="26" spans="1:17" ht="25.5" x14ac:dyDescent="0.2">
      <c r="A26" s="280" t="s">
        <v>2157</v>
      </c>
      <c r="B26" s="279" t="s">
        <v>179</v>
      </c>
      <c r="C26" s="278">
        <v>787</v>
      </c>
      <c r="D26" s="278">
        <v>33307</v>
      </c>
      <c r="E26" s="277">
        <v>7</v>
      </c>
      <c r="F26" s="278">
        <v>34733</v>
      </c>
      <c r="G26" s="277">
        <v>6.4</v>
      </c>
      <c r="H26" s="278">
        <v>21489</v>
      </c>
      <c r="I26" s="314">
        <v>25000</v>
      </c>
      <c r="J26" s="314">
        <v>26461</v>
      </c>
      <c r="K26" s="314">
        <v>27922</v>
      </c>
      <c r="L26" s="314">
        <v>30686</v>
      </c>
      <c r="M26" s="314">
        <v>35470</v>
      </c>
      <c r="N26" s="314">
        <v>38727</v>
      </c>
      <c r="O26" s="314">
        <v>40584</v>
      </c>
      <c r="P26" s="314">
        <v>42844</v>
      </c>
      <c r="Q26" s="314">
        <v>49562</v>
      </c>
    </row>
    <row r="27" spans="1:17" ht="25.5" x14ac:dyDescent="0.2">
      <c r="A27" s="280" t="s">
        <v>2156</v>
      </c>
      <c r="B27" s="279" t="s">
        <v>180</v>
      </c>
      <c r="C27" s="278">
        <v>245</v>
      </c>
      <c r="D27" s="278">
        <v>30416</v>
      </c>
      <c r="E27" s="277">
        <v>3.8</v>
      </c>
      <c r="F27" s="278">
        <v>32096</v>
      </c>
      <c r="G27" s="277">
        <v>5.2</v>
      </c>
      <c r="H27" s="278">
        <v>20717</v>
      </c>
      <c r="I27" s="314">
        <v>23969</v>
      </c>
      <c r="J27" s="314">
        <v>25687</v>
      </c>
      <c r="K27" s="314">
        <v>26671</v>
      </c>
      <c r="L27" s="314">
        <v>28497</v>
      </c>
      <c r="M27" s="314">
        <v>32499</v>
      </c>
      <c r="N27" s="314">
        <v>35276</v>
      </c>
      <c r="O27" s="314">
        <v>36921</v>
      </c>
      <c r="P27" s="314">
        <v>38961</v>
      </c>
      <c r="Q27" s="315">
        <v>45188</v>
      </c>
    </row>
    <row r="28" spans="1:17" ht="25.5" x14ac:dyDescent="0.2">
      <c r="A28" s="280" t="s">
        <v>2155</v>
      </c>
      <c r="B28" s="279" t="s">
        <v>1775</v>
      </c>
      <c r="C28" s="278">
        <v>222</v>
      </c>
      <c r="D28" s="278">
        <v>23861</v>
      </c>
      <c r="E28" s="277">
        <v>11.8</v>
      </c>
      <c r="F28" s="278">
        <v>24925</v>
      </c>
      <c r="G28" s="277">
        <v>10.1</v>
      </c>
      <c r="H28" s="278">
        <v>17028</v>
      </c>
      <c r="I28" s="314">
        <v>19216</v>
      </c>
      <c r="J28" s="314">
        <v>20121</v>
      </c>
      <c r="K28" s="314">
        <v>20720</v>
      </c>
      <c r="L28" s="314">
        <v>22287</v>
      </c>
      <c r="M28" s="314">
        <v>25350</v>
      </c>
      <c r="N28" s="314">
        <v>27132</v>
      </c>
      <c r="O28" s="314">
        <v>28343</v>
      </c>
      <c r="P28" s="314">
        <v>29800</v>
      </c>
      <c r="Q28" s="313">
        <v>33566</v>
      </c>
    </row>
    <row r="29" spans="1:17" ht="25.5" x14ac:dyDescent="0.2">
      <c r="A29" s="281" t="s">
        <v>2154</v>
      </c>
      <c r="B29" s="279" t="s">
        <v>161</v>
      </c>
      <c r="C29" s="278">
        <v>917</v>
      </c>
      <c r="D29" s="278">
        <v>21823</v>
      </c>
      <c r="E29" s="277">
        <v>5.9</v>
      </c>
      <c r="F29" s="278">
        <v>22764</v>
      </c>
      <c r="G29" s="277">
        <v>4.9000000000000004</v>
      </c>
      <c r="H29" s="278">
        <v>14453</v>
      </c>
      <c r="I29" s="314">
        <v>16931</v>
      </c>
      <c r="J29" s="314">
        <v>17883</v>
      </c>
      <c r="K29" s="314">
        <v>18761</v>
      </c>
      <c r="L29" s="314">
        <v>20181</v>
      </c>
      <c r="M29" s="314">
        <v>23306</v>
      </c>
      <c r="N29" s="314">
        <v>25173</v>
      </c>
      <c r="O29" s="314">
        <v>26367</v>
      </c>
      <c r="P29" s="314">
        <v>27930</v>
      </c>
      <c r="Q29" s="314">
        <v>32114</v>
      </c>
    </row>
    <row r="30" spans="1:17" ht="25.5" x14ac:dyDescent="0.2">
      <c r="A30" s="280" t="s">
        <v>2153</v>
      </c>
      <c r="B30" s="279" t="s">
        <v>181</v>
      </c>
      <c r="C30" s="278">
        <v>738</v>
      </c>
      <c r="D30" s="278">
        <v>21446</v>
      </c>
      <c r="E30" s="277">
        <v>5.2</v>
      </c>
      <c r="F30" s="278">
        <v>22240</v>
      </c>
      <c r="G30" s="277">
        <v>4.5</v>
      </c>
      <c r="H30" s="278">
        <v>14256</v>
      </c>
      <c r="I30" s="314">
        <v>16681</v>
      </c>
      <c r="J30" s="314">
        <v>17612</v>
      </c>
      <c r="K30" s="314">
        <v>18412</v>
      </c>
      <c r="L30" s="314">
        <v>19907</v>
      </c>
      <c r="M30" s="314">
        <v>22919</v>
      </c>
      <c r="N30" s="314">
        <v>24664</v>
      </c>
      <c r="O30" s="314">
        <v>25798</v>
      </c>
      <c r="P30" s="314">
        <v>27132</v>
      </c>
      <c r="Q30" s="314">
        <v>31260</v>
      </c>
    </row>
    <row r="31" spans="1:17" ht="25.5" x14ac:dyDescent="0.2">
      <c r="A31" s="280" t="s">
        <v>2152</v>
      </c>
      <c r="B31" s="279" t="s">
        <v>182</v>
      </c>
      <c r="C31" s="278">
        <v>159</v>
      </c>
      <c r="D31" s="278">
        <v>22742</v>
      </c>
      <c r="E31" s="277">
        <v>5.2</v>
      </c>
      <c r="F31" s="278">
        <v>24683</v>
      </c>
      <c r="G31" s="277">
        <v>5.4</v>
      </c>
      <c r="H31" s="282">
        <v>15092</v>
      </c>
      <c r="I31" s="314">
        <v>18035</v>
      </c>
      <c r="J31" s="314">
        <v>18925</v>
      </c>
      <c r="K31" s="314">
        <v>19802</v>
      </c>
      <c r="L31" s="314">
        <v>21175</v>
      </c>
      <c r="M31" s="314">
        <v>24510</v>
      </c>
      <c r="N31" s="314">
        <v>26877</v>
      </c>
      <c r="O31" s="314">
        <v>28616</v>
      </c>
      <c r="P31" s="313">
        <v>30133</v>
      </c>
      <c r="Q31" s="315">
        <v>35455</v>
      </c>
    </row>
    <row r="32" spans="1:17" ht="25.5" x14ac:dyDescent="0.2">
      <c r="A32" s="280" t="s">
        <v>2151</v>
      </c>
      <c r="B32" s="279" t="s">
        <v>183</v>
      </c>
      <c r="C32" s="283">
        <v>19</v>
      </c>
      <c r="D32" s="278">
        <v>26893</v>
      </c>
      <c r="E32" s="277">
        <v>10.4</v>
      </c>
      <c r="F32" s="278">
        <v>26994</v>
      </c>
      <c r="G32" s="277">
        <v>9.6999999999999993</v>
      </c>
      <c r="H32" s="282">
        <v>19947</v>
      </c>
      <c r="I32" s="313">
        <v>21325</v>
      </c>
      <c r="J32" s="313">
        <v>22084</v>
      </c>
      <c r="K32" s="313">
        <v>23175</v>
      </c>
      <c r="L32" s="313">
        <v>25924</v>
      </c>
      <c r="M32" s="314">
        <v>28578</v>
      </c>
      <c r="N32" s="313">
        <v>29842</v>
      </c>
      <c r="O32" s="313">
        <v>30398</v>
      </c>
      <c r="P32" s="315" t="s">
        <v>158</v>
      </c>
      <c r="Q32" s="315" t="s">
        <v>158</v>
      </c>
    </row>
    <row r="33" spans="1:17" ht="25.5" x14ac:dyDescent="0.2">
      <c r="A33" s="280" t="s">
        <v>2150</v>
      </c>
      <c r="B33" s="279" t="s">
        <v>162</v>
      </c>
      <c r="C33" s="278">
        <v>637</v>
      </c>
      <c r="D33" s="278">
        <v>21919</v>
      </c>
      <c r="E33" s="277">
        <v>4.3</v>
      </c>
      <c r="F33" s="278">
        <v>24290</v>
      </c>
      <c r="G33" s="277">
        <v>2.8</v>
      </c>
      <c r="H33" s="278">
        <v>15259</v>
      </c>
      <c r="I33" s="314">
        <v>17691</v>
      </c>
      <c r="J33" s="314">
        <v>18590</v>
      </c>
      <c r="K33" s="314">
        <v>19168</v>
      </c>
      <c r="L33" s="314">
        <v>20530</v>
      </c>
      <c r="M33" s="314">
        <v>23599</v>
      </c>
      <c r="N33" s="314">
        <v>25745</v>
      </c>
      <c r="O33" s="314">
        <v>27231</v>
      </c>
      <c r="P33" s="314">
        <v>29376</v>
      </c>
      <c r="Q33" s="314">
        <v>35216</v>
      </c>
    </row>
    <row r="34" spans="1:17" x14ac:dyDescent="0.2">
      <c r="A34" s="280" t="s">
        <v>2149</v>
      </c>
      <c r="B34" s="279" t="s">
        <v>185</v>
      </c>
      <c r="C34" s="278">
        <v>397</v>
      </c>
      <c r="D34" s="278">
        <v>20767</v>
      </c>
      <c r="E34" s="277">
        <v>3.4</v>
      </c>
      <c r="F34" s="278">
        <v>23448</v>
      </c>
      <c r="G34" s="277">
        <v>1.9</v>
      </c>
      <c r="H34" s="282">
        <v>14807</v>
      </c>
      <c r="I34" s="314">
        <v>16851</v>
      </c>
      <c r="J34" s="314">
        <v>17741</v>
      </c>
      <c r="K34" s="314">
        <v>18471</v>
      </c>
      <c r="L34" s="314">
        <v>19515</v>
      </c>
      <c r="M34" s="314">
        <v>22319</v>
      </c>
      <c r="N34" s="314">
        <v>24288</v>
      </c>
      <c r="O34" s="314">
        <v>25748</v>
      </c>
      <c r="P34" s="314">
        <v>27467</v>
      </c>
      <c r="Q34" s="313">
        <v>33885</v>
      </c>
    </row>
    <row r="35" spans="1:17" x14ac:dyDescent="0.2">
      <c r="A35" s="280" t="s">
        <v>2148</v>
      </c>
      <c r="B35" s="279" t="s">
        <v>186</v>
      </c>
      <c r="C35" s="278">
        <v>240</v>
      </c>
      <c r="D35" s="278">
        <v>23755</v>
      </c>
      <c r="E35" s="277">
        <v>3.5</v>
      </c>
      <c r="F35" s="278">
        <v>25685</v>
      </c>
      <c r="G35" s="277">
        <v>4.0999999999999996</v>
      </c>
      <c r="H35" s="282">
        <v>16810</v>
      </c>
      <c r="I35" s="314">
        <v>19392</v>
      </c>
      <c r="J35" s="314">
        <v>20256</v>
      </c>
      <c r="K35" s="314">
        <v>21064</v>
      </c>
      <c r="L35" s="314">
        <v>22148</v>
      </c>
      <c r="M35" s="314">
        <v>25338</v>
      </c>
      <c r="N35" s="314">
        <v>27810</v>
      </c>
      <c r="O35" s="314">
        <v>29494</v>
      </c>
      <c r="P35" s="314">
        <v>31385</v>
      </c>
      <c r="Q35" s="313">
        <v>36283</v>
      </c>
    </row>
    <row r="36" spans="1:17" ht="25.5" x14ac:dyDescent="0.2">
      <c r="A36" s="280" t="s">
        <v>2147</v>
      </c>
      <c r="B36" s="279" t="s">
        <v>164</v>
      </c>
      <c r="C36" s="278">
        <v>1036</v>
      </c>
      <c r="D36" s="278">
        <v>27933</v>
      </c>
      <c r="E36" s="277">
        <v>9</v>
      </c>
      <c r="F36" s="278">
        <v>30281</v>
      </c>
      <c r="G36" s="277">
        <v>8</v>
      </c>
      <c r="H36" s="278">
        <v>18970</v>
      </c>
      <c r="I36" s="314">
        <v>21176</v>
      </c>
      <c r="J36" s="314">
        <v>22241</v>
      </c>
      <c r="K36" s="314">
        <v>23391</v>
      </c>
      <c r="L36" s="314">
        <v>25515</v>
      </c>
      <c r="M36" s="314">
        <v>30833</v>
      </c>
      <c r="N36" s="314">
        <v>34023</v>
      </c>
      <c r="O36" s="314">
        <v>35894</v>
      </c>
      <c r="P36" s="314">
        <v>38089</v>
      </c>
      <c r="Q36" s="314">
        <v>44084</v>
      </c>
    </row>
    <row r="37" spans="1:17" ht="25.5" x14ac:dyDescent="0.2">
      <c r="A37" s="281" t="s">
        <v>2147</v>
      </c>
      <c r="B37" s="279" t="s">
        <v>188</v>
      </c>
      <c r="C37" s="278">
        <v>528</v>
      </c>
      <c r="D37" s="278">
        <v>25986</v>
      </c>
      <c r="E37" s="277">
        <v>8.9</v>
      </c>
      <c r="F37" s="278">
        <v>28136</v>
      </c>
      <c r="G37" s="277">
        <v>8.4</v>
      </c>
      <c r="H37" s="278">
        <v>18475</v>
      </c>
      <c r="I37" s="314">
        <v>20363</v>
      </c>
      <c r="J37" s="314">
        <v>21176</v>
      </c>
      <c r="K37" s="314">
        <v>22063</v>
      </c>
      <c r="L37" s="314">
        <v>23964</v>
      </c>
      <c r="M37" s="314">
        <v>28346</v>
      </c>
      <c r="N37" s="314">
        <v>31519</v>
      </c>
      <c r="O37" s="314">
        <v>33131</v>
      </c>
      <c r="P37" s="314">
        <v>35111</v>
      </c>
      <c r="Q37" s="314">
        <v>40730</v>
      </c>
    </row>
    <row r="38" spans="1:17" ht="25.5" x14ac:dyDescent="0.2">
      <c r="A38" s="281" t="s">
        <v>2146</v>
      </c>
      <c r="B38" s="279" t="s">
        <v>189</v>
      </c>
      <c r="C38" s="278">
        <v>508</v>
      </c>
      <c r="D38" s="278">
        <v>30405</v>
      </c>
      <c r="E38" s="277">
        <v>10.7</v>
      </c>
      <c r="F38" s="278">
        <v>32511</v>
      </c>
      <c r="G38" s="277">
        <v>8.5</v>
      </c>
      <c r="H38" s="278">
        <v>19792</v>
      </c>
      <c r="I38" s="314">
        <v>22584</v>
      </c>
      <c r="J38" s="314">
        <v>23873</v>
      </c>
      <c r="K38" s="314">
        <v>25059</v>
      </c>
      <c r="L38" s="314">
        <v>27633</v>
      </c>
      <c r="M38" s="314">
        <v>33240</v>
      </c>
      <c r="N38" s="314">
        <v>36514</v>
      </c>
      <c r="O38" s="314">
        <v>38274</v>
      </c>
      <c r="P38" s="314">
        <v>40323</v>
      </c>
      <c r="Q38" s="313">
        <v>46677</v>
      </c>
    </row>
    <row r="39" spans="1:17" x14ac:dyDescent="0.2">
      <c r="A39" s="281" t="s">
        <v>2145</v>
      </c>
      <c r="B39" s="279" t="s">
        <v>165</v>
      </c>
      <c r="C39" s="278">
        <v>996</v>
      </c>
      <c r="D39" s="278">
        <v>23282</v>
      </c>
      <c r="E39" s="277">
        <v>7.3</v>
      </c>
      <c r="F39" s="278">
        <v>24289</v>
      </c>
      <c r="G39" s="277">
        <v>5.2</v>
      </c>
      <c r="H39" s="278">
        <v>16024</v>
      </c>
      <c r="I39" s="314">
        <v>18458</v>
      </c>
      <c r="J39" s="314">
        <v>19314</v>
      </c>
      <c r="K39" s="314">
        <v>20145</v>
      </c>
      <c r="L39" s="314">
        <v>21663</v>
      </c>
      <c r="M39" s="314">
        <v>25045</v>
      </c>
      <c r="N39" s="314">
        <v>27098</v>
      </c>
      <c r="O39" s="314">
        <v>28396</v>
      </c>
      <c r="P39" s="314">
        <v>29737</v>
      </c>
      <c r="Q39" s="314">
        <v>34089</v>
      </c>
    </row>
    <row r="40" spans="1:17" ht="25.5" x14ac:dyDescent="0.2">
      <c r="A40" s="280" t="s">
        <v>2144</v>
      </c>
      <c r="B40" s="279" t="s">
        <v>190</v>
      </c>
      <c r="C40" s="278">
        <v>188</v>
      </c>
      <c r="D40" s="278">
        <v>23612</v>
      </c>
      <c r="E40" s="277">
        <v>7.3</v>
      </c>
      <c r="F40" s="278">
        <v>25058</v>
      </c>
      <c r="G40" s="277">
        <v>6.6</v>
      </c>
      <c r="H40" s="278">
        <v>17395</v>
      </c>
      <c r="I40" s="314">
        <v>19436</v>
      </c>
      <c r="J40" s="314">
        <v>20178</v>
      </c>
      <c r="K40" s="314">
        <v>20800</v>
      </c>
      <c r="L40" s="314">
        <v>22291</v>
      </c>
      <c r="M40" s="314">
        <v>24941</v>
      </c>
      <c r="N40" s="314">
        <v>26851</v>
      </c>
      <c r="O40" s="314">
        <v>28480</v>
      </c>
      <c r="P40" s="313">
        <v>29895</v>
      </c>
      <c r="Q40" s="315">
        <v>34741</v>
      </c>
    </row>
    <row r="41" spans="1:17" ht="25.5" x14ac:dyDescent="0.2">
      <c r="A41" s="281" t="s">
        <v>2143</v>
      </c>
      <c r="B41" s="279" t="s">
        <v>191</v>
      </c>
      <c r="C41" s="278">
        <v>808</v>
      </c>
      <c r="D41" s="278">
        <v>23160</v>
      </c>
      <c r="E41" s="277">
        <v>7.2</v>
      </c>
      <c r="F41" s="278">
        <v>24110</v>
      </c>
      <c r="G41" s="277">
        <v>4.8</v>
      </c>
      <c r="H41" s="278">
        <v>15678</v>
      </c>
      <c r="I41" s="314">
        <v>18284</v>
      </c>
      <c r="J41" s="314">
        <v>19132</v>
      </c>
      <c r="K41" s="314">
        <v>19980</v>
      </c>
      <c r="L41" s="314">
        <v>21521</v>
      </c>
      <c r="M41" s="314">
        <v>25084</v>
      </c>
      <c r="N41" s="314">
        <v>27116</v>
      </c>
      <c r="O41" s="314">
        <v>28367</v>
      </c>
      <c r="P41" s="314">
        <v>29670</v>
      </c>
      <c r="Q41" s="314">
        <v>33953</v>
      </c>
    </row>
    <row r="42" spans="1:17" x14ac:dyDescent="0.2">
      <c r="A42" s="280" t="s">
        <v>1080</v>
      </c>
      <c r="B42" s="279" t="s">
        <v>135</v>
      </c>
      <c r="C42" s="278">
        <v>588</v>
      </c>
      <c r="D42" s="278">
        <v>29521</v>
      </c>
      <c r="E42" s="277">
        <v>7.1</v>
      </c>
      <c r="F42" s="278">
        <v>34116</v>
      </c>
      <c r="G42" s="277">
        <v>7.2</v>
      </c>
      <c r="H42" s="278">
        <v>18445</v>
      </c>
      <c r="I42" s="314">
        <v>21226</v>
      </c>
      <c r="J42" s="314">
        <v>22292</v>
      </c>
      <c r="K42" s="314">
        <v>23654</v>
      </c>
      <c r="L42" s="314">
        <v>26607</v>
      </c>
      <c r="M42" s="314">
        <v>33431</v>
      </c>
      <c r="N42" s="314">
        <v>37431</v>
      </c>
      <c r="O42" s="314">
        <v>40168</v>
      </c>
      <c r="P42" s="314">
        <v>42930</v>
      </c>
      <c r="Q42" s="313">
        <v>51286</v>
      </c>
    </row>
    <row r="43" spans="1:17" ht="25.5" x14ac:dyDescent="0.2">
      <c r="A43" s="281" t="s">
        <v>2142</v>
      </c>
      <c r="B43" s="279" t="s">
        <v>156</v>
      </c>
      <c r="C43" s="283">
        <v>58</v>
      </c>
      <c r="D43" s="283">
        <v>41097</v>
      </c>
      <c r="E43" s="277">
        <v>13.4</v>
      </c>
      <c r="F43" s="282">
        <v>48941</v>
      </c>
      <c r="G43" s="277">
        <v>8.5</v>
      </c>
      <c r="H43" s="282">
        <v>22096</v>
      </c>
      <c r="I43" s="314">
        <v>25768</v>
      </c>
      <c r="J43" s="313">
        <v>27262</v>
      </c>
      <c r="K43" s="315" t="s">
        <v>158</v>
      </c>
      <c r="L43" s="315">
        <v>35386</v>
      </c>
      <c r="M43" s="315">
        <v>46063</v>
      </c>
      <c r="N43" s="315" t="s">
        <v>158</v>
      </c>
      <c r="O43" s="315" t="s">
        <v>158</v>
      </c>
      <c r="P43" s="315" t="s">
        <v>158</v>
      </c>
      <c r="Q43" s="315" t="s">
        <v>158</v>
      </c>
    </row>
    <row r="44" spans="1:17" ht="25.5" x14ac:dyDescent="0.2">
      <c r="A44" s="281" t="s">
        <v>2141</v>
      </c>
      <c r="B44" s="279" t="s">
        <v>166</v>
      </c>
      <c r="C44" s="283">
        <v>46</v>
      </c>
      <c r="D44" s="283">
        <v>42238</v>
      </c>
      <c r="E44" s="277">
        <v>3.5</v>
      </c>
      <c r="F44" s="282">
        <v>52005</v>
      </c>
      <c r="G44" s="277">
        <v>6.3</v>
      </c>
      <c r="H44" s="282">
        <v>22232</v>
      </c>
      <c r="I44" s="313">
        <v>26262</v>
      </c>
      <c r="J44" s="315" t="s">
        <v>158</v>
      </c>
      <c r="K44" s="315" t="s">
        <v>158</v>
      </c>
      <c r="L44" s="315">
        <v>37499</v>
      </c>
      <c r="M44" s="315" t="s">
        <v>158</v>
      </c>
      <c r="N44" s="315" t="s">
        <v>158</v>
      </c>
      <c r="O44" s="315" t="s">
        <v>158</v>
      </c>
      <c r="P44" s="315" t="s">
        <v>158</v>
      </c>
      <c r="Q44" s="315" t="s">
        <v>158</v>
      </c>
    </row>
    <row r="45" spans="1:17" ht="25.5" x14ac:dyDescent="0.2">
      <c r="A45" s="281" t="s">
        <v>2140</v>
      </c>
      <c r="B45" s="279" t="s">
        <v>167</v>
      </c>
      <c r="C45" s="283">
        <v>12</v>
      </c>
      <c r="D45" s="283">
        <v>31481</v>
      </c>
      <c r="E45" s="277">
        <v>6.5</v>
      </c>
      <c r="F45" s="282">
        <v>37090</v>
      </c>
      <c r="G45" s="277">
        <v>7.1</v>
      </c>
      <c r="H45" s="283" t="s">
        <v>158</v>
      </c>
      <c r="I45" s="315">
        <v>23697</v>
      </c>
      <c r="J45" s="315">
        <v>24580</v>
      </c>
      <c r="K45" s="313">
        <v>26376</v>
      </c>
      <c r="L45" s="315">
        <v>29059</v>
      </c>
      <c r="M45" s="315">
        <v>39128</v>
      </c>
      <c r="N45" s="315" t="s">
        <v>158</v>
      </c>
      <c r="O45" s="315" t="s">
        <v>158</v>
      </c>
      <c r="P45" s="315" t="s">
        <v>158</v>
      </c>
      <c r="Q45" s="315" t="s">
        <v>158</v>
      </c>
    </row>
    <row r="46" spans="1:17" ht="25.5" x14ac:dyDescent="0.2">
      <c r="A46" s="281" t="s">
        <v>2139</v>
      </c>
      <c r="B46" s="279" t="s">
        <v>157</v>
      </c>
      <c r="C46" s="282">
        <v>158</v>
      </c>
      <c r="D46" s="278">
        <v>38649</v>
      </c>
      <c r="E46" s="277">
        <v>3.5</v>
      </c>
      <c r="F46" s="278">
        <v>43115</v>
      </c>
      <c r="G46" s="277">
        <v>5.2</v>
      </c>
      <c r="H46" s="278">
        <v>25732</v>
      </c>
      <c r="I46" s="314">
        <v>29910</v>
      </c>
      <c r="J46" s="314">
        <v>31426</v>
      </c>
      <c r="K46" s="314">
        <v>32858</v>
      </c>
      <c r="L46" s="314">
        <v>35538</v>
      </c>
      <c r="M46" s="314">
        <v>41603</v>
      </c>
      <c r="N46" s="314">
        <v>45041</v>
      </c>
      <c r="O46" s="314">
        <v>47141</v>
      </c>
      <c r="P46" s="313">
        <v>49676</v>
      </c>
      <c r="Q46" s="315" t="s">
        <v>158</v>
      </c>
    </row>
    <row r="47" spans="1:17" ht="38.25" x14ac:dyDescent="0.2">
      <c r="A47" s="281" t="s">
        <v>2138</v>
      </c>
      <c r="B47" s="279" t="s">
        <v>168</v>
      </c>
      <c r="C47" s="283">
        <v>39</v>
      </c>
      <c r="D47" s="282">
        <v>41675</v>
      </c>
      <c r="E47" s="277">
        <v>9</v>
      </c>
      <c r="F47" s="278">
        <v>42019</v>
      </c>
      <c r="G47" s="277">
        <v>5.9</v>
      </c>
      <c r="H47" s="283">
        <v>25536</v>
      </c>
      <c r="I47" s="313">
        <v>31209</v>
      </c>
      <c r="J47" s="313">
        <v>32888</v>
      </c>
      <c r="K47" s="313">
        <v>33463</v>
      </c>
      <c r="L47" s="313">
        <v>37504</v>
      </c>
      <c r="M47" s="313">
        <v>44062</v>
      </c>
      <c r="N47" s="313">
        <v>47775</v>
      </c>
      <c r="O47" s="313">
        <v>49398</v>
      </c>
      <c r="P47" s="315">
        <v>51150</v>
      </c>
      <c r="Q47" s="315" t="s">
        <v>158</v>
      </c>
    </row>
    <row r="48" spans="1:17" x14ac:dyDescent="0.2">
      <c r="A48" s="281" t="s">
        <v>2137</v>
      </c>
      <c r="B48" s="279" t="s">
        <v>169</v>
      </c>
      <c r="C48" s="282">
        <v>42</v>
      </c>
      <c r="D48" s="282">
        <v>38741</v>
      </c>
      <c r="E48" s="277">
        <v>-0.7</v>
      </c>
      <c r="F48" s="282">
        <v>47062</v>
      </c>
      <c r="G48" s="277">
        <v>4.5999999999999996</v>
      </c>
      <c r="H48" s="282">
        <v>27115</v>
      </c>
      <c r="I48" s="314">
        <v>30094</v>
      </c>
      <c r="J48" s="314">
        <v>31524</v>
      </c>
      <c r="K48" s="314">
        <v>32793</v>
      </c>
      <c r="L48" s="314">
        <v>35329</v>
      </c>
      <c r="M48" s="313">
        <v>41844</v>
      </c>
      <c r="N48" s="313">
        <v>45504</v>
      </c>
      <c r="O48" s="315">
        <v>47216</v>
      </c>
      <c r="P48" s="315" t="s">
        <v>158</v>
      </c>
      <c r="Q48" s="315" t="s">
        <v>158</v>
      </c>
    </row>
    <row r="49" spans="1:17" ht="25.5" x14ac:dyDescent="0.2">
      <c r="A49" s="281" t="s">
        <v>2136</v>
      </c>
      <c r="B49" s="279" t="s">
        <v>170</v>
      </c>
      <c r="C49" s="283">
        <v>35</v>
      </c>
      <c r="D49" s="278">
        <v>38642</v>
      </c>
      <c r="E49" s="277">
        <v>2.5</v>
      </c>
      <c r="F49" s="282">
        <v>44126</v>
      </c>
      <c r="G49" s="277">
        <v>5.6</v>
      </c>
      <c r="H49" s="283">
        <v>26448</v>
      </c>
      <c r="I49" s="314">
        <v>29640</v>
      </c>
      <c r="J49" s="313">
        <v>30897</v>
      </c>
      <c r="K49" s="313">
        <v>32185</v>
      </c>
      <c r="L49" s="313">
        <v>35998</v>
      </c>
      <c r="M49" s="313">
        <v>40267</v>
      </c>
      <c r="N49" s="313">
        <v>44477</v>
      </c>
      <c r="O49" s="315">
        <v>45818</v>
      </c>
      <c r="P49" s="315" t="s">
        <v>158</v>
      </c>
      <c r="Q49" s="315" t="s">
        <v>158</v>
      </c>
    </row>
    <row r="50" spans="1:17" ht="25.5" x14ac:dyDescent="0.2">
      <c r="A50" s="281" t="s">
        <v>2135</v>
      </c>
      <c r="B50" s="279" t="s">
        <v>171</v>
      </c>
      <c r="C50" s="283">
        <v>41</v>
      </c>
      <c r="D50" s="278">
        <v>36807</v>
      </c>
      <c r="E50" s="277">
        <v>6.8</v>
      </c>
      <c r="F50" s="278">
        <v>39265</v>
      </c>
      <c r="G50" s="277">
        <v>2.9</v>
      </c>
      <c r="H50" s="282">
        <v>24021</v>
      </c>
      <c r="I50" s="313">
        <v>28694</v>
      </c>
      <c r="J50" s="313">
        <v>30227</v>
      </c>
      <c r="K50" s="314">
        <v>31700</v>
      </c>
      <c r="L50" s="314">
        <v>34389</v>
      </c>
      <c r="M50" s="313">
        <v>38771</v>
      </c>
      <c r="N50" s="313">
        <v>42937</v>
      </c>
      <c r="O50" s="315">
        <v>43986</v>
      </c>
      <c r="P50" s="315">
        <v>47248</v>
      </c>
      <c r="Q50" s="315" t="s">
        <v>158</v>
      </c>
    </row>
    <row r="51" spans="1:17" ht="25.5" x14ac:dyDescent="0.2">
      <c r="A51" s="281" t="s">
        <v>2134</v>
      </c>
      <c r="B51" s="279" t="s">
        <v>159</v>
      </c>
      <c r="C51" s="282">
        <v>104</v>
      </c>
      <c r="D51" s="282">
        <v>29871</v>
      </c>
      <c r="E51" s="277">
        <v>7.7</v>
      </c>
      <c r="F51" s="278">
        <v>33418</v>
      </c>
      <c r="G51" s="277">
        <v>10.9</v>
      </c>
      <c r="H51" s="283" t="s">
        <v>158</v>
      </c>
      <c r="I51" s="313">
        <v>22515</v>
      </c>
      <c r="J51" s="313">
        <v>23732</v>
      </c>
      <c r="K51" s="313">
        <v>25096</v>
      </c>
      <c r="L51" s="313">
        <v>27249</v>
      </c>
      <c r="M51" s="313">
        <v>33972</v>
      </c>
      <c r="N51" s="315">
        <v>37031</v>
      </c>
      <c r="O51" s="313">
        <v>40535</v>
      </c>
      <c r="P51" s="315">
        <v>43035</v>
      </c>
      <c r="Q51" s="315" t="s">
        <v>158</v>
      </c>
    </row>
    <row r="52" spans="1:17" ht="38.25" x14ac:dyDescent="0.2">
      <c r="A52" s="281" t="s">
        <v>2133</v>
      </c>
      <c r="B52" s="279" t="s">
        <v>172</v>
      </c>
      <c r="C52" s="283">
        <v>27</v>
      </c>
      <c r="D52" s="282">
        <v>27292</v>
      </c>
      <c r="E52" s="277">
        <v>5.2</v>
      </c>
      <c r="F52" s="278">
        <v>30242</v>
      </c>
      <c r="G52" s="277">
        <v>7.1</v>
      </c>
      <c r="H52" s="282">
        <v>21373</v>
      </c>
      <c r="I52" s="314">
        <v>22847</v>
      </c>
      <c r="J52" s="314">
        <v>23790</v>
      </c>
      <c r="K52" s="314">
        <v>24636</v>
      </c>
      <c r="L52" s="314">
        <v>25671</v>
      </c>
      <c r="M52" s="313">
        <v>29141</v>
      </c>
      <c r="N52" s="315">
        <v>34130</v>
      </c>
      <c r="O52" s="315">
        <v>35959</v>
      </c>
      <c r="P52" s="315" t="s">
        <v>158</v>
      </c>
      <c r="Q52" s="315" t="s">
        <v>158</v>
      </c>
    </row>
    <row r="53" spans="1:17" ht="25.5" x14ac:dyDescent="0.2">
      <c r="A53" s="281" t="s">
        <v>2132</v>
      </c>
      <c r="B53" s="279" t="s">
        <v>173</v>
      </c>
      <c r="C53" s="283" t="s">
        <v>158</v>
      </c>
      <c r="D53" s="282">
        <v>29871</v>
      </c>
      <c r="E53" s="316"/>
      <c r="F53" s="321">
        <v>33418</v>
      </c>
      <c r="G53" s="316"/>
      <c r="H53" s="283" t="s">
        <v>158</v>
      </c>
      <c r="I53" s="315" t="s">
        <v>158</v>
      </c>
      <c r="J53" s="315" t="s">
        <v>158</v>
      </c>
      <c r="K53" s="315" t="s">
        <v>158</v>
      </c>
      <c r="L53" s="315" t="s">
        <v>158</v>
      </c>
      <c r="M53" s="315" t="s">
        <v>158</v>
      </c>
      <c r="N53" s="315" t="s">
        <v>158</v>
      </c>
      <c r="O53" s="315" t="s">
        <v>158</v>
      </c>
      <c r="P53" s="315" t="s">
        <v>158</v>
      </c>
      <c r="Q53" s="315" t="s">
        <v>158</v>
      </c>
    </row>
    <row r="54" spans="1:17" ht="25.5" x14ac:dyDescent="0.2">
      <c r="A54" s="281" t="s">
        <v>2131</v>
      </c>
      <c r="B54" s="279" t="s">
        <v>174</v>
      </c>
      <c r="C54" s="283">
        <v>20</v>
      </c>
      <c r="D54" s="282">
        <v>41339</v>
      </c>
      <c r="E54" s="277">
        <v>10.3</v>
      </c>
      <c r="F54" s="278">
        <v>38331</v>
      </c>
      <c r="G54" s="277">
        <v>1.1000000000000001</v>
      </c>
      <c r="H54" s="283" t="s">
        <v>158</v>
      </c>
      <c r="I54" s="315">
        <v>27846</v>
      </c>
      <c r="J54" s="313">
        <v>30369</v>
      </c>
      <c r="K54" s="313">
        <v>32569</v>
      </c>
      <c r="L54" s="313">
        <v>36342</v>
      </c>
      <c r="M54" s="313">
        <v>42879</v>
      </c>
      <c r="N54" s="313">
        <v>44458</v>
      </c>
      <c r="O54" s="313">
        <v>45335</v>
      </c>
      <c r="P54" s="315" t="s">
        <v>158</v>
      </c>
      <c r="Q54" s="315" t="s">
        <v>158</v>
      </c>
    </row>
    <row r="55" spans="1:17" ht="25.5" x14ac:dyDescent="0.2">
      <c r="A55" s="281" t="s">
        <v>2130</v>
      </c>
      <c r="B55" s="279" t="s">
        <v>1786</v>
      </c>
      <c r="C55" s="283" t="s">
        <v>158</v>
      </c>
      <c r="D55" s="283" t="s">
        <v>158</v>
      </c>
      <c r="E55" s="316"/>
      <c r="F55" s="283">
        <v>37500</v>
      </c>
      <c r="G55" s="277">
        <v>48.8</v>
      </c>
      <c r="H55" s="283" t="s">
        <v>158</v>
      </c>
      <c r="I55" s="315" t="s">
        <v>158</v>
      </c>
      <c r="J55" s="315" t="s">
        <v>158</v>
      </c>
      <c r="K55" s="315" t="s">
        <v>158</v>
      </c>
      <c r="L55" s="315" t="s">
        <v>158</v>
      </c>
      <c r="M55" s="315" t="s">
        <v>158</v>
      </c>
      <c r="N55" s="315" t="s">
        <v>158</v>
      </c>
      <c r="O55" s="315" t="s">
        <v>158</v>
      </c>
      <c r="P55" s="315" t="s">
        <v>158</v>
      </c>
      <c r="Q55" s="315" t="s">
        <v>158</v>
      </c>
    </row>
    <row r="56" spans="1:17" ht="25.5" x14ac:dyDescent="0.2">
      <c r="A56" s="281" t="s">
        <v>2129</v>
      </c>
      <c r="B56" s="279" t="s">
        <v>175</v>
      </c>
      <c r="C56" s="283">
        <v>40</v>
      </c>
      <c r="D56" s="282">
        <v>30860</v>
      </c>
      <c r="E56" s="277">
        <v>14.3</v>
      </c>
      <c r="F56" s="278">
        <v>35066</v>
      </c>
      <c r="G56" s="277">
        <v>12.6</v>
      </c>
      <c r="H56" s="282">
        <v>20328</v>
      </c>
      <c r="I56" s="314">
        <v>22103</v>
      </c>
      <c r="J56" s="313">
        <v>23442</v>
      </c>
      <c r="K56" s="313">
        <v>25216</v>
      </c>
      <c r="L56" s="313">
        <v>27759</v>
      </c>
      <c r="M56" s="313">
        <v>34340</v>
      </c>
      <c r="N56" s="315">
        <v>36749</v>
      </c>
      <c r="O56" s="315">
        <v>40019</v>
      </c>
      <c r="P56" s="315" t="s">
        <v>158</v>
      </c>
      <c r="Q56" s="315" t="s">
        <v>158</v>
      </c>
    </row>
    <row r="57" spans="1:17" ht="25.5" x14ac:dyDescent="0.2">
      <c r="A57" s="281" t="s">
        <v>2128</v>
      </c>
      <c r="B57" s="279" t="s">
        <v>1783</v>
      </c>
      <c r="C57" s="282">
        <v>64</v>
      </c>
      <c r="D57" s="278">
        <v>23209</v>
      </c>
      <c r="E57" s="277">
        <v>0.6</v>
      </c>
      <c r="F57" s="278">
        <v>25384</v>
      </c>
      <c r="G57" s="277">
        <v>0.3</v>
      </c>
      <c r="H57" s="278">
        <v>17192</v>
      </c>
      <c r="I57" s="314">
        <v>19711</v>
      </c>
      <c r="J57" s="314">
        <v>20444</v>
      </c>
      <c r="K57" s="314">
        <v>21115</v>
      </c>
      <c r="L57" s="314">
        <v>22109</v>
      </c>
      <c r="M57" s="314">
        <v>25289</v>
      </c>
      <c r="N57" s="314">
        <v>27497</v>
      </c>
      <c r="O57" s="313">
        <v>28292</v>
      </c>
      <c r="P57" s="313">
        <v>29766</v>
      </c>
      <c r="Q57" s="315" t="s">
        <v>158</v>
      </c>
    </row>
    <row r="58" spans="1:17" ht="25.5" x14ac:dyDescent="0.2">
      <c r="A58" s="281" t="s">
        <v>2127</v>
      </c>
      <c r="B58" s="279" t="s">
        <v>176</v>
      </c>
      <c r="C58" s="282">
        <v>56</v>
      </c>
      <c r="D58" s="278">
        <v>23884</v>
      </c>
      <c r="E58" s="277">
        <v>0.8</v>
      </c>
      <c r="F58" s="278">
        <v>25954</v>
      </c>
      <c r="G58" s="277">
        <v>0.4</v>
      </c>
      <c r="H58" s="278">
        <v>17452</v>
      </c>
      <c r="I58" s="314">
        <v>20103</v>
      </c>
      <c r="J58" s="314">
        <v>21064</v>
      </c>
      <c r="K58" s="314">
        <v>21345</v>
      </c>
      <c r="L58" s="314">
        <v>22507</v>
      </c>
      <c r="M58" s="314">
        <v>25959</v>
      </c>
      <c r="N58" s="314">
        <v>27717</v>
      </c>
      <c r="O58" s="313">
        <v>29280</v>
      </c>
      <c r="P58" s="313">
        <v>30980</v>
      </c>
      <c r="Q58" s="315" t="s">
        <v>158</v>
      </c>
    </row>
    <row r="59" spans="1:17" ht="25.5" x14ac:dyDescent="0.2">
      <c r="A59" s="281" t="s">
        <v>2126</v>
      </c>
      <c r="B59" s="279" t="s">
        <v>177</v>
      </c>
      <c r="C59" s="283">
        <v>8</v>
      </c>
      <c r="D59" s="282">
        <v>20775</v>
      </c>
      <c r="E59" s="277">
        <v>6.1</v>
      </c>
      <c r="F59" s="278">
        <v>21468</v>
      </c>
      <c r="G59" s="277">
        <v>5.3</v>
      </c>
      <c r="H59" s="283" t="s">
        <v>158</v>
      </c>
      <c r="I59" s="313">
        <v>16530</v>
      </c>
      <c r="J59" s="313">
        <v>18190</v>
      </c>
      <c r="K59" s="313">
        <v>19019</v>
      </c>
      <c r="L59" s="313">
        <v>20158</v>
      </c>
      <c r="M59" s="313">
        <v>21378</v>
      </c>
      <c r="N59" s="315">
        <v>22341</v>
      </c>
      <c r="O59" s="315" t="s">
        <v>158</v>
      </c>
      <c r="P59" s="315" t="s">
        <v>158</v>
      </c>
      <c r="Q59" s="315" t="s">
        <v>158</v>
      </c>
    </row>
    <row r="60" spans="1:17" ht="25.5" x14ac:dyDescent="0.2">
      <c r="A60" s="281" t="s">
        <v>2125</v>
      </c>
      <c r="B60" s="279" t="s">
        <v>160</v>
      </c>
      <c r="C60" s="282">
        <v>53</v>
      </c>
      <c r="D60" s="282">
        <v>28730</v>
      </c>
      <c r="E60" s="277">
        <v>2.2000000000000002</v>
      </c>
      <c r="F60" s="278">
        <v>31331</v>
      </c>
      <c r="G60" s="277">
        <v>5.7</v>
      </c>
      <c r="H60" s="278">
        <v>18938</v>
      </c>
      <c r="I60" s="314">
        <v>21137</v>
      </c>
      <c r="J60" s="314">
        <v>22645</v>
      </c>
      <c r="K60" s="313">
        <v>24082</v>
      </c>
      <c r="L60" s="314">
        <v>26860</v>
      </c>
      <c r="M60" s="313">
        <v>32926</v>
      </c>
      <c r="N60" s="313">
        <v>34967</v>
      </c>
      <c r="O60" s="313">
        <v>36357</v>
      </c>
      <c r="P60" s="315">
        <v>39034</v>
      </c>
      <c r="Q60" s="315" t="s">
        <v>158</v>
      </c>
    </row>
    <row r="61" spans="1:17" ht="25.5" x14ac:dyDescent="0.2">
      <c r="A61" s="281" t="s">
        <v>2124</v>
      </c>
      <c r="B61" s="279" t="s">
        <v>178</v>
      </c>
      <c r="C61" s="283" t="s">
        <v>158</v>
      </c>
      <c r="D61" s="282">
        <v>21243</v>
      </c>
      <c r="E61" s="277">
        <v>9.3000000000000007</v>
      </c>
      <c r="F61" s="282">
        <v>22692</v>
      </c>
      <c r="G61" s="277">
        <v>8.4</v>
      </c>
      <c r="H61" s="283" t="s">
        <v>158</v>
      </c>
      <c r="I61" s="315" t="s">
        <v>158</v>
      </c>
      <c r="J61" s="315" t="s">
        <v>158</v>
      </c>
      <c r="K61" s="315" t="s">
        <v>158</v>
      </c>
      <c r="L61" s="315" t="s">
        <v>158</v>
      </c>
      <c r="M61" s="315" t="s">
        <v>158</v>
      </c>
      <c r="N61" s="315" t="s">
        <v>158</v>
      </c>
      <c r="O61" s="315" t="s">
        <v>158</v>
      </c>
      <c r="P61" s="315" t="s">
        <v>158</v>
      </c>
      <c r="Q61" s="315" t="s">
        <v>158</v>
      </c>
    </row>
    <row r="62" spans="1:17" ht="25.5" x14ac:dyDescent="0.2">
      <c r="A62" s="281" t="s">
        <v>2123</v>
      </c>
      <c r="B62" s="279" t="s">
        <v>179</v>
      </c>
      <c r="C62" s="283">
        <v>33</v>
      </c>
      <c r="D62" s="282">
        <v>33636</v>
      </c>
      <c r="E62" s="277">
        <v>8.8000000000000007</v>
      </c>
      <c r="F62" s="278">
        <v>34744</v>
      </c>
      <c r="G62" s="277">
        <v>9.1</v>
      </c>
      <c r="H62" s="282">
        <v>20767</v>
      </c>
      <c r="I62" s="313">
        <v>24619</v>
      </c>
      <c r="J62" s="313">
        <v>26173</v>
      </c>
      <c r="K62" s="313">
        <v>27155</v>
      </c>
      <c r="L62" s="313">
        <v>30141</v>
      </c>
      <c r="M62" s="314">
        <v>35895</v>
      </c>
      <c r="N62" s="313">
        <v>38582</v>
      </c>
      <c r="O62" s="313">
        <v>39828</v>
      </c>
      <c r="P62" s="315">
        <v>41717</v>
      </c>
      <c r="Q62" s="315" t="s">
        <v>158</v>
      </c>
    </row>
    <row r="63" spans="1:17" ht="25.5" x14ac:dyDescent="0.2">
      <c r="A63" s="281" t="s">
        <v>2122</v>
      </c>
      <c r="B63" s="279" t="s">
        <v>180</v>
      </c>
      <c r="C63" s="283">
        <v>10</v>
      </c>
      <c r="D63" s="282">
        <v>28730</v>
      </c>
      <c r="E63" s="277">
        <v>4.8</v>
      </c>
      <c r="F63" s="282">
        <v>30241</v>
      </c>
      <c r="G63" s="277">
        <v>1</v>
      </c>
      <c r="H63" s="283" t="s">
        <v>158</v>
      </c>
      <c r="I63" s="315" t="s">
        <v>158</v>
      </c>
      <c r="J63" s="315">
        <v>26297</v>
      </c>
      <c r="K63" s="315">
        <v>26889</v>
      </c>
      <c r="L63" s="313">
        <v>28216</v>
      </c>
      <c r="M63" s="313">
        <v>30489</v>
      </c>
      <c r="N63" s="315" t="s">
        <v>158</v>
      </c>
      <c r="O63" s="315" t="s">
        <v>158</v>
      </c>
      <c r="P63" s="315" t="s">
        <v>158</v>
      </c>
      <c r="Q63" s="315" t="s">
        <v>158</v>
      </c>
    </row>
    <row r="64" spans="1:17" ht="25.5" x14ac:dyDescent="0.2">
      <c r="A64" s="281" t="s">
        <v>2121</v>
      </c>
      <c r="B64" s="279" t="s">
        <v>1775</v>
      </c>
      <c r="C64" s="283">
        <v>9</v>
      </c>
      <c r="D64" s="282">
        <v>20988</v>
      </c>
      <c r="E64" s="277">
        <v>7.5</v>
      </c>
      <c r="F64" s="282">
        <v>22246</v>
      </c>
      <c r="G64" s="277">
        <v>5.5</v>
      </c>
      <c r="H64" s="283" t="s">
        <v>158</v>
      </c>
      <c r="I64" s="315" t="s">
        <v>158</v>
      </c>
      <c r="J64" s="315">
        <v>18640</v>
      </c>
      <c r="K64" s="313">
        <v>19058</v>
      </c>
      <c r="L64" s="313">
        <v>19781</v>
      </c>
      <c r="M64" s="315">
        <v>21642</v>
      </c>
      <c r="N64" s="315" t="s">
        <v>158</v>
      </c>
      <c r="O64" s="315" t="s">
        <v>158</v>
      </c>
      <c r="P64" s="315" t="s">
        <v>158</v>
      </c>
      <c r="Q64" s="315" t="s">
        <v>158</v>
      </c>
    </row>
    <row r="65" spans="1:17" ht="25.5" x14ac:dyDescent="0.2">
      <c r="A65" s="281" t="s">
        <v>2120</v>
      </c>
      <c r="B65" s="279" t="s">
        <v>161</v>
      </c>
      <c r="C65" s="283">
        <v>38</v>
      </c>
      <c r="D65" s="283">
        <v>20620</v>
      </c>
      <c r="E65" s="277">
        <v>8</v>
      </c>
      <c r="F65" s="283">
        <v>21823</v>
      </c>
      <c r="G65" s="277">
        <v>9.8000000000000007</v>
      </c>
      <c r="H65" s="283" t="s">
        <v>158</v>
      </c>
      <c r="I65" s="315" t="s">
        <v>158</v>
      </c>
      <c r="J65" s="315" t="s">
        <v>158</v>
      </c>
      <c r="K65" s="315" t="s">
        <v>158</v>
      </c>
      <c r="L65" s="315">
        <v>19340</v>
      </c>
      <c r="M65" s="315">
        <v>22267</v>
      </c>
      <c r="N65" s="315" t="s">
        <v>158</v>
      </c>
      <c r="O65" s="315" t="s">
        <v>158</v>
      </c>
      <c r="P65" s="315" t="s">
        <v>158</v>
      </c>
      <c r="Q65" s="315" t="s">
        <v>158</v>
      </c>
    </row>
    <row r="66" spans="1:17" ht="25.5" x14ac:dyDescent="0.2">
      <c r="A66" s="281" t="s">
        <v>2119</v>
      </c>
      <c r="B66" s="279" t="s">
        <v>181</v>
      </c>
      <c r="C66" s="283">
        <v>32</v>
      </c>
      <c r="D66" s="283">
        <v>20212</v>
      </c>
      <c r="E66" s="277">
        <v>6.2</v>
      </c>
      <c r="F66" s="283">
        <v>21258</v>
      </c>
      <c r="G66" s="277">
        <v>9.1999999999999993</v>
      </c>
      <c r="H66" s="283" t="s">
        <v>158</v>
      </c>
      <c r="I66" s="315" t="s">
        <v>158</v>
      </c>
      <c r="J66" s="315" t="s">
        <v>158</v>
      </c>
      <c r="K66" s="315" t="s">
        <v>158</v>
      </c>
      <c r="L66" s="315">
        <v>19148</v>
      </c>
      <c r="M66" s="315">
        <v>22045</v>
      </c>
      <c r="N66" s="315" t="s">
        <v>158</v>
      </c>
      <c r="O66" s="315" t="s">
        <v>158</v>
      </c>
      <c r="P66" s="315" t="s">
        <v>158</v>
      </c>
      <c r="Q66" s="315" t="s">
        <v>158</v>
      </c>
    </row>
    <row r="67" spans="1:17" ht="38.25" x14ac:dyDescent="0.2">
      <c r="A67" s="281" t="s">
        <v>2118</v>
      </c>
      <c r="B67" s="279" t="s">
        <v>182</v>
      </c>
      <c r="C67" s="283" t="s">
        <v>158</v>
      </c>
      <c r="D67" s="283">
        <v>20409</v>
      </c>
      <c r="E67" s="277">
        <v>11.1</v>
      </c>
      <c r="F67" s="283">
        <v>23973</v>
      </c>
      <c r="G67" s="277">
        <v>8.1</v>
      </c>
      <c r="H67" s="283" t="s">
        <v>158</v>
      </c>
      <c r="I67" s="315" t="s">
        <v>158</v>
      </c>
      <c r="J67" s="315" t="s">
        <v>158</v>
      </c>
      <c r="K67" s="315">
        <v>17756</v>
      </c>
      <c r="L67" s="313">
        <v>19954</v>
      </c>
      <c r="M67" s="315" t="s">
        <v>158</v>
      </c>
      <c r="N67" s="315" t="s">
        <v>158</v>
      </c>
      <c r="O67" s="315" t="s">
        <v>158</v>
      </c>
      <c r="P67" s="315" t="s">
        <v>158</v>
      </c>
      <c r="Q67" s="315" t="s">
        <v>158</v>
      </c>
    </row>
    <row r="68" spans="1:17" ht="25.5" x14ac:dyDescent="0.2">
      <c r="A68" s="281" t="s">
        <v>2117</v>
      </c>
      <c r="B68" s="279" t="s">
        <v>183</v>
      </c>
      <c r="C68" s="283" t="s">
        <v>158</v>
      </c>
      <c r="D68" s="282">
        <v>28375</v>
      </c>
      <c r="E68" s="277">
        <v>31.4</v>
      </c>
      <c r="F68" s="282">
        <v>27841</v>
      </c>
      <c r="G68" s="277">
        <v>27.7</v>
      </c>
      <c r="H68" s="283" t="s">
        <v>158</v>
      </c>
      <c r="I68" s="315" t="s">
        <v>158</v>
      </c>
      <c r="J68" s="315" t="s">
        <v>158</v>
      </c>
      <c r="K68" s="315" t="s">
        <v>158</v>
      </c>
      <c r="L68" s="315" t="s">
        <v>158</v>
      </c>
      <c r="M68" s="315" t="s">
        <v>158</v>
      </c>
      <c r="N68" s="315" t="s">
        <v>158</v>
      </c>
      <c r="O68" s="315" t="s">
        <v>158</v>
      </c>
      <c r="P68" s="315" t="s">
        <v>158</v>
      </c>
      <c r="Q68" s="315" t="s">
        <v>158</v>
      </c>
    </row>
    <row r="69" spans="1:17" ht="25.5" x14ac:dyDescent="0.2">
      <c r="A69" s="281" t="s">
        <v>2116</v>
      </c>
      <c r="B69" s="279" t="s">
        <v>162</v>
      </c>
      <c r="C69" s="282">
        <v>30</v>
      </c>
      <c r="D69" s="278">
        <v>21063</v>
      </c>
      <c r="E69" s="277">
        <v>5.3</v>
      </c>
      <c r="F69" s="278">
        <v>22042</v>
      </c>
      <c r="G69" s="277">
        <v>1.6</v>
      </c>
      <c r="H69" s="282">
        <v>14973</v>
      </c>
      <c r="I69" s="314">
        <v>17068</v>
      </c>
      <c r="J69" s="314">
        <v>17776</v>
      </c>
      <c r="K69" s="314">
        <v>18375</v>
      </c>
      <c r="L69" s="314">
        <v>19579</v>
      </c>
      <c r="M69" s="314">
        <v>22390</v>
      </c>
      <c r="N69" s="313">
        <v>24230</v>
      </c>
      <c r="O69" s="313">
        <v>25324</v>
      </c>
      <c r="P69" s="313">
        <v>26994</v>
      </c>
      <c r="Q69" s="315" t="s">
        <v>158</v>
      </c>
    </row>
    <row r="70" spans="1:17" x14ac:dyDescent="0.2">
      <c r="A70" s="281" t="s">
        <v>2115</v>
      </c>
      <c r="B70" s="279" t="s">
        <v>185</v>
      </c>
      <c r="C70" s="283">
        <v>17</v>
      </c>
      <c r="D70" s="282">
        <v>19606</v>
      </c>
      <c r="E70" s="277">
        <v>0</v>
      </c>
      <c r="F70" s="278">
        <v>20971</v>
      </c>
      <c r="G70" s="277">
        <v>-2</v>
      </c>
      <c r="H70" s="283" t="s">
        <v>158</v>
      </c>
      <c r="I70" s="313">
        <v>16233</v>
      </c>
      <c r="J70" s="314">
        <v>16754</v>
      </c>
      <c r="K70" s="314">
        <v>17448</v>
      </c>
      <c r="L70" s="314">
        <v>18523</v>
      </c>
      <c r="M70" s="313">
        <v>21951</v>
      </c>
      <c r="N70" s="315">
        <v>23235</v>
      </c>
      <c r="O70" s="315">
        <v>24699</v>
      </c>
      <c r="P70" s="315" t="s">
        <v>158</v>
      </c>
      <c r="Q70" s="315" t="s">
        <v>158</v>
      </c>
    </row>
    <row r="71" spans="1:17" ht="25.5" x14ac:dyDescent="0.2">
      <c r="A71" s="281" t="s">
        <v>2114</v>
      </c>
      <c r="B71" s="279" t="s">
        <v>186</v>
      </c>
      <c r="C71" s="283">
        <v>13</v>
      </c>
      <c r="D71" s="282">
        <v>21716</v>
      </c>
      <c r="E71" s="277">
        <v>3.5</v>
      </c>
      <c r="F71" s="278">
        <v>23444</v>
      </c>
      <c r="G71" s="277">
        <v>5.7</v>
      </c>
      <c r="H71" s="283">
        <v>16807</v>
      </c>
      <c r="I71" s="314">
        <v>18441</v>
      </c>
      <c r="J71" s="314">
        <v>19272</v>
      </c>
      <c r="K71" s="314">
        <v>19644</v>
      </c>
      <c r="L71" s="314">
        <v>21040</v>
      </c>
      <c r="M71" s="313">
        <v>23176</v>
      </c>
      <c r="N71" s="315">
        <v>24949</v>
      </c>
      <c r="O71" s="315">
        <v>26296</v>
      </c>
      <c r="P71" s="315" t="s">
        <v>158</v>
      </c>
      <c r="Q71" s="315" t="s">
        <v>158</v>
      </c>
    </row>
    <row r="72" spans="1:17" ht="25.5" x14ac:dyDescent="0.2">
      <c r="A72" s="281" t="s">
        <v>2113</v>
      </c>
      <c r="B72" s="279" t="s">
        <v>164</v>
      </c>
      <c r="C72" s="282">
        <v>44</v>
      </c>
      <c r="D72" s="278">
        <v>26817</v>
      </c>
      <c r="E72" s="277">
        <v>15.2</v>
      </c>
      <c r="F72" s="278">
        <v>28749</v>
      </c>
      <c r="G72" s="277">
        <v>11</v>
      </c>
      <c r="H72" s="278">
        <v>19273</v>
      </c>
      <c r="I72" s="314">
        <v>21063</v>
      </c>
      <c r="J72" s="314">
        <v>22020</v>
      </c>
      <c r="K72" s="314">
        <v>22637</v>
      </c>
      <c r="L72" s="314">
        <v>24951</v>
      </c>
      <c r="M72" s="313">
        <v>28808</v>
      </c>
      <c r="N72" s="313">
        <v>32255</v>
      </c>
      <c r="O72" s="313">
        <v>34550</v>
      </c>
      <c r="P72" s="313">
        <v>36309</v>
      </c>
      <c r="Q72" s="315" t="s">
        <v>158</v>
      </c>
    </row>
    <row r="73" spans="1:17" ht="25.5" x14ac:dyDescent="0.2">
      <c r="A73" s="281" t="s">
        <v>2112</v>
      </c>
      <c r="B73" s="279" t="s">
        <v>188</v>
      </c>
      <c r="C73" s="282">
        <v>27</v>
      </c>
      <c r="D73" s="278">
        <v>26972</v>
      </c>
      <c r="E73" s="277">
        <v>17.5</v>
      </c>
      <c r="F73" s="278">
        <v>27978</v>
      </c>
      <c r="G73" s="277">
        <v>11.2</v>
      </c>
      <c r="H73" s="278">
        <v>18904</v>
      </c>
      <c r="I73" s="314">
        <v>21138</v>
      </c>
      <c r="J73" s="314">
        <v>21995</v>
      </c>
      <c r="K73" s="314">
        <v>22601</v>
      </c>
      <c r="L73" s="313">
        <v>25148</v>
      </c>
      <c r="M73" s="313">
        <v>28768</v>
      </c>
      <c r="N73" s="313">
        <v>31840</v>
      </c>
      <c r="O73" s="313">
        <v>33478</v>
      </c>
      <c r="P73" s="313">
        <v>34946</v>
      </c>
      <c r="Q73" s="315" t="s">
        <v>158</v>
      </c>
    </row>
    <row r="74" spans="1:17" ht="25.5" x14ac:dyDescent="0.2">
      <c r="A74" s="281" t="s">
        <v>2111</v>
      </c>
      <c r="B74" s="279" t="s">
        <v>189</v>
      </c>
      <c r="C74" s="283">
        <v>17</v>
      </c>
      <c r="D74" s="282">
        <v>26190</v>
      </c>
      <c r="E74" s="277">
        <v>8.6999999999999993</v>
      </c>
      <c r="F74" s="278">
        <v>29990</v>
      </c>
      <c r="G74" s="277">
        <v>12.2</v>
      </c>
      <c r="H74" s="282">
        <v>19273</v>
      </c>
      <c r="I74" s="314">
        <v>20880</v>
      </c>
      <c r="J74" s="313">
        <v>22046</v>
      </c>
      <c r="K74" s="313">
        <v>22848</v>
      </c>
      <c r="L74" s="313">
        <v>24558</v>
      </c>
      <c r="M74" s="315">
        <v>29301</v>
      </c>
      <c r="N74" s="315">
        <v>34036</v>
      </c>
      <c r="O74" s="315">
        <v>37030</v>
      </c>
      <c r="P74" s="315" t="s">
        <v>158</v>
      </c>
      <c r="Q74" s="315" t="s">
        <v>158</v>
      </c>
    </row>
    <row r="75" spans="1:17" ht="25.5" x14ac:dyDescent="0.2">
      <c r="A75" s="281" t="s">
        <v>2110</v>
      </c>
      <c r="B75" s="279" t="s">
        <v>165</v>
      </c>
      <c r="C75" s="282">
        <v>39</v>
      </c>
      <c r="D75" s="278">
        <v>22452</v>
      </c>
      <c r="E75" s="277">
        <v>3.2</v>
      </c>
      <c r="F75" s="278">
        <v>23406</v>
      </c>
      <c r="G75" s="277">
        <v>4.7</v>
      </c>
      <c r="H75" s="282">
        <v>15110</v>
      </c>
      <c r="I75" s="314">
        <v>17904</v>
      </c>
      <c r="J75" s="314">
        <v>19173</v>
      </c>
      <c r="K75" s="314">
        <v>19754</v>
      </c>
      <c r="L75" s="314">
        <v>21214</v>
      </c>
      <c r="M75" s="314">
        <v>24986</v>
      </c>
      <c r="N75" s="313">
        <v>26188</v>
      </c>
      <c r="O75" s="313">
        <v>27207</v>
      </c>
      <c r="P75" s="313">
        <v>28907</v>
      </c>
      <c r="Q75" s="315" t="s">
        <v>158</v>
      </c>
    </row>
    <row r="76" spans="1:17" ht="25.5" x14ac:dyDescent="0.2">
      <c r="A76" s="281" t="s">
        <v>2109</v>
      </c>
      <c r="B76" s="279" t="s">
        <v>190</v>
      </c>
      <c r="C76" s="283">
        <v>7</v>
      </c>
      <c r="D76" s="282">
        <v>23805</v>
      </c>
      <c r="E76" s="277">
        <v>6.9</v>
      </c>
      <c r="F76" s="278">
        <v>24797</v>
      </c>
      <c r="G76" s="277">
        <v>6.6</v>
      </c>
      <c r="H76" s="283" t="s">
        <v>158</v>
      </c>
      <c r="I76" s="315" t="s">
        <v>158</v>
      </c>
      <c r="J76" s="313">
        <v>20476</v>
      </c>
      <c r="K76" s="313">
        <v>21078</v>
      </c>
      <c r="L76" s="313">
        <v>22194</v>
      </c>
      <c r="M76" s="315">
        <v>25087</v>
      </c>
      <c r="N76" s="315">
        <v>25912</v>
      </c>
      <c r="O76" s="315" t="s">
        <v>158</v>
      </c>
      <c r="P76" s="315" t="s">
        <v>158</v>
      </c>
      <c r="Q76" s="315" t="s">
        <v>158</v>
      </c>
    </row>
    <row r="77" spans="1:17" ht="38.25" x14ac:dyDescent="0.2">
      <c r="A77" s="281" t="s">
        <v>2108</v>
      </c>
      <c r="B77" s="279" t="s">
        <v>191</v>
      </c>
      <c r="C77" s="282">
        <v>32</v>
      </c>
      <c r="D77" s="282">
        <v>22227</v>
      </c>
      <c r="E77" s="277">
        <v>2.7</v>
      </c>
      <c r="F77" s="278">
        <v>23088</v>
      </c>
      <c r="G77" s="277">
        <v>4.3</v>
      </c>
      <c r="H77" s="283">
        <v>14176</v>
      </c>
      <c r="I77" s="313">
        <v>17482</v>
      </c>
      <c r="J77" s="314">
        <v>18497</v>
      </c>
      <c r="K77" s="314">
        <v>19507</v>
      </c>
      <c r="L77" s="314">
        <v>20684</v>
      </c>
      <c r="M77" s="313">
        <v>24774</v>
      </c>
      <c r="N77" s="313">
        <v>26456</v>
      </c>
      <c r="O77" s="313">
        <v>27450</v>
      </c>
      <c r="P77" s="313">
        <v>29024</v>
      </c>
      <c r="Q77" s="315" t="s">
        <v>158</v>
      </c>
    </row>
    <row r="78" spans="1:17" x14ac:dyDescent="0.2">
      <c r="A78" s="280" t="s">
        <v>1081</v>
      </c>
      <c r="B78" s="279" t="s">
        <v>138</v>
      </c>
      <c r="C78" s="278">
        <v>1706</v>
      </c>
      <c r="D78" s="278">
        <v>30716</v>
      </c>
      <c r="E78" s="277">
        <v>4.5999999999999996</v>
      </c>
      <c r="F78" s="278">
        <v>35807</v>
      </c>
      <c r="G78" s="277">
        <v>4.2</v>
      </c>
      <c r="H78" s="278">
        <v>18664</v>
      </c>
      <c r="I78" s="314">
        <v>21750</v>
      </c>
      <c r="J78" s="314">
        <v>22962</v>
      </c>
      <c r="K78" s="314">
        <v>24431</v>
      </c>
      <c r="L78" s="314">
        <v>27334</v>
      </c>
      <c r="M78" s="314">
        <v>34683</v>
      </c>
      <c r="N78" s="314">
        <v>40032</v>
      </c>
      <c r="O78" s="314">
        <v>42846</v>
      </c>
      <c r="P78" s="314">
        <v>46097</v>
      </c>
      <c r="Q78" s="314">
        <v>57459</v>
      </c>
    </row>
    <row r="79" spans="1:17" ht="25.5" x14ac:dyDescent="0.2">
      <c r="A79" s="281" t="s">
        <v>2107</v>
      </c>
      <c r="B79" s="279" t="s">
        <v>156</v>
      </c>
      <c r="C79" s="278">
        <v>196</v>
      </c>
      <c r="D79" s="278">
        <v>43761</v>
      </c>
      <c r="E79" s="277">
        <v>6.8</v>
      </c>
      <c r="F79" s="278">
        <v>52513</v>
      </c>
      <c r="G79" s="277">
        <v>3.5</v>
      </c>
      <c r="H79" s="278">
        <v>22895</v>
      </c>
      <c r="I79" s="314">
        <v>27832</v>
      </c>
      <c r="J79" s="314">
        <v>30665</v>
      </c>
      <c r="K79" s="314">
        <v>32400</v>
      </c>
      <c r="L79" s="314">
        <v>38603</v>
      </c>
      <c r="M79" s="314">
        <v>49400</v>
      </c>
      <c r="N79" s="313">
        <v>57417</v>
      </c>
      <c r="O79" s="313">
        <v>62696</v>
      </c>
      <c r="P79" s="313">
        <v>68579</v>
      </c>
      <c r="Q79" s="315">
        <v>90119</v>
      </c>
    </row>
    <row r="80" spans="1:17" ht="25.5" x14ac:dyDescent="0.2">
      <c r="A80" s="281" t="s">
        <v>2106</v>
      </c>
      <c r="B80" s="279" t="s">
        <v>166</v>
      </c>
      <c r="C80" s="278">
        <v>155</v>
      </c>
      <c r="D80" s="278">
        <v>47153</v>
      </c>
      <c r="E80" s="277">
        <v>5.3</v>
      </c>
      <c r="F80" s="278">
        <v>56843</v>
      </c>
      <c r="G80" s="277">
        <v>2.2999999999999998</v>
      </c>
      <c r="H80" s="278">
        <v>23760</v>
      </c>
      <c r="I80" s="314">
        <v>30268</v>
      </c>
      <c r="J80" s="314">
        <v>32231</v>
      </c>
      <c r="K80" s="313">
        <v>35739</v>
      </c>
      <c r="L80" s="314">
        <v>42000</v>
      </c>
      <c r="M80" s="313">
        <v>54261</v>
      </c>
      <c r="N80" s="313">
        <v>62951</v>
      </c>
      <c r="O80" s="313">
        <v>67981</v>
      </c>
      <c r="P80" s="313">
        <v>74557</v>
      </c>
      <c r="Q80" s="315" t="s">
        <v>158</v>
      </c>
    </row>
    <row r="81" spans="1:17" ht="25.5" x14ac:dyDescent="0.2">
      <c r="A81" s="281" t="s">
        <v>2105</v>
      </c>
      <c r="B81" s="279" t="s">
        <v>167</v>
      </c>
      <c r="C81" s="282">
        <v>40</v>
      </c>
      <c r="D81" s="282">
        <v>32979</v>
      </c>
      <c r="E81" s="277">
        <v>6.8</v>
      </c>
      <c r="F81" s="278">
        <v>35852</v>
      </c>
      <c r="G81" s="277">
        <v>5.3</v>
      </c>
      <c r="H81" s="278">
        <v>21982</v>
      </c>
      <c r="I81" s="314">
        <v>24032</v>
      </c>
      <c r="J81" s="314">
        <v>25790</v>
      </c>
      <c r="K81" s="313">
        <v>26527</v>
      </c>
      <c r="L81" s="313">
        <v>30567</v>
      </c>
      <c r="M81" s="313">
        <v>36632</v>
      </c>
      <c r="N81" s="313">
        <v>40802</v>
      </c>
      <c r="O81" s="313">
        <v>42909</v>
      </c>
      <c r="P81" s="315">
        <v>44732</v>
      </c>
      <c r="Q81" s="315" t="s">
        <v>158</v>
      </c>
    </row>
    <row r="82" spans="1:17" ht="25.5" x14ac:dyDescent="0.2">
      <c r="A82" s="281" t="s">
        <v>2104</v>
      </c>
      <c r="B82" s="279" t="s">
        <v>157</v>
      </c>
      <c r="C82" s="278">
        <v>485</v>
      </c>
      <c r="D82" s="278">
        <v>40625</v>
      </c>
      <c r="E82" s="277">
        <v>2.4</v>
      </c>
      <c r="F82" s="278">
        <v>43691</v>
      </c>
      <c r="G82" s="277">
        <v>2.7</v>
      </c>
      <c r="H82" s="278">
        <v>25181</v>
      </c>
      <c r="I82" s="314">
        <v>29724</v>
      </c>
      <c r="J82" s="314">
        <v>31895</v>
      </c>
      <c r="K82" s="314">
        <v>33710</v>
      </c>
      <c r="L82" s="314">
        <v>37236</v>
      </c>
      <c r="M82" s="314">
        <v>44097</v>
      </c>
      <c r="N82" s="314">
        <v>48000</v>
      </c>
      <c r="O82" s="314">
        <v>50296</v>
      </c>
      <c r="P82" s="314">
        <v>53774</v>
      </c>
      <c r="Q82" s="313">
        <v>64278</v>
      </c>
    </row>
    <row r="83" spans="1:17" ht="38.25" x14ac:dyDescent="0.2">
      <c r="A83" s="281" t="s">
        <v>2103</v>
      </c>
      <c r="B83" s="279" t="s">
        <v>168</v>
      </c>
      <c r="C83" s="282">
        <v>124</v>
      </c>
      <c r="D83" s="282">
        <v>41261</v>
      </c>
      <c r="E83" s="277">
        <v>1.1000000000000001</v>
      </c>
      <c r="F83" s="278">
        <v>43778</v>
      </c>
      <c r="G83" s="277">
        <v>-1.5</v>
      </c>
      <c r="H83" s="283" t="s">
        <v>158</v>
      </c>
      <c r="I83" s="313">
        <v>31085</v>
      </c>
      <c r="J83" s="313">
        <v>32622</v>
      </c>
      <c r="K83" s="313">
        <v>34178</v>
      </c>
      <c r="L83" s="313">
        <v>38013</v>
      </c>
      <c r="M83" s="313">
        <v>45181</v>
      </c>
      <c r="N83" s="313">
        <v>49468</v>
      </c>
      <c r="O83" s="313">
        <v>51682</v>
      </c>
      <c r="P83" s="313">
        <v>55504</v>
      </c>
      <c r="Q83" s="315" t="s">
        <v>158</v>
      </c>
    </row>
    <row r="84" spans="1:17" x14ac:dyDescent="0.2">
      <c r="A84" s="281" t="s">
        <v>2102</v>
      </c>
      <c r="B84" s="279" t="s">
        <v>169</v>
      </c>
      <c r="C84" s="282">
        <v>109</v>
      </c>
      <c r="D84" s="278">
        <v>39968</v>
      </c>
      <c r="E84" s="277">
        <v>1.3</v>
      </c>
      <c r="F84" s="278">
        <v>45346</v>
      </c>
      <c r="G84" s="277">
        <v>1.6</v>
      </c>
      <c r="H84" s="278">
        <v>27129</v>
      </c>
      <c r="I84" s="314">
        <v>31015</v>
      </c>
      <c r="J84" s="314">
        <v>32565</v>
      </c>
      <c r="K84" s="314">
        <v>34172</v>
      </c>
      <c r="L84" s="314">
        <v>37480</v>
      </c>
      <c r="M84" s="314">
        <v>43052</v>
      </c>
      <c r="N84" s="314">
        <v>46773</v>
      </c>
      <c r="O84" s="313">
        <v>49025</v>
      </c>
      <c r="P84" s="313">
        <v>52489</v>
      </c>
      <c r="Q84" s="315" t="s">
        <v>158</v>
      </c>
    </row>
    <row r="85" spans="1:17" ht="25.5" x14ac:dyDescent="0.2">
      <c r="A85" s="281" t="s">
        <v>2101</v>
      </c>
      <c r="B85" s="279" t="s">
        <v>170</v>
      </c>
      <c r="C85" s="282">
        <v>115</v>
      </c>
      <c r="D85" s="278">
        <v>41604</v>
      </c>
      <c r="E85" s="277">
        <v>3.8</v>
      </c>
      <c r="F85" s="278">
        <v>42771</v>
      </c>
      <c r="G85" s="277">
        <v>6.3</v>
      </c>
      <c r="H85" s="282">
        <v>24855</v>
      </c>
      <c r="I85" s="314">
        <v>28976</v>
      </c>
      <c r="J85" s="314">
        <v>31222</v>
      </c>
      <c r="K85" s="314">
        <v>33133</v>
      </c>
      <c r="L85" s="314">
        <v>36948</v>
      </c>
      <c r="M85" s="314">
        <v>44477</v>
      </c>
      <c r="N85" s="314">
        <v>47784</v>
      </c>
      <c r="O85" s="314">
        <v>49518</v>
      </c>
      <c r="P85" s="313">
        <v>51545</v>
      </c>
      <c r="Q85" s="315" t="s">
        <v>158</v>
      </c>
    </row>
    <row r="86" spans="1:17" ht="25.5" x14ac:dyDescent="0.2">
      <c r="A86" s="281" t="s">
        <v>2100</v>
      </c>
      <c r="B86" s="279" t="s">
        <v>171</v>
      </c>
      <c r="C86" s="282">
        <v>138</v>
      </c>
      <c r="D86" s="278">
        <v>39896</v>
      </c>
      <c r="E86" s="277">
        <v>3.3</v>
      </c>
      <c r="F86" s="278">
        <v>43069</v>
      </c>
      <c r="G86" s="277">
        <v>4.0999999999999996</v>
      </c>
      <c r="H86" s="278">
        <v>24173</v>
      </c>
      <c r="I86" s="314">
        <v>28395</v>
      </c>
      <c r="J86" s="314">
        <v>30693</v>
      </c>
      <c r="K86" s="314">
        <v>33106</v>
      </c>
      <c r="L86" s="314">
        <v>36521</v>
      </c>
      <c r="M86" s="314">
        <v>43304</v>
      </c>
      <c r="N86" s="313">
        <v>47960</v>
      </c>
      <c r="O86" s="313">
        <v>51354</v>
      </c>
      <c r="P86" s="313">
        <v>54715</v>
      </c>
      <c r="Q86" s="315" t="s">
        <v>158</v>
      </c>
    </row>
    <row r="87" spans="1:17" ht="25.5" x14ac:dyDescent="0.2">
      <c r="A87" s="281" t="s">
        <v>2099</v>
      </c>
      <c r="B87" s="279" t="s">
        <v>159</v>
      </c>
      <c r="C87" s="278">
        <v>273</v>
      </c>
      <c r="D87" s="278">
        <v>31756</v>
      </c>
      <c r="E87" s="277">
        <v>5.9</v>
      </c>
      <c r="F87" s="278">
        <v>35302</v>
      </c>
      <c r="G87" s="277">
        <v>6.5</v>
      </c>
      <c r="H87" s="278">
        <v>20296</v>
      </c>
      <c r="I87" s="314">
        <v>23272</v>
      </c>
      <c r="J87" s="314">
        <v>24824</v>
      </c>
      <c r="K87" s="314">
        <v>26011</v>
      </c>
      <c r="L87" s="314">
        <v>28813</v>
      </c>
      <c r="M87" s="314">
        <v>34550</v>
      </c>
      <c r="N87" s="314">
        <v>38862</v>
      </c>
      <c r="O87" s="314">
        <v>41224</v>
      </c>
      <c r="P87" s="313">
        <v>43884</v>
      </c>
      <c r="Q87" s="315">
        <v>53683</v>
      </c>
    </row>
    <row r="88" spans="1:17" ht="38.25" x14ac:dyDescent="0.2">
      <c r="A88" s="281" t="s">
        <v>2098</v>
      </c>
      <c r="B88" s="279" t="s">
        <v>172</v>
      </c>
      <c r="C88" s="282">
        <v>61</v>
      </c>
      <c r="D88" s="278">
        <v>31040</v>
      </c>
      <c r="E88" s="277">
        <v>3.5</v>
      </c>
      <c r="F88" s="278">
        <v>32935</v>
      </c>
      <c r="G88" s="277">
        <v>5.0999999999999996</v>
      </c>
      <c r="H88" s="278">
        <v>20157</v>
      </c>
      <c r="I88" s="314">
        <v>22022</v>
      </c>
      <c r="J88" s="313">
        <v>23606</v>
      </c>
      <c r="K88" s="313">
        <v>25455</v>
      </c>
      <c r="L88" s="313">
        <v>28382</v>
      </c>
      <c r="M88" s="314">
        <v>33451</v>
      </c>
      <c r="N88" s="313">
        <v>36422</v>
      </c>
      <c r="O88" s="313">
        <v>37581</v>
      </c>
      <c r="P88" s="315">
        <v>40026</v>
      </c>
      <c r="Q88" s="315" t="s">
        <v>158</v>
      </c>
    </row>
    <row r="89" spans="1:17" ht="25.5" x14ac:dyDescent="0.2">
      <c r="A89" s="281" t="s">
        <v>2097</v>
      </c>
      <c r="B89" s="279" t="s">
        <v>173</v>
      </c>
      <c r="C89" s="283">
        <v>35</v>
      </c>
      <c r="D89" s="282">
        <v>23744</v>
      </c>
      <c r="E89" s="277">
        <v>3.3</v>
      </c>
      <c r="F89" s="278">
        <v>24074</v>
      </c>
      <c r="G89" s="277">
        <v>5.2</v>
      </c>
      <c r="H89" s="282">
        <v>15744</v>
      </c>
      <c r="I89" s="313">
        <v>18795</v>
      </c>
      <c r="J89" s="313">
        <v>19591</v>
      </c>
      <c r="K89" s="313">
        <v>20374</v>
      </c>
      <c r="L89" s="314">
        <v>22131</v>
      </c>
      <c r="M89" s="313">
        <v>25014</v>
      </c>
      <c r="N89" s="313">
        <v>27016</v>
      </c>
      <c r="O89" s="313">
        <v>28128</v>
      </c>
      <c r="P89" s="315">
        <v>29155</v>
      </c>
      <c r="Q89" s="315" t="s">
        <v>158</v>
      </c>
    </row>
    <row r="90" spans="1:17" ht="25.5" x14ac:dyDescent="0.2">
      <c r="A90" s="281" t="s">
        <v>2096</v>
      </c>
      <c r="B90" s="279" t="s">
        <v>174</v>
      </c>
      <c r="C90" s="283">
        <v>20</v>
      </c>
      <c r="D90" s="282">
        <v>37478</v>
      </c>
      <c r="E90" s="277">
        <v>6.2</v>
      </c>
      <c r="F90" s="278">
        <v>36929</v>
      </c>
      <c r="G90" s="277">
        <v>4.8</v>
      </c>
      <c r="H90" s="283" t="s">
        <v>158</v>
      </c>
      <c r="I90" s="315">
        <v>26928</v>
      </c>
      <c r="J90" s="313">
        <v>28796</v>
      </c>
      <c r="K90" s="313">
        <v>30485</v>
      </c>
      <c r="L90" s="313">
        <v>33082</v>
      </c>
      <c r="M90" s="313">
        <v>40850</v>
      </c>
      <c r="N90" s="313">
        <v>43017</v>
      </c>
      <c r="O90" s="315">
        <v>44598</v>
      </c>
      <c r="P90" s="315" t="s">
        <v>158</v>
      </c>
      <c r="Q90" s="315" t="s">
        <v>158</v>
      </c>
    </row>
    <row r="91" spans="1:17" ht="25.5" x14ac:dyDescent="0.2">
      <c r="A91" s="281" t="s">
        <v>2095</v>
      </c>
      <c r="B91" s="279" t="s">
        <v>1786</v>
      </c>
      <c r="C91" s="283">
        <v>11</v>
      </c>
      <c r="D91" s="283">
        <v>30538</v>
      </c>
      <c r="E91" s="277">
        <v>-10.1</v>
      </c>
      <c r="F91" s="283">
        <v>37333</v>
      </c>
      <c r="G91" s="277">
        <v>8</v>
      </c>
      <c r="H91" s="283" t="s">
        <v>158</v>
      </c>
      <c r="I91" s="315" t="s">
        <v>158</v>
      </c>
      <c r="J91" s="315">
        <v>25366</v>
      </c>
      <c r="K91" s="315">
        <v>27679</v>
      </c>
      <c r="L91" s="315">
        <v>29284</v>
      </c>
      <c r="M91" s="315">
        <v>34336</v>
      </c>
      <c r="N91" s="315" t="s">
        <v>158</v>
      </c>
      <c r="O91" s="315" t="s">
        <v>158</v>
      </c>
      <c r="P91" s="315" t="s">
        <v>158</v>
      </c>
      <c r="Q91" s="315" t="s">
        <v>158</v>
      </c>
    </row>
    <row r="92" spans="1:17" ht="25.5" x14ac:dyDescent="0.2">
      <c r="A92" s="281" t="s">
        <v>2094</v>
      </c>
      <c r="B92" s="279" t="s">
        <v>175</v>
      </c>
      <c r="C92" s="282">
        <v>146</v>
      </c>
      <c r="D92" s="278">
        <v>34067</v>
      </c>
      <c r="E92" s="277">
        <v>5.8</v>
      </c>
      <c r="F92" s="278">
        <v>38620</v>
      </c>
      <c r="G92" s="277">
        <v>6</v>
      </c>
      <c r="H92" s="278">
        <v>21885</v>
      </c>
      <c r="I92" s="314">
        <v>25022</v>
      </c>
      <c r="J92" s="314">
        <v>26311</v>
      </c>
      <c r="K92" s="314">
        <v>28139</v>
      </c>
      <c r="L92" s="314">
        <v>31026</v>
      </c>
      <c r="M92" s="314">
        <v>38018</v>
      </c>
      <c r="N92" s="313">
        <v>41976</v>
      </c>
      <c r="O92" s="313">
        <v>44755</v>
      </c>
      <c r="P92" s="313">
        <v>48253</v>
      </c>
      <c r="Q92" s="315" t="s">
        <v>158</v>
      </c>
    </row>
    <row r="93" spans="1:17" ht="25.5" x14ac:dyDescent="0.2">
      <c r="A93" s="281" t="s">
        <v>2093</v>
      </c>
      <c r="B93" s="279" t="s">
        <v>1783</v>
      </c>
      <c r="C93" s="278">
        <v>190</v>
      </c>
      <c r="D93" s="278">
        <v>24882</v>
      </c>
      <c r="E93" s="277">
        <v>7.1</v>
      </c>
      <c r="F93" s="278">
        <v>27485</v>
      </c>
      <c r="G93" s="277">
        <v>5.6</v>
      </c>
      <c r="H93" s="278">
        <v>18243</v>
      </c>
      <c r="I93" s="314">
        <v>19970</v>
      </c>
      <c r="J93" s="314">
        <v>20726</v>
      </c>
      <c r="K93" s="314">
        <v>21522</v>
      </c>
      <c r="L93" s="314">
        <v>23018</v>
      </c>
      <c r="M93" s="314">
        <v>26716</v>
      </c>
      <c r="N93" s="314">
        <v>28793</v>
      </c>
      <c r="O93" s="314">
        <v>30179</v>
      </c>
      <c r="P93" s="313">
        <v>32197</v>
      </c>
      <c r="Q93" s="315">
        <v>39921</v>
      </c>
    </row>
    <row r="94" spans="1:17" ht="25.5" x14ac:dyDescent="0.2">
      <c r="A94" s="281" t="s">
        <v>2092</v>
      </c>
      <c r="B94" s="279" t="s">
        <v>176</v>
      </c>
      <c r="C94" s="278">
        <v>164</v>
      </c>
      <c r="D94" s="278">
        <v>25172</v>
      </c>
      <c r="E94" s="277">
        <v>6.8</v>
      </c>
      <c r="F94" s="278">
        <v>27839</v>
      </c>
      <c r="G94" s="277">
        <v>5.3</v>
      </c>
      <c r="H94" s="278">
        <v>18546</v>
      </c>
      <c r="I94" s="314">
        <v>20393</v>
      </c>
      <c r="J94" s="314">
        <v>21245</v>
      </c>
      <c r="K94" s="314">
        <v>21947</v>
      </c>
      <c r="L94" s="314">
        <v>23673</v>
      </c>
      <c r="M94" s="314">
        <v>27255</v>
      </c>
      <c r="N94" s="314">
        <v>29333</v>
      </c>
      <c r="O94" s="314">
        <v>30716</v>
      </c>
      <c r="P94" s="313">
        <v>32710</v>
      </c>
      <c r="Q94" s="315" t="s">
        <v>158</v>
      </c>
    </row>
    <row r="95" spans="1:17" ht="25.5" x14ac:dyDescent="0.2">
      <c r="A95" s="281" t="s">
        <v>2091</v>
      </c>
      <c r="B95" s="279" t="s">
        <v>177</v>
      </c>
      <c r="C95" s="282">
        <v>26</v>
      </c>
      <c r="D95" s="278">
        <v>21591</v>
      </c>
      <c r="E95" s="277">
        <v>3.1</v>
      </c>
      <c r="F95" s="282">
        <v>25213</v>
      </c>
      <c r="G95" s="277">
        <v>8.1</v>
      </c>
      <c r="H95" s="278">
        <v>16238</v>
      </c>
      <c r="I95" s="314">
        <v>17846</v>
      </c>
      <c r="J95" s="314">
        <v>18638</v>
      </c>
      <c r="K95" s="314">
        <v>19504</v>
      </c>
      <c r="L95" s="314">
        <v>20221</v>
      </c>
      <c r="M95" s="313">
        <v>23282</v>
      </c>
      <c r="N95" s="313">
        <v>25072</v>
      </c>
      <c r="O95" s="315">
        <v>26371</v>
      </c>
      <c r="P95" s="315">
        <v>28296</v>
      </c>
      <c r="Q95" s="315" t="s">
        <v>158</v>
      </c>
    </row>
    <row r="96" spans="1:17" ht="25.5" x14ac:dyDescent="0.2">
      <c r="A96" s="281" t="s">
        <v>2090</v>
      </c>
      <c r="B96" s="279" t="s">
        <v>160</v>
      </c>
      <c r="C96" s="282">
        <v>142</v>
      </c>
      <c r="D96" s="278">
        <v>29009</v>
      </c>
      <c r="E96" s="277">
        <v>7.9</v>
      </c>
      <c r="F96" s="278">
        <v>30937</v>
      </c>
      <c r="G96" s="277">
        <v>6.6</v>
      </c>
      <c r="H96" s="283">
        <v>19566</v>
      </c>
      <c r="I96" s="314">
        <v>22352</v>
      </c>
      <c r="J96" s="314">
        <v>23524</v>
      </c>
      <c r="K96" s="314">
        <v>24670</v>
      </c>
      <c r="L96" s="314">
        <v>26649</v>
      </c>
      <c r="M96" s="314">
        <v>31245</v>
      </c>
      <c r="N96" s="313">
        <v>34900</v>
      </c>
      <c r="O96" s="313">
        <v>36631</v>
      </c>
      <c r="P96" s="313">
        <v>39103</v>
      </c>
      <c r="Q96" s="315" t="s">
        <v>158</v>
      </c>
    </row>
    <row r="97" spans="1:17" ht="25.5" x14ac:dyDescent="0.2">
      <c r="A97" s="281" t="s">
        <v>2089</v>
      </c>
      <c r="B97" s="279" t="s">
        <v>178</v>
      </c>
      <c r="C97" s="283" t="s">
        <v>158</v>
      </c>
      <c r="D97" s="282">
        <v>22832</v>
      </c>
      <c r="E97" s="277">
        <v>4.0999999999999996</v>
      </c>
      <c r="F97" s="278">
        <v>24621</v>
      </c>
      <c r="G97" s="277">
        <v>2.2999999999999998</v>
      </c>
      <c r="H97" s="283" t="s">
        <v>158</v>
      </c>
      <c r="I97" s="315" t="s">
        <v>158</v>
      </c>
      <c r="J97" s="315" t="s">
        <v>158</v>
      </c>
      <c r="K97" s="314">
        <v>21554</v>
      </c>
      <c r="L97" s="313">
        <v>22402</v>
      </c>
      <c r="M97" s="313">
        <v>24956</v>
      </c>
      <c r="N97" s="315" t="s">
        <v>158</v>
      </c>
      <c r="O97" s="315" t="s">
        <v>158</v>
      </c>
      <c r="P97" s="315" t="s">
        <v>158</v>
      </c>
      <c r="Q97" s="315" t="s">
        <v>158</v>
      </c>
    </row>
    <row r="98" spans="1:17" ht="25.5" x14ac:dyDescent="0.2">
      <c r="A98" s="281" t="s">
        <v>2088</v>
      </c>
      <c r="B98" s="279" t="s">
        <v>179</v>
      </c>
      <c r="C98" s="282">
        <v>89</v>
      </c>
      <c r="D98" s="282">
        <v>31174</v>
      </c>
      <c r="E98" s="277">
        <v>3</v>
      </c>
      <c r="F98" s="282">
        <v>33544</v>
      </c>
      <c r="G98" s="277">
        <v>5.2</v>
      </c>
      <c r="H98" s="283" t="s">
        <v>158</v>
      </c>
      <c r="I98" s="313">
        <v>24235</v>
      </c>
      <c r="J98" s="313">
        <v>25545</v>
      </c>
      <c r="K98" s="313">
        <v>26482</v>
      </c>
      <c r="L98" s="313">
        <v>29021</v>
      </c>
      <c r="M98" s="313">
        <v>34931</v>
      </c>
      <c r="N98" s="313">
        <v>38390</v>
      </c>
      <c r="O98" s="313">
        <v>40667</v>
      </c>
      <c r="P98" s="315">
        <v>42502</v>
      </c>
      <c r="Q98" s="315" t="s">
        <v>158</v>
      </c>
    </row>
    <row r="99" spans="1:17" ht="25.5" x14ac:dyDescent="0.2">
      <c r="A99" s="281" t="s">
        <v>2087</v>
      </c>
      <c r="B99" s="279" t="s">
        <v>180</v>
      </c>
      <c r="C99" s="283">
        <v>22</v>
      </c>
      <c r="D99" s="282">
        <v>29570</v>
      </c>
      <c r="E99" s="277">
        <v>7.5</v>
      </c>
      <c r="F99" s="278">
        <v>30643</v>
      </c>
      <c r="G99" s="277">
        <v>9.8000000000000007</v>
      </c>
      <c r="H99" s="283">
        <v>20157</v>
      </c>
      <c r="I99" s="313">
        <v>23931</v>
      </c>
      <c r="J99" s="313">
        <v>24984</v>
      </c>
      <c r="K99" s="313">
        <v>25870</v>
      </c>
      <c r="L99" s="313">
        <v>27808</v>
      </c>
      <c r="M99" s="313">
        <v>31557</v>
      </c>
      <c r="N99" s="313">
        <v>33595</v>
      </c>
      <c r="O99" s="315">
        <v>35110</v>
      </c>
      <c r="P99" s="315" t="s">
        <v>158</v>
      </c>
      <c r="Q99" s="315" t="s">
        <v>158</v>
      </c>
    </row>
    <row r="100" spans="1:17" ht="25.5" x14ac:dyDescent="0.2">
      <c r="A100" s="281" t="s">
        <v>2086</v>
      </c>
      <c r="B100" s="279" t="s">
        <v>1775</v>
      </c>
      <c r="C100" s="283">
        <v>24</v>
      </c>
      <c r="D100" s="282">
        <v>22943</v>
      </c>
      <c r="E100" s="277">
        <v>7.9</v>
      </c>
      <c r="F100" s="278">
        <v>23476</v>
      </c>
      <c r="G100" s="277">
        <v>6.5</v>
      </c>
      <c r="H100" s="283">
        <v>13936</v>
      </c>
      <c r="I100" s="313">
        <v>18768</v>
      </c>
      <c r="J100" s="313">
        <v>20115</v>
      </c>
      <c r="K100" s="313">
        <v>20469</v>
      </c>
      <c r="L100" s="314">
        <v>22033</v>
      </c>
      <c r="M100" s="313">
        <v>24764</v>
      </c>
      <c r="N100" s="313">
        <v>26658</v>
      </c>
      <c r="O100" s="313">
        <v>27424</v>
      </c>
      <c r="P100" s="315" t="s">
        <v>158</v>
      </c>
      <c r="Q100" s="315" t="s">
        <v>158</v>
      </c>
    </row>
    <row r="101" spans="1:17" ht="25.5" x14ac:dyDescent="0.2">
      <c r="A101" s="281" t="s">
        <v>2085</v>
      </c>
      <c r="B101" s="279" t="s">
        <v>161</v>
      </c>
      <c r="C101" s="282">
        <v>108</v>
      </c>
      <c r="D101" s="278">
        <v>20323</v>
      </c>
      <c r="E101" s="277">
        <v>3.2</v>
      </c>
      <c r="F101" s="278">
        <v>21021</v>
      </c>
      <c r="G101" s="277">
        <v>1.6</v>
      </c>
      <c r="H101" s="283" t="s">
        <v>158</v>
      </c>
      <c r="I101" s="313">
        <v>16160</v>
      </c>
      <c r="J101" s="313">
        <v>17033</v>
      </c>
      <c r="K101" s="314">
        <v>17816</v>
      </c>
      <c r="L101" s="314">
        <v>19204</v>
      </c>
      <c r="M101" s="313">
        <v>21837</v>
      </c>
      <c r="N101" s="313">
        <v>23568</v>
      </c>
      <c r="O101" s="313">
        <v>24446</v>
      </c>
      <c r="P101" s="313">
        <v>25510</v>
      </c>
      <c r="Q101" s="315" t="s">
        <v>158</v>
      </c>
    </row>
    <row r="102" spans="1:17" ht="25.5" x14ac:dyDescent="0.2">
      <c r="A102" s="281" t="s">
        <v>2084</v>
      </c>
      <c r="B102" s="279" t="s">
        <v>181</v>
      </c>
      <c r="C102" s="282">
        <v>91</v>
      </c>
      <c r="D102" s="282">
        <v>20108</v>
      </c>
      <c r="E102" s="277">
        <v>1.1000000000000001</v>
      </c>
      <c r="F102" s="282">
        <v>20635</v>
      </c>
      <c r="G102" s="277">
        <v>0.2</v>
      </c>
      <c r="H102" s="283" t="s">
        <v>158</v>
      </c>
      <c r="I102" s="315">
        <v>16006</v>
      </c>
      <c r="J102" s="313">
        <v>16821</v>
      </c>
      <c r="K102" s="313">
        <v>17418</v>
      </c>
      <c r="L102" s="313">
        <v>18881</v>
      </c>
      <c r="M102" s="313">
        <v>21836</v>
      </c>
      <c r="N102" s="313">
        <v>23435</v>
      </c>
      <c r="O102" s="313">
        <v>24255</v>
      </c>
      <c r="P102" s="315">
        <v>25283</v>
      </c>
      <c r="Q102" s="315" t="s">
        <v>158</v>
      </c>
    </row>
    <row r="103" spans="1:17" ht="38.25" x14ac:dyDescent="0.2">
      <c r="A103" s="281" t="s">
        <v>2083</v>
      </c>
      <c r="B103" s="279" t="s">
        <v>182</v>
      </c>
      <c r="C103" s="283">
        <v>15</v>
      </c>
      <c r="D103" s="278">
        <v>20600</v>
      </c>
      <c r="E103" s="277">
        <v>9.1999999999999993</v>
      </c>
      <c r="F103" s="282">
        <v>22953</v>
      </c>
      <c r="G103" s="277">
        <v>9.4</v>
      </c>
      <c r="H103" s="283" t="s">
        <v>158</v>
      </c>
      <c r="I103" s="313">
        <v>17655</v>
      </c>
      <c r="J103" s="313">
        <v>18383</v>
      </c>
      <c r="K103" s="314">
        <v>19343</v>
      </c>
      <c r="L103" s="314">
        <v>20042</v>
      </c>
      <c r="M103" s="313">
        <v>21741</v>
      </c>
      <c r="N103" s="315">
        <v>24006</v>
      </c>
      <c r="O103" s="315" t="s">
        <v>158</v>
      </c>
      <c r="P103" s="315" t="s">
        <v>158</v>
      </c>
      <c r="Q103" s="315" t="s">
        <v>158</v>
      </c>
    </row>
    <row r="104" spans="1:17" ht="25.5" x14ac:dyDescent="0.2">
      <c r="A104" s="281" t="s">
        <v>2082</v>
      </c>
      <c r="B104" s="279" t="s">
        <v>183</v>
      </c>
      <c r="C104" s="283" t="s">
        <v>158</v>
      </c>
      <c r="D104" s="283">
        <v>23281</v>
      </c>
      <c r="E104" s="277">
        <v>-5.5</v>
      </c>
      <c r="F104" s="282">
        <v>24944</v>
      </c>
      <c r="G104" s="277">
        <v>-2.2000000000000002</v>
      </c>
      <c r="H104" s="283" t="s">
        <v>158</v>
      </c>
      <c r="I104" s="315" t="s">
        <v>158</v>
      </c>
      <c r="J104" s="315" t="s">
        <v>158</v>
      </c>
      <c r="K104" s="315" t="s">
        <v>158</v>
      </c>
      <c r="L104" s="315" t="s">
        <v>158</v>
      </c>
      <c r="M104" s="315" t="s">
        <v>158</v>
      </c>
      <c r="N104" s="315" t="s">
        <v>158</v>
      </c>
      <c r="O104" s="315" t="s">
        <v>158</v>
      </c>
      <c r="P104" s="315" t="s">
        <v>158</v>
      </c>
      <c r="Q104" s="315" t="s">
        <v>158</v>
      </c>
    </row>
    <row r="105" spans="1:17" ht="25.5" x14ac:dyDescent="0.2">
      <c r="A105" s="281" t="s">
        <v>2081</v>
      </c>
      <c r="B105" s="279" t="s">
        <v>162</v>
      </c>
      <c r="C105" s="282">
        <v>76</v>
      </c>
      <c r="D105" s="278">
        <v>22080</v>
      </c>
      <c r="E105" s="277">
        <v>7.3</v>
      </c>
      <c r="F105" s="278">
        <v>24335</v>
      </c>
      <c r="G105" s="277">
        <v>4</v>
      </c>
      <c r="H105" s="282">
        <v>15074</v>
      </c>
      <c r="I105" s="314">
        <v>17722</v>
      </c>
      <c r="J105" s="314">
        <v>18567</v>
      </c>
      <c r="K105" s="314">
        <v>19513</v>
      </c>
      <c r="L105" s="314">
        <v>20985</v>
      </c>
      <c r="M105" s="314">
        <v>23675</v>
      </c>
      <c r="N105" s="314">
        <v>25439</v>
      </c>
      <c r="O105" s="313">
        <v>26522</v>
      </c>
      <c r="P105" s="313">
        <v>29034</v>
      </c>
      <c r="Q105" s="315" t="s">
        <v>158</v>
      </c>
    </row>
    <row r="106" spans="1:17" x14ac:dyDescent="0.2">
      <c r="A106" s="281" t="s">
        <v>2080</v>
      </c>
      <c r="B106" s="279" t="s">
        <v>185</v>
      </c>
      <c r="C106" s="282">
        <v>43</v>
      </c>
      <c r="D106" s="278">
        <v>21740</v>
      </c>
      <c r="E106" s="277">
        <v>9.3000000000000007</v>
      </c>
      <c r="F106" s="278">
        <v>24449</v>
      </c>
      <c r="G106" s="277">
        <v>6.1</v>
      </c>
      <c r="H106" s="282">
        <v>15173</v>
      </c>
      <c r="I106" s="314">
        <v>17337</v>
      </c>
      <c r="J106" s="314">
        <v>18325</v>
      </c>
      <c r="K106" s="314">
        <v>18944</v>
      </c>
      <c r="L106" s="314">
        <v>20403</v>
      </c>
      <c r="M106" s="314">
        <v>23185</v>
      </c>
      <c r="N106" s="313">
        <v>25204</v>
      </c>
      <c r="O106" s="313">
        <v>25981</v>
      </c>
      <c r="P106" s="315">
        <v>28150</v>
      </c>
      <c r="Q106" s="315" t="s">
        <v>158</v>
      </c>
    </row>
    <row r="107" spans="1:17" ht="25.5" x14ac:dyDescent="0.2">
      <c r="A107" s="281" t="s">
        <v>2079</v>
      </c>
      <c r="B107" s="279" t="s">
        <v>186</v>
      </c>
      <c r="C107" s="282">
        <v>33</v>
      </c>
      <c r="D107" s="278">
        <v>22690</v>
      </c>
      <c r="E107" s="277">
        <v>1.5</v>
      </c>
      <c r="F107" s="278">
        <v>24184</v>
      </c>
      <c r="G107" s="277">
        <v>0.9</v>
      </c>
      <c r="H107" s="283">
        <v>14684</v>
      </c>
      <c r="I107" s="314">
        <v>18424</v>
      </c>
      <c r="J107" s="314">
        <v>19782</v>
      </c>
      <c r="K107" s="314">
        <v>20360</v>
      </c>
      <c r="L107" s="314">
        <v>21601</v>
      </c>
      <c r="M107" s="314">
        <v>24000</v>
      </c>
      <c r="N107" s="313">
        <v>25712</v>
      </c>
      <c r="O107" s="313">
        <v>27582</v>
      </c>
      <c r="P107" s="315">
        <v>29219</v>
      </c>
      <c r="Q107" s="315" t="s">
        <v>158</v>
      </c>
    </row>
    <row r="108" spans="1:17" ht="25.5" x14ac:dyDescent="0.2">
      <c r="A108" s="281" t="s">
        <v>2078</v>
      </c>
      <c r="B108" s="279" t="s">
        <v>164</v>
      </c>
      <c r="C108" s="278">
        <v>112</v>
      </c>
      <c r="D108" s="278">
        <v>27208</v>
      </c>
      <c r="E108" s="277">
        <v>5.5</v>
      </c>
      <c r="F108" s="278">
        <v>29830</v>
      </c>
      <c r="G108" s="277">
        <v>5.7</v>
      </c>
      <c r="H108" s="278">
        <v>18647</v>
      </c>
      <c r="I108" s="314">
        <v>21290</v>
      </c>
      <c r="J108" s="314">
        <v>22383</v>
      </c>
      <c r="K108" s="314">
        <v>23309</v>
      </c>
      <c r="L108" s="314">
        <v>25185</v>
      </c>
      <c r="M108" s="314">
        <v>30064</v>
      </c>
      <c r="N108" s="314">
        <v>33446</v>
      </c>
      <c r="O108" s="313">
        <v>35150</v>
      </c>
      <c r="P108" s="313">
        <v>37689</v>
      </c>
      <c r="Q108" s="315">
        <v>44772</v>
      </c>
    </row>
    <row r="109" spans="1:17" ht="25.5" x14ac:dyDescent="0.2">
      <c r="A109" s="281" t="s">
        <v>2078</v>
      </c>
      <c r="B109" s="279" t="s">
        <v>188</v>
      </c>
      <c r="C109" s="282">
        <v>55</v>
      </c>
      <c r="D109" s="278">
        <v>25347</v>
      </c>
      <c r="E109" s="277">
        <v>3.8</v>
      </c>
      <c r="F109" s="278">
        <v>27389</v>
      </c>
      <c r="G109" s="277">
        <v>3.1</v>
      </c>
      <c r="H109" s="278">
        <v>17819</v>
      </c>
      <c r="I109" s="314">
        <v>20620</v>
      </c>
      <c r="J109" s="314">
        <v>21211</v>
      </c>
      <c r="K109" s="314">
        <v>22343</v>
      </c>
      <c r="L109" s="314">
        <v>23611</v>
      </c>
      <c r="M109" s="314">
        <v>27089</v>
      </c>
      <c r="N109" s="313">
        <v>29853</v>
      </c>
      <c r="O109" s="313">
        <v>31437</v>
      </c>
      <c r="P109" s="313">
        <v>33587</v>
      </c>
      <c r="Q109" s="315" t="s">
        <v>158</v>
      </c>
    </row>
    <row r="110" spans="1:17" ht="25.5" x14ac:dyDescent="0.2">
      <c r="A110" s="281" t="s">
        <v>2077</v>
      </c>
      <c r="B110" s="279" t="s">
        <v>189</v>
      </c>
      <c r="C110" s="282">
        <v>57</v>
      </c>
      <c r="D110" s="278">
        <v>30112</v>
      </c>
      <c r="E110" s="277">
        <v>11.7</v>
      </c>
      <c r="F110" s="278">
        <v>32158</v>
      </c>
      <c r="G110" s="277">
        <v>9.3000000000000007</v>
      </c>
      <c r="H110" s="278">
        <v>19915</v>
      </c>
      <c r="I110" s="314">
        <v>22401</v>
      </c>
      <c r="J110" s="314">
        <v>23702</v>
      </c>
      <c r="K110" s="314">
        <v>24754</v>
      </c>
      <c r="L110" s="314">
        <v>27088</v>
      </c>
      <c r="M110" s="313">
        <v>33184</v>
      </c>
      <c r="N110" s="313">
        <v>36762</v>
      </c>
      <c r="O110" s="313">
        <v>38319</v>
      </c>
      <c r="P110" s="313">
        <v>40390</v>
      </c>
      <c r="Q110" s="315" t="s">
        <v>158</v>
      </c>
    </row>
    <row r="111" spans="1:17" ht="25.5" x14ac:dyDescent="0.2">
      <c r="A111" s="281" t="s">
        <v>2076</v>
      </c>
      <c r="B111" s="279" t="s">
        <v>165</v>
      </c>
      <c r="C111" s="282">
        <v>125</v>
      </c>
      <c r="D111" s="278">
        <v>22569</v>
      </c>
      <c r="E111" s="277">
        <v>5.3</v>
      </c>
      <c r="F111" s="278">
        <v>23339</v>
      </c>
      <c r="G111" s="277">
        <v>2.5</v>
      </c>
      <c r="H111" s="278">
        <v>16074</v>
      </c>
      <c r="I111" s="314">
        <v>18189</v>
      </c>
      <c r="J111" s="314">
        <v>18995</v>
      </c>
      <c r="K111" s="314">
        <v>19656</v>
      </c>
      <c r="L111" s="314">
        <v>21166</v>
      </c>
      <c r="M111" s="314">
        <v>24012</v>
      </c>
      <c r="N111" s="314">
        <v>25739</v>
      </c>
      <c r="O111" s="314">
        <v>26725</v>
      </c>
      <c r="P111" s="313">
        <v>27969</v>
      </c>
      <c r="Q111" s="315" t="s">
        <v>158</v>
      </c>
    </row>
    <row r="112" spans="1:17" ht="25.5" x14ac:dyDescent="0.2">
      <c r="A112" s="281" t="s">
        <v>2075</v>
      </c>
      <c r="B112" s="279" t="s">
        <v>190</v>
      </c>
      <c r="C112" s="283">
        <v>21</v>
      </c>
      <c r="D112" s="278">
        <v>23289</v>
      </c>
      <c r="E112" s="277">
        <v>6</v>
      </c>
      <c r="F112" s="278">
        <v>24917</v>
      </c>
      <c r="G112" s="277">
        <v>7.2</v>
      </c>
      <c r="H112" s="282">
        <v>18013</v>
      </c>
      <c r="I112" s="314">
        <v>19742</v>
      </c>
      <c r="J112" s="314">
        <v>20430</v>
      </c>
      <c r="K112" s="314">
        <v>20906</v>
      </c>
      <c r="L112" s="314">
        <v>22301</v>
      </c>
      <c r="M112" s="313">
        <v>24774</v>
      </c>
      <c r="N112" s="313">
        <v>26520</v>
      </c>
      <c r="O112" s="315">
        <v>27860</v>
      </c>
      <c r="P112" s="315">
        <v>28965</v>
      </c>
      <c r="Q112" s="315" t="s">
        <v>158</v>
      </c>
    </row>
    <row r="113" spans="1:17" ht="38.25" x14ac:dyDescent="0.2">
      <c r="A113" s="281" t="s">
        <v>2074</v>
      </c>
      <c r="B113" s="279" t="s">
        <v>191</v>
      </c>
      <c r="C113" s="282">
        <v>104</v>
      </c>
      <c r="D113" s="278">
        <v>22397</v>
      </c>
      <c r="E113" s="277">
        <v>4.8</v>
      </c>
      <c r="F113" s="278">
        <v>23018</v>
      </c>
      <c r="G113" s="277">
        <v>1.6</v>
      </c>
      <c r="H113" s="278">
        <v>15827</v>
      </c>
      <c r="I113" s="314">
        <v>17846</v>
      </c>
      <c r="J113" s="314">
        <v>18670</v>
      </c>
      <c r="K113" s="314">
        <v>19316</v>
      </c>
      <c r="L113" s="314">
        <v>20890</v>
      </c>
      <c r="M113" s="314">
        <v>23727</v>
      </c>
      <c r="N113" s="314">
        <v>25514</v>
      </c>
      <c r="O113" s="313">
        <v>26548</v>
      </c>
      <c r="P113" s="313">
        <v>27726</v>
      </c>
      <c r="Q113" s="315" t="s">
        <v>158</v>
      </c>
    </row>
    <row r="114" spans="1:17" x14ac:dyDescent="0.2">
      <c r="A114" s="280" t="s">
        <v>1085</v>
      </c>
      <c r="B114" s="279" t="s">
        <v>141</v>
      </c>
      <c r="C114" s="278">
        <v>1311</v>
      </c>
      <c r="D114" s="278">
        <v>30000</v>
      </c>
      <c r="E114" s="277">
        <v>4.4000000000000004</v>
      </c>
      <c r="F114" s="278">
        <v>35334</v>
      </c>
      <c r="G114" s="277">
        <v>6</v>
      </c>
      <c r="H114" s="278">
        <v>18614</v>
      </c>
      <c r="I114" s="314">
        <v>21374</v>
      </c>
      <c r="J114" s="314">
        <v>22703</v>
      </c>
      <c r="K114" s="314">
        <v>24000</v>
      </c>
      <c r="L114" s="314">
        <v>26820</v>
      </c>
      <c r="M114" s="314">
        <v>33722</v>
      </c>
      <c r="N114" s="314">
        <v>38660</v>
      </c>
      <c r="O114" s="314">
        <v>41335</v>
      </c>
      <c r="P114" s="314">
        <v>44815</v>
      </c>
      <c r="Q114" s="313">
        <v>55644</v>
      </c>
    </row>
    <row r="115" spans="1:17" ht="38.25" x14ac:dyDescent="0.2">
      <c r="A115" s="281" t="s">
        <v>2073</v>
      </c>
      <c r="B115" s="279" t="s">
        <v>156</v>
      </c>
      <c r="C115" s="282">
        <v>155</v>
      </c>
      <c r="D115" s="282">
        <v>40932</v>
      </c>
      <c r="E115" s="277">
        <v>4.5</v>
      </c>
      <c r="F115" s="278">
        <v>51331</v>
      </c>
      <c r="G115" s="277">
        <v>5.9</v>
      </c>
      <c r="H115" s="278">
        <v>22800</v>
      </c>
      <c r="I115" s="313">
        <v>26191</v>
      </c>
      <c r="J115" s="313">
        <v>28587</v>
      </c>
      <c r="K115" s="313">
        <v>30259</v>
      </c>
      <c r="L115" s="313">
        <v>34853</v>
      </c>
      <c r="M115" s="313">
        <v>47166</v>
      </c>
      <c r="N115" s="313">
        <v>54906</v>
      </c>
      <c r="O115" s="313">
        <v>59278</v>
      </c>
      <c r="P115" s="315">
        <v>64915</v>
      </c>
      <c r="Q115" s="315" t="s">
        <v>158</v>
      </c>
    </row>
    <row r="116" spans="1:17" ht="25.5" x14ac:dyDescent="0.2">
      <c r="A116" s="281" t="s">
        <v>2072</v>
      </c>
      <c r="B116" s="279" t="s">
        <v>166</v>
      </c>
      <c r="C116" s="282">
        <v>122</v>
      </c>
      <c r="D116" s="282">
        <v>44262</v>
      </c>
      <c r="E116" s="277">
        <v>3.1</v>
      </c>
      <c r="F116" s="282">
        <v>55066</v>
      </c>
      <c r="G116" s="277">
        <v>3.6</v>
      </c>
      <c r="H116" s="278">
        <v>23408</v>
      </c>
      <c r="I116" s="313">
        <v>27523</v>
      </c>
      <c r="J116" s="313">
        <v>30145</v>
      </c>
      <c r="K116" s="313">
        <v>32959</v>
      </c>
      <c r="L116" s="313">
        <v>38265</v>
      </c>
      <c r="M116" s="313">
        <v>51008</v>
      </c>
      <c r="N116" s="315">
        <v>58354</v>
      </c>
      <c r="O116" s="315">
        <v>63660</v>
      </c>
      <c r="P116" s="315">
        <v>69851</v>
      </c>
      <c r="Q116" s="315" t="s">
        <v>158</v>
      </c>
    </row>
    <row r="117" spans="1:17" ht="25.5" x14ac:dyDescent="0.2">
      <c r="A117" s="281" t="s">
        <v>2071</v>
      </c>
      <c r="B117" s="279" t="s">
        <v>167</v>
      </c>
      <c r="C117" s="283">
        <v>33</v>
      </c>
      <c r="D117" s="282">
        <v>30553</v>
      </c>
      <c r="E117" s="277">
        <v>3.2</v>
      </c>
      <c r="F117" s="282">
        <v>37355</v>
      </c>
      <c r="G117" s="277">
        <v>13.9</v>
      </c>
      <c r="H117" s="278">
        <v>21745</v>
      </c>
      <c r="I117" s="314">
        <v>23419</v>
      </c>
      <c r="J117" s="314">
        <v>24661</v>
      </c>
      <c r="K117" s="313">
        <v>25498</v>
      </c>
      <c r="L117" s="313">
        <v>28856</v>
      </c>
      <c r="M117" s="315">
        <v>33967</v>
      </c>
      <c r="N117" s="315">
        <v>39984</v>
      </c>
      <c r="O117" s="315">
        <v>45622</v>
      </c>
      <c r="P117" s="315" t="s">
        <v>158</v>
      </c>
      <c r="Q117" s="315" t="s">
        <v>158</v>
      </c>
    </row>
    <row r="118" spans="1:17" ht="25.5" x14ac:dyDescent="0.2">
      <c r="A118" s="281" t="s">
        <v>2070</v>
      </c>
      <c r="B118" s="279" t="s">
        <v>157</v>
      </c>
      <c r="C118" s="278">
        <v>344</v>
      </c>
      <c r="D118" s="278">
        <v>39148</v>
      </c>
      <c r="E118" s="277">
        <v>3.3</v>
      </c>
      <c r="F118" s="278">
        <v>43145</v>
      </c>
      <c r="G118" s="277">
        <v>7</v>
      </c>
      <c r="H118" s="278">
        <v>24008</v>
      </c>
      <c r="I118" s="314">
        <v>28525</v>
      </c>
      <c r="J118" s="314">
        <v>30499</v>
      </c>
      <c r="K118" s="314">
        <v>32485</v>
      </c>
      <c r="L118" s="314">
        <v>35769</v>
      </c>
      <c r="M118" s="314">
        <v>41955</v>
      </c>
      <c r="N118" s="314">
        <v>46696</v>
      </c>
      <c r="O118" s="314">
        <v>49830</v>
      </c>
      <c r="P118" s="314">
        <v>52341</v>
      </c>
      <c r="Q118" s="313">
        <v>62567</v>
      </c>
    </row>
    <row r="119" spans="1:17" ht="38.25" x14ac:dyDescent="0.2">
      <c r="A119" s="281" t="s">
        <v>2069</v>
      </c>
      <c r="B119" s="279" t="s">
        <v>168</v>
      </c>
      <c r="C119" s="282">
        <v>89</v>
      </c>
      <c r="D119" s="278">
        <v>41448</v>
      </c>
      <c r="E119" s="277">
        <v>3.9</v>
      </c>
      <c r="F119" s="283">
        <v>47549</v>
      </c>
      <c r="G119" s="277">
        <v>13.3</v>
      </c>
      <c r="H119" s="282">
        <v>24712</v>
      </c>
      <c r="I119" s="313">
        <v>29470</v>
      </c>
      <c r="J119" s="313">
        <v>32300</v>
      </c>
      <c r="K119" s="314">
        <v>33978</v>
      </c>
      <c r="L119" s="314">
        <v>37581</v>
      </c>
      <c r="M119" s="313">
        <v>45335</v>
      </c>
      <c r="N119" s="313">
        <v>50298</v>
      </c>
      <c r="O119" s="313">
        <v>52959</v>
      </c>
      <c r="P119" s="313">
        <v>56258</v>
      </c>
      <c r="Q119" s="315" t="s">
        <v>158</v>
      </c>
    </row>
    <row r="120" spans="1:17" ht="25.5" x14ac:dyDescent="0.2">
      <c r="A120" s="281" t="s">
        <v>2068</v>
      </c>
      <c r="B120" s="279" t="s">
        <v>169</v>
      </c>
      <c r="C120" s="282">
        <v>67</v>
      </c>
      <c r="D120" s="278">
        <v>38329</v>
      </c>
      <c r="E120" s="277">
        <v>3.6</v>
      </c>
      <c r="F120" s="278">
        <v>42185</v>
      </c>
      <c r="G120" s="277">
        <v>1.6</v>
      </c>
      <c r="H120" s="278">
        <v>24323</v>
      </c>
      <c r="I120" s="314">
        <v>28974</v>
      </c>
      <c r="J120" s="314">
        <v>30922</v>
      </c>
      <c r="K120" s="314">
        <v>31794</v>
      </c>
      <c r="L120" s="314">
        <v>34240</v>
      </c>
      <c r="M120" s="314">
        <v>40676</v>
      </c>
      <c r="N120" s="313">
        <v>45833</v>
      </c>
      <c r="O120" s="313">
        <v>48853</v>
      </c>
      <c r="P120" s="313">
        <v>51138</v>
      </c>
      <c r="Q120" s="315" t="s">
        <v>158</v>
      </c>
    </row>
    <row r="121" spans="1:17" ht="38.25" x14ac:dyDescent="0.2">
      <c r="A121" s="281" t="s">
        <v>2067</v>
      </c>
      <c r="B121" s="279" t="s">
        <v>170</v>
      </c>
      <c r="C121" s="282">
        <v>84</v>
      </c>
      <c r="D121" s="278">
        <v>37956</v>
      </c>
      <c r="E121" s="277">
        <v>1.8</v>
      </c>
      <c r="F121" s="278">
        <v>40603</v>
      </c>
      <c r="G121" s="277">
        <v>4.4000000000000004</v>
      </c>
      <c r="H121" s="282">
        <v>23451</v>
      </c>
      <c r="I121" s="314">
        <v>27991</v>
      </c>
      <c r="J121" s="314">
        <v>29749</v>
      </c>
      <c r="K121" s="314">
        <v>32023</v>
      </c>
      <c r="L121" s="314">
        <v>34769</v>
      </c>
      <c r="M121" s="314">
        <v>40725</v>
      </c>
      <c r="N121" s="313">
        <v>43694</v>
      </c>
      <c r="O121" s="313">
        <v>46139</v>
      </c>
      <c r="P121" s="315">
        <v>49980</v>
      </c>
      <c r="Q121" s="315" t="s">
        <v>158</v>
      </c>
    </row>
    <row r="122" spans="1:17" ht="38.25" x14ac:dyDescent="0.2">
      <c r="A122" s="281" t="s">
        <v>2066</v>
      </c>
      <c r="B122" s="279" t="s">
        <v>171</v>
      </c>
      <c r="C122" s="282">
        <v>104</v>
      </c>
      <c r="D122" s="278">
        <v>39053</v>
      </c>
      <c r="E122" s="277">
        <v>6.7</v>
      </c>
      <c r="F122" s="278">
        <v>42046</v>
      </c>
      <c r="G122" s="277">
        <v>7.1</v>
      </c>
      <c r="H122" s="278">
        <v>23654</v>
      </c>
      <c r="I122" s="314">
        <v>28175</v>
      </c>
      <c r="J122" s="314">
        <v>29840</v>
      </c>
      <c r="K122" s="314">
        <v>32243</v>
      </c>
      <c r="L122" s="314">
        <v>35740</v>
      </c>
      <c r="M122" s="314">
        <v>42503</v>
      </c>
      <c r="N122" s="313">
        <v>46645</v>
      </c>
      <c r="O122" s="313">
        <v>48764</v>
      </c>
      <c r="P122" s="313">
        <v>51996</v>
      </c>
      <c r="Q122" s="315" t="s">
        <v>158</v>
      </c>
    </row>
    <row r="123" spans="1:17" ht="38.25" x14ac:dyDescent="0.2">
      <c r="A123" s="281" t="s">
        <v>2065</v>
      </c>
      <c r="B123" s="279" t="s">
        <v>159</v>
      </c>
      <c r="C123" s="282">
        <v>214</v>
      </c>
      <c r="D123" s="282">
        <v>31389</v>
      </c>
      <c r="E123" s="277">
        <v>7</v>
      </c>
      <c r="F123" s="278">
        <v>35341</v>
      </c>
      <c r="G123" s="277">
        <v>7.5</v>
      </c>
      <c r="H123" s="278">
        <v>20377</v>
      </c>
      <c r="I123" s="314">
        <v>23318</v>
      </c>
      <c r="J123" s="314">
        <v>24728</v>
      </c>
      <c r="K123" s="314">
        <v>26064</v>
      </c>
      <c r="L123" s="314">
        <v>28566</v>
      </c>
      <c r="M123" s="313">
        <v>34582</v>
      </c>
      <c r="N123" s="313">
        <v>39851</v>
      </c>
      <c r="O123" s="313">
        <v>41802</v>
      </c>
      <c r="P123" s="313">
        <v>45062</v>
      </c>
      <c r="Q123" s="315" t="s">
        <v>158</v>
      </c>
    </row>
    <row r="124" spans="1:17" ht="38.25" x14ac:dyDescent="0.2">
      <c r="A124" s="281" t="s">
        <v>2064</v>
      </c>
      <c r="B124" s="279" t="s">
        <v>172</v>
      </c>
      <c r="C124" s="282">
        <v>47</v>
      </c>
      <c r="D124" s="282">
        <v>30527</v>
      </c>
      <c r="E124" s="277">
        <v>7.7</v>
      </c>
      <c r="F124" s="278">
        <v>33332</v>
      </c>
      <c r="G124" s="277">
        <v>6.7</v>
      </c>
      <c r="H124" s="278">
        <v>20230</v>
      </c>
      <c r="I124" s="314">
        <v>22579</v>
      </c>
      <c r="J124" s="314">
        <v>24158</v>
      </c>
      <c r="K124" s="314">
        <v>25101</v>
      </c>
      <c r="L124" s="313">
        <v>27165</v>
      </c>
      <c r="M124" s="313">
        <v>33288</v>
      </c>
      <c r="N124" s="313">
        <v>37206</v>
      </c>
      <c r="O124" s="315">
        <v>39388</v>
      </c>
      <c r="P124" s="315">
        <v>41143</v>
      </c>
      <c r="Q124" s="315" t="s">
        <v>158</v>
      </c>
    </row>
    <row r="125" spans="1:17" ht="38.25" x14ac:dyDescent="0.2">
      <c r="A125" s="281" t="s">
        <v>2063</v>
      </c>
      <c r="B125" s="279" t="s">
        <v>173</v>
      </c>
      <c r="C125" s="283">
        <v>30</v>
      </c>
      <c r="D125" s="278">
        <v>23294</v>
      </c>
      <c r="E125" s="277">
        <v>4.3</v>
      </c>
      <c r="F125" s="278">
        <v>24642</v>
      </c>
      <c r="G125" s="277">
        <v>7.2</v>
      </c>
      <c r="H125" s="283">
        <v>17350</v>
      </c>
      <c r="I125" s="313">
        <v>19507</v>
      </c>
      <c r="J125" s="313">
        <v>20391</v>
      </c>
      <c r="K125" s="313">
        <v>21531</v>
      </c>
      <c r="L125" s="314">
        <v>22782</v>
      </c>
      <c r="M125" s="313">
        <v>24925</v>
      </c>
      <c r="N125" s="313">
        <v>26976</v>
      </c>
      <c r="O125" s="315">
        <v>27808</v>
      </c>
      <c r="P125" s="315" t="s">
        <v>158</v>
      </c>
      <c r="Q125" s="315" t="s">
        <v>158</v>
      </c>
    </row>
    <row r="126" spans="1:17" ht="25.5" x14ac:dyDescent="0.2">
      <c r="A126" s="281" t="s">
        <v>2062</v>
      </c>
      <c r="B126" s="279" t="s">
        <v>174</v>
      </c>
      <c r="C126" s="283">
        <v>26</v>
      </c>
      <c r="D126" s="282">
        <v>39883</v>
      </c>
      <c r="E126" s="277">
        <v>-0.8</v>
      </c>
      <c r="F126" s="278">
        <v>38676</v>
      </c>
      <c r="G126" s="277">
        <v>1.5</v>
      </c>
      <c r="H126" s="282">
        <v>26882</v>
      </c>
      <c r="I126" s="314">
        <v>30068</v>
      </c>
      <c r="J126" s="314">
        <v>31296</v>
      </c>
      <c r="K126" s="314">
        <v>31836</v>
      </c>
      <c r="L126" s="313">
        <v>34598</v>
      </c>
      <c r="M126" s="313">
        <v>41630</v>
      </c>
      <c r="N126" s="313">
        <v>43806</v>
      </c>
      <c r="O126" s="313">
        <v>46103</v>
      </c>
      <c r="P126" s="315" t="s">
        <v>158</v>
      </c>
      <c r="Q126" s="315" t="s">
        <v>158</v>
      </c>
    </row>
    <row r="127" spans="1:17" ht="38.25" x14ac:dyDescent="0.2">
      <c r="A127" s="281" t="s">
        <v>2061</v>
      </c>
      <c r="B127" s="279" t="s">
        <v>1786</v>
      </c>
      <c r="C127" s="283" t="s">
        <v>158</v>
      </c>
      <c r="D127" s="283">
        <v>31107</v>
      </c>
      <c r="E127" s="277">
        <v>7.5</v>
      </c>
      <c r="F127" s="283">
        <v>41153</v>
      </c>
      <c r="G127" s="277">
        <v>21.8</v>
      </c>
      <c r="H127" s="283" t="s">
        <v>158</v>
      </c>
      <c r="I127" s="315" t="s">
        <v>158</v>
      </c>
      <c r="J127" s="315" t="s">
        <v>158</v>
      </c>
      <c r="K127" s="315">
        <v>26649</v>
      </c>
      <c r="L127" s="315">
        <v>29573</v>
      </c>
      <c r="M127" s="315" t="s">
        <v>158</v>
      </c>
      <c r="N127" s="315" t="s">
        <v>158</v>
      </c>
      <c r="O127" s="315" t="s">
        <v>158</v>
      </c>
      <c r="P127" s="315" t="s">
        <v>158</v>
      </c>
      <c r="Q127" s="315" t="s">
        <v>158</v>
      </c>
    </row>
    <row r="128" spans="1:17" ht="38.25" x14ac:dyDescent="0.2">
      <c r="A128" s="281" t="s">
        <v>2060</v>
      </c>
      <c r="B128" s="279" t="s">
        <v>175</v>
      </c>
      <c r="C128" s="283">
        <v>104</v>
      </c>
      <c r="D128" s="283">
        <v>32652</v>
      </c>
      <c r="E128" s="277">
        <v>3.5</v>
      </c>
      <c r="F128" s="278">
        <v>38106</v>
      </c>
      <c r="G128" s="277">
        <v>5.5</v>
      </c>
      <c r="H128" s="278">
        <v>20904</v>
      </c>
      <c r="I128" s="315" t="s">
        <v>158</v>
      </c>
      <c r="J128" s="315" t="s">
        <v>158</v>
      </c>
      <c r="K128" s="315">
        <v>27486</v>
      </c>
      <c r="L128" s="315">
        <v>29933</v>
      </c>
      <c r="M128" s="315">
        <v>37160</v>
      </c>
      <c r="N128" s="315" t="s">
        <v>158</v>
      </c>
      <c r="O128" s="315" t="s">
        <v>158</v>
      </c>
      <c r="P128" s="315" t="s">
        <v>158</v>
      </c>
      <c r="Q128" s="315" t="s">
        <v>158</v>
      </c>
    </row>
    <row r="129" spans="1:17" ht="38.25" x14ac:dyDescent="0.2">
      <c r="A129" s="281" t="s">
        <v>2059</v>
      </c>
      <c r="B129" s="279" t="s">
        <v>1783</v>
      </c>
      <c r="C129" s="278">
        <v>127</v>
      </c>
      <c r="D129" s="278">
        <v>24282</v>
      </c>
      <c r="E129" s="277">
        <v>4.7</v>
      </c>
      <c r="F129" s="278">
        <v>26008</v>
      </c>
      <c r="G129" s="277">
        <v>1.3</v>
      </c>
      <c r="H129" s="278">
        <v>17475</v>
      </c>
      <c r="I129" s="314">
        <v>19711</v>
      </c>
      <c r="J129" s="314">
        <v>20409</v>
      </c>
      <c r="K129" s="314">
        <v>21157</v>
      </c>
      <c r="L129" s="314">
        <v>22440</v>
      </c>
      <c r="M129" s="314">
        <v>26000</v>
      </c>
      <c r="N129" s="314">
        <v>28051</v>
      </c>
      <c r="O129" s="314">
        <v>29346</v>
      </c>
      <c r="P129" s="314">
        <v>30898</v>
      </c>
      <c r="Q129" s="315">
        <v>35843</v>
      </c>
    </row>
    <row r="130" spans="1:17" ht="25.5" x14ac:dyDescent="0.2">
      <c r="A130" s="281" t="s">
        <v>2058</v>
      </c>
      <c r="B130" s="279" t="s">
        <v>176</v>
      </c>
      <c r="C130" s="278">
        <v>110</v>
      </c>
      <c r="D130" s="278">
        <v>24716</v>
      </c>
      <c r="E130" s="277">
        <v>5.2</v>
      </c>
      <c r="F130" s="278">
        <v>26399</v>
      </c>
      <c r="G130" s="277">
        <v>1.2</v>
      </c>
      <c r="H130" s="278">
        <v>17705</v>
      </c>
      <c r="I130" s="314">
        <v>20011</v>
      </c>
      <c r="J130" s="314">
        <v>20796</v>
      </c>
      <c r="K130" s="314">
        <v>21580</v>
      </c>
      <c r="L130" s="314">
        <v>22703</v>
      </c>
      <c r="M130" s="314">
        <v>26229</v>
      </c>
      <c r="N130" s="314">
        <v>28311</v>
      </c>
      <c r="O130" s="314">
        <v>29688</v>
      </c>
      <c r="P130" s="313">
        <v>30992</v>
      </c>
      <c r="Q130" s="315" t="s">
        <v>158</v>
      </c>
    </row>
    <row r="131" spans="1:17" ht="25.5" x14ac:dyDescent="0.2">
      <c r="A131" s="281" t="s">
        <v>2057</v>
      </c>
      <c r="B131" s="279" t="s">
        <v>177</v>
      </c>
      <c r="C131" s="283">
        <v>17</v>
      </c>
      <c r="D131" s="282">
        <v>21653</v>
      </c>
      <c r="E131" s="277">
        <v>7.1</v>
      </c>
      <c r="F131" s="278">
        <v>23531</v>
      </c>
      <c r="G131" s="277">
        <v>4</v>
      </c>
      <c r="H131" s="282">
        <v>16289</v>
      </c>
      <c r="I131" s="314">
        <v>18070</v>
      </c>
      <c r="J131" s="314">
        <v>19104</v>
      </c>
      <c r="K131" s="314">
        <v>19485</v>
      </c>
      <c r="L131" s="314">
        <v>20545</v>
      </c>
      <c r="M131" s="313">
        <v>23324</v>
      </c>
      <c r="N131" s="315">
        <v>25672</v>
      </c>
      <c r="O131" s="315">
        <v>27089</v>
      </c>
      <c r="P131" s="315" t="s">
        <v>158</v>
      </c>
      <c r="Q131" s="315" t="s">
        <v>158</v>
      </c>
    </row>
    <row r="132" spans="1:17" ht="25.5" x14ac:dyDescent="0.2">
      <c r="A132" s="281" t="s">
        <v>2056</v>
      </c>
      <c r="B132" s="279" t="s">
        <v>160</v>
      </c>
      <c r="C132" s="282">
        <v>120</v>
      </c>
      <c r="D132" s="278">
        <v>30164</v>
      </c>
      <c r="E132" s="277">
        <v>7</v>
      </c>
      <c r="F132" s="278">
        <v>31762</v>
      </c>
      <c r="G132" s="277">
        <v>6.1</v>
      </c>
      <c r="H132" s="278">
        <v>19758</v>
      </c>
      <c r="I132" s="314">
        <v>22683</v>
      </c>
      <c r="J132" s="314">
        <v>23795</v>
      </c>
      <c r="K132" s="314">
        <v>25134</v>
      </c>
      <c r="L132" s="314">
        <v>27631</v>
      </c>
      <c r="M132" s="314">
        <v>32773</v>
      </c>
      <c r="N132" s="314">
        <v>35709</v>
      </c>
      <c r="O132" s="314">
        <v>37256</v>
      </c>
      <c r="P132" s="313">
        <v>39506</v>
      </c>
      <c r="Q132" s="315">
        <v>45008</v>
      </c>
    </row>
    <row r="133" spans="1:17" ht="25.5" x14ac:dyDescent="0.2">
      <c r="A133" s="281" t="s">
        <v>2055</v>
      </c>
      <c r="B133" s="279" t="s">
        <v>178</v>
      </c>
      <c r="C133" s="283" t="s">
        <v>158</v>
      </c>
      <c r="D133" s="283">
        <v>22344</v>
      </c>
      <c r="E133" s="277">
        <v>6.1</v>
      </c>
      <c r="F133" s="282">
        <v>24344</v>
      </c>
      <c r="G133" s="277">
        <v>8.6</v>
      </c>
      <c r="H133" s="283" t="s">
        <v>158</v>
      </c>
      <c r="I133" s="315" t="s">
        <v>158</v>
      </c>
      <c r="J133" s="315" t="s">
        <v>158</v>
      </c>
      <c r="K133" s="315" t="s">
        <v>158</v>
      </c>
      <c r="L133" s="315" t="s">
        <v>158</v>
      </c>
      <c r="M133" s="315" t="s">
        <v>158</v>
      </c>
      <c r="N133" s="315" t="s">
        <v>158</v>
      </c>
      <c r="O133" s="315" t="s">
        <v>158</v>
      </c>
      <c r="P133" s="315" t="s">
        <v>158</v>
      </c>
      <c r="Q133" s="315" t="s">
        <v>158</v>
      </c>
    </row>
    <row r="134" spans="1:17" ht="38.25" x14ac:dyDescent="0.2">
      <c r="A134" s="281" t="s">
        <v>2054</v>
      </c>
      <c r="B134" s="279" t="s">
        <v>179</v>
      </c>
      <c r="C134" s="282">
        <v>70</v>
      </c>
      <c r="D134" s="278">
        <v>33707</v>
      </c>
      <c r="E134" s="277">
        <v>6.8</v>
      </c>
      <c r="F134" s="278">
        <v>34949</v>
      </c>
      <c r="G134" s="277">
        <v>6.1</v>
      </c>
      <c r="H134" s="282">
        <v>21329</v>
      </c>
      <c r="I134" s="314">
        <v>26035</v>
      </c>
      <c r="J134" s="314">
        <v>27146</v>
      </c>
      <c r="K134" s="314">
        <v>28708</v>
      </c>
      <c r="L134" s="314">
        <v>30855</v>
      </c>
      <c r="M134" s="314">
        <v>36000</v>
      </c>
      <c r="N134" s="313">
        <v>39347</v>
      </c>
      <c r="O134" s="313">
        <v>40966</v>
      </c>
      <c r="P134" s="313">
        <v>43803</v>
      </c>
      <c r="Q134" s="315" t="s">
        <v>158</v>
      </c>
    </row>
    <row r="135" spans="1:17" ht="25.5" x14ac:dyDescent="0.2">
      <c r="A135" s="281" t="s">
        <v>2053</v>
      </c>
      <c r="B135" s="279" t="s">
        <v>180</v>
      </c>
      <c r="C135" s="283">
        <v>26</v>
      </c>
      <c r="D135" s="282">
        <v>29117</v>
      </c>
      <c r="E135" s="277">
        <v>0.6</v>
      </c>
      <c r="F135" s="278">
        <v>30041</v>
      </c>
      <c r="G135" s="277">
        <v>1.3</v>
      </c>
      <c r="H135" s="283">
        <v>20067</v>
      </c>
      <c r="I135" s="313">
        <v>22872</v>
      </c>
      <c r="J135" s="313">
        <v>23607</v>
      </c>
      <c r="K135" s="314">
        <v>25120</v>
      </c>
      <c r="L135" s="313">
        <v>27130</v>
      </c>
      <c r="M135" s="313">
        <v>30635</v>
      </c>
      <c r="N135" s="313">
        <v>32626</v>
      </c>
      <c r="O135" s="313">
        <v>34503</v>
      </c>
      <c r="P135" s="315" t="s">
        <v>158</v>
      </c>
      <c r="Q135" s="315" t="s">
        <v>158</v>
      </c>
    </row>
    <row r="136" spans="1:17" ht="38.25" x14ac:dyDescent="0.2">
      <c r="A136" s="281" t="s">
        <v>2052</v>
      </c>
      <c r="B136" s="279" t="s">
        <v>1775</v>
      </c>
      <c r="C136" s="283">
        <v>21</v>
      </c>
      <c r="D136" s="278">
        <v>23525</v>
      </c>
      <c r="E136" s="277">
        <v>11.2</v>
      </c>
      <c r="F136" s="278">
        <v>24230</v>
      </c>
      <c r="G136" s="277">
        <v>9.4</v>
      </c>
      <c r="H136" s="283">
        <v>16949</v>
      </c>
      <c r="I136" s="313">
        <v>19577</v>
      </c>
      <c r="J136" s="313">
        <v>20552</v>
      </c>
      <c r="K136" s="314">
        <v>21545</v>
      </c>
      <c r="L136" s="314">
        <v>22046</v>
      </c>
      <c r="M136" s="313">
        <v>24596</v>
      </c>
      <c r="N136" s="315">
        <v>25726</v>
      </c>
      <c r="O136" s="315">
        <v>26546</v>
      </c>
      <c r="P136" s="315" t="s">
        <v>158</v>
      </c>
      <c r="Q136" s="315" t="s">
        <v>158</v>
      </c>
    </row>
    <row r="137" spans="1:17" ht="38.25" x14ac:dyDescent="0.2">
      <c r="A137" s="281" t="s">
        <v>2051</v>
      </c>
      <c r="B137" s="279" t="s">
        <v>161</v>
      </c>
      <c r="C137" s="282">
        <v>75</v>
      </c>
      <c r="D137" s="278">
        <v>20458</v>
      </c>
      <c r="E137" s="277">
        <v>2.7</v>
      </c>
      <c r="F137" s="278">
        <v>21657</v>
      </c>
      <c r="G137" s="277">
        <v>4.4000000000000004</v>
      </c>
      <c r="H137" s="278">
        <v>13816</v>
      </c>
      <c r="I137" s="314">
        <v>16166</v>
      </c>
      <c r="J137" s="314">
        <v>16860</v>
      </c>
      <c r="K137" s="314">
        <v>17544</v>
      </c>
      <c r="L137" s="314">
        <v>18999</v>
      </c>
      <c r="M137" s="314">
        <v>22018</v>
      </c>
      <c r="N137" s="314">
        <v>23940</v>
      </c>
      <c r="O137" s="314">
        <v>24711</v>
      </c>
      <c r="P137" s="313">
        <v>25950</v>
      </c>
      <c r="Q137" s="315" t="s">
        <v>158</v>
      </c>
    </row>
    <row r="138" spans="1:17" ht="25.5" x14ac:dyDescent="0.2">
      <c r="A138" s="281" t="s">
        <v>2050</v>
      </c>
      <c r="B138" s="279" t="s">
        <v>181</v>
      </c>
      <c r="C138" s="282">
        <v>61</v>
      </c>
      <c r="D138" s="278">
        <v>20254</v>
      </c>
      <c r="E138" s="277">
        <v>2.2999999999999998</v>
      </c>
      <c r="F138" s="278">
        <v>21368</v>
      </c>
      <c r="G138" s="277">
        <v>5</v>
      </c>
      <c r="H138" s="282">
        <v>13773</v>
      </c>
      <c r="I138" s="314">
        <v>16066</v>
      </c>
      <c r="J138" s="314">
        <v>16743</v>
      </c>
      <c r="K138" s="314">
        <v>17319</v>
      </c>
      <c r="L138" s="314">
        <v>18841</v>
      </c>
      <c r="M138" s="314">
        <v>21910</v>
      </c>
      <c r="N138" s="314">
        <v>23635</v>
      </c>
      <c r="O138" s="313">
        <v>24676</v>
      </c>
      <c r="P138" s="313">
        <v>25882</v>
      </c>
      <c r="Q138" s="315" t="s">
        <v>158</v>
      </c>
    </row>
    <row r="139" spans="1:17" ht="38.25" x14ac:dyDescent="0.2">
      <c r="A139" s="281" t="s">
        <v>2049</v>
      </c>
      <c r="B139" s="279" t="s">
        <v>182</v>
      </c>
      <c r="C139" s="283">
        <v>12</v>
      </c>
      <c r="D139" s="282">
        <v>21102</v>
      </c>
      <c r="E139" s="277">
        <v>-0.7</v>
      </c>
      <c r="F139" s="282">
        <v>22918</v>
      </c>
      <c r="G139" s="277">
        <v>-0.1</v>
      </c>
      <c r="H139" s="283" t="s">
        <v>158</v>
      </c>
      <c r="I139" s="313">
        <v>16631</v>
      </c>
      <c r="J139" s="313">
        <v>17362</v>
      </c>
      <c r="K139" s="313">
        <v>18864</v>
      </c>
      <c r="L139" s="313">
        <v>20324</v>
      </c>
      <c r="M139" s="313">
        <v>22598</v>
      </c>
      <c r="N139" s="315">
        <v>24028</v>
      </c>
      <c r="O139" s="315" t="s">
        <v>158</v>
      </c>
      <c r="P139" s="315" t="s">
        <v>158</v>
      </c>
      <c r="Q139" s="315" t="s">
        <v>158</v>
      </c>
    </row>
    <row r="140" spans="1:17" ht="38.25" x14ac:dyDescent="0.2">
      <c r="A140" s="281" t="s">
        <v>2048</v>
      </c>
      <c r="B140" s="279" t="s">
        <v>183</v>
      </c>
      <c r="C140" s="283" t="s">
        <v>158</v>
      </c>
      <c r="D140" s="283">
        <v>23469</v>
      </c>
      <c r="E140" s="277">
        <v>0.2</v>
      </c>
      <c r="F140" s="282">
        <v>24398</v>
      </c>
      <c r="G140" s="277">
        <v>0.7</v>
      </c>
      <c r="H140" s="283" t="s">
        <v>158</v>
      </c>
      <c r="I140" s="315" t="s">
        <v>158</v>
      </c>
      <c r="J140" s="315" t="s">
        <v>158</v>
      </c>
      <c r="K140" s="315" t="s">
        <v>158</v>
      </c>
      <c r="L140" s="315" t="s">
        <v>158</v>
      </c>
      <c r="M140" s="315" t="s">
        <v>158</v>
      </c>
      <c r="N140" s="315" t="s">
        <v>158</v>
      </c>
      <c r="O140" s="315" t="s">
        <v>158</v>
      </c>
      <c r="P140" s="315" t="s">
        <v>158</v>
      </c>
      <c r="Q140" s="315" t="s">
        <v>158</v>
      </c>
    </row>
    <row r="141" spans="1:17" ht="25.5" x14ac:dyDescent="0.2">
      <c r="A141" s="281" t="s">
        <v>2047</v>
      </c>
      <c r="B141" s="279" t="s">
        <v>162</v>
      </c>
      <c r="C141" s="282">
        <v>74</v>
      </c>
      <c r="D141" s="278">
        <v>20813</v>
      </c>
      <c r="E141" s="277">
        <v>-1.4</v>
      </c>
      <c r="F141" s="278">
        <v>22881</v>
      </c>
      <c r="G141" s="277">
        <v>-0.2</v>
      </c>
      <c r="H141" s="278">
        <v>15535</v>
      </c>
      <c r="I141" s="314">
        <v>17131</v>
      </c>
      <c r="J141" s="314">
        <v>17861</v>
      </c>
      <c r="K141" s="314">
        <v>18643</v>
      </c>
      <c r="L141" s="314">
        <v>19647</v>
      </c>
      <c r="M141" s="314">
        <v>21719</v>
      </c>
      <c r="N141" s="314">
        <v>23170</v>
      </c>
      <c r="O141" s="314">
        <v>23925</v>
      </c>
      <c r="P141" s="313">
        <v>25715</v>
      </c>
      <c r="Q141" s="315" t="s">
        <v>158</v>
      </c>
    </row>
    <row r="142" spans="1:17" ht="25.5" x14ac:dyDescent="0.2">
      <c r="A142" s="281" t="s">
        <v>2046</v>
      </c>
      <c r="B142" s="279" t="s">
        <v>185</v>
      </c>
      <c r="C142" s="282">
        <v>54</v>
      </c>
      <c r="D142" s="278">
        <v>19893</v>
      </c>
      <c r="E142" s="277">
        <v>0</v>
      </c>
      <c r="F142" s="282">
        <v>22450</v>
      </c>
      <c r="G142" s="277">
        <v>0.1</v>
      </c>
      <c r="H142" s="278">
        <v>15153</v>
      </c>
      <c r="I142" s="314">
        <v>16585</v>
      </c>
      <c r="J142" s="314">
        <v>17188</v>
      </c>
      <c r="K142" s="314">
        <v>17773</v>
      </c>
      <c r="L142" s="314">
        <v>18837</v>
      </c>
      <c r="M142" s="314">
        <v>21013</v>
      </c>
      <c r="N142" s="314">
        <v>22181</v>
      </c>
      <c r="O142" s="313">
        <v>23000</v>
      </c>
      <c r="P142" s="313">
        <v>24128</v>
      </c>
      <c r="Q142" s="315" t="s">
        <v>158</v>
      </c>
    </row>
    <row r="143" spans="1:17" ht="25.5" x14ac:dyDescent="0.2">
      <c r="A143" s="281" t="s">
        <v>2045</v>
      </c>
      <c r="B143" s="279" t="s">
        <v>186</v>
      </c>
      <c r="C143" s="283">
        <v>20</v>
      </c>
      <c r="D143" s="278">
        <v>22469</v>
      </c>
      <c r="E143" s="277">
        <v>-2.2000000000000002</v>
      </c>
      <c r="F143" s="278">
        <v>24029</v>
      </c>
      <c r="G143" s="277">
        <v>0.8</v>
      </c>
      <c r="H143" s="282">
        <v>18570</v>
      </c>
      <c r="I143" s="314">
        <v>19540</v>
      </c>
      <c r="J143" s="314">
        <v>20333</v>
      </c>
      <c r="K143" s="314">
        <v>21018</v>
      </c>
      <c r="L143" s="314">
        <v>21571</v>
      </c>
      <c r="M143" s="313">
        <v>23399</v>
      </c>
      <c r="N143" s="313">
        <v>25478</v>
      </c>
      <c r="O143" s="315">
        <v>26548</v>
      </c>
      <c r="P143" s="315">
        <v>28158</v>
      </c>
      <c r="Q143" s="315" t="s">
        <v>158</v>
      </c>
    </row>
    <row r="144" spans="1:17" ht="38.25" x14ac:dyDescent="0.2">
      <c r="A144" s="281" t="s">
        <v>2044</v>
      </c>
      <c r="B144" s="279" t="s">
        <v>164</v>
      </c>
      <c r="C144" s="278">
        <v>110</v>
      </c>
      <c r="D144" s="278">
        <v>26826</v>
      </c>
      <c r="E144" s="277">
        <v>5.9</v>
      </c>
      <c r="F144" s="278">
        <v>30206</v>
      </c>
      <c r="G144" s="277">
        <v>8.6999999999999993</v>
      </c>
      <c r="H144" s="278">
        <v>18098</v>
      </c>
      <c r="I144" s="314">
        <v>20583</v>
      </c>
      <c r="J144" s="314">
        <v>21594</v>
      </c>
      <c r="K144" s="314">
        <v>22825</v>
      </c>
      <c r="L144" s="314">
        <v>24618</v>
      </c>
      <c r="M144" s="314">
        <v>29675</v>
      </c>
      <c r="N144" s="314">
        <v>33355</v>
      </c>
      <c r="O144" s="314">
        <v>35311</v>
      </c>
      <c r="P144" s="313">
        <v>37578</v>
      </c>
      <c r="Q144" s="315">
        <v>44135</v>
      </c>
    </row>
    <row r="145" spans="1:17" ht="38.25" x14ac:dyDescent="0.2">
      <c r="A145" s="281" t="s">
        <v>2044</v>
      </c>
      <c r="B145" s="279" t="s">
        <v>188</v>
      </c>
      <c r="C145" s="282">
        <v>58</v>
      </c>
      <c r="D145" s="278">
        <v>24792</v>
      </c>
      <c r="E145" s="277">
        <v>4.4000000000000004</v>
      </c>
      <c r="F145" s="278">
        <v>27807</v>
      </c>
      <c r="G145" s="277">
        <v>7.4</v>
      </c>
      <c r="H145" s="278">
        <v>17809</v>
      </c>
      <c r="I145" s="314">
        <v>20252</v>
      </c>
      <c r="J145" s="314">
        <v>20832</v>
      </c>
      <c r="K145" s="314">
        <v>21598</v>
      </c>
      <c r="L145" s="314">
        <v>23667</v>
      </c>
      <c r="M145" s="313">
        <v>27113</v>
      </c>
      <c r="N145" s="313">
        <v>30377</v>
      </c>
      <c r="O145" s="313">
        <v>32216</v>
      </c>
      <c r="P145" s="313">
        <v>33675</v>
      </c>
      <c r="Q145" s="315" t="s">
        <v>158</v>
      </c>
    </row>
    <row r="146" spans="1:17" ht="38.25" x14ac:dyDescent="0.2">
      <c r="A146" s="281" t="s">
        <v>2043</v>
      </c>
      <c r="B146" s="279" t="s">
        <v>189</v>
      </c>
      <c r="C146" s="282">
        <v>52</v>
      </c>
      <c r="D146" s="282">
        <v>29612</v>
      </c>
      <c r="E146" s="277">
        <v>10.4</v>
      </c>
      <c r="F146" s="278">
        <v>32890</v>
      </c>
      <c r="G146" s="277">
        <v>10.3</v>
      </c>
      <c r="H146" s="278">
        <v>18307</v>
      </c>
      <c r="I146" s="313">
        <v>21795</v>
      </c>
      <c r="J146" s="314">
        <v>23604</v>
      </c>
      <c r="K146" s="314">
        <v>24665</v>
      </c>
      <c r="L146" s="314">
        <v>26575</v>
      </c>
      <c r="M146" s="313">
        <v>33154</v>
      </c>
      <c r="N146" s="313">
        <v>36936</v>
      </c>
      <c r="O146" s="313">
        <v>38523</v>
      </c>
      <c r="P146" s="313">
        <v>40771</v>
      </c>
      <c r="Q146" s="315" t="s">
        <v>158</v>
      </c>
    </row>
    <row r="147" spans="1:17" ht="25.5" x14ac:dyDescent="0.2">
      <c r="A147" s="281" t="s">
        <v>2042</v>
      </c>
      <c r="B147" s="279" t="s">
        <v>165</v>
      </c>
      <c r="C147" s="282">
        <v>93</v>
      </c>
      <c r="D147" s="282">
        <v>22926</v>
      </c>
      <c r="E147" s="277">
        <v>6.2</v>
      </c>
      <c r="F147" s="278">
        <v>24088</v>
      </c>
      <c r="G147" s="277">
        <v>4.4000000000000004</v>
      </c>
      <c r="H147" s="283" t="s">
        <v>158</v>
      </c>
      <c r="I147" s="313">
        <v>18570</v>
      </c>
      <c r="J147" s="313">
        <v>19235</v>
      </c>
      <c r="K147" s="313">
        <v>19951</v>
      </c>
      <c r="L147" s="313">
        <v>21463</v>
      </c>
      <c r="M147" s="313">
        <v>24811</v>
      </c>
      <c r="N147" s="313">
        <v>27096</v>
      </c>
      <c r="O147" s="313">
        <v>28288</v>
      </c>
      <c r="P147" s="315">
        <v>29327</v>
      </c>
      <c r="Q147" s="315" t="s">
        <v>158</v>
      </c>
    </row>
    <row r="148" spans="1:17" ht="38.25" x14ac:dyDescent="0.2">
      <c r="A148" s="281" t="s">
        <v>2041</v>
      </c>
      <c r="B148" s="279" t="s">
        <v>190</v>
      </c>
      <c r="C148" s="283">
        <v>18</v>
      </c>
      <c r="D148" s="282">
        <v>22926</v>
      </c>
      <c r="E148" s="277">
        <v>8.5</v>
      </c>
      <c r="F148" s="278">
        <v>24428</v>
      </c>
      <c r="G148" s="277">
        <v>8.3000000000000007</v>
      </c>
      <c r="H148" s="282">
        <v>17415</v>
      </c>
      <c r="I148" s="314">
        <v>19036</v>
      </c>
      <c r="J148" s="314">
        <v>19594</v>
      </c>
      <c r="K148" s="314">
        <v>20167</v>
      </c>
      <c r="L148" s="314">
        <v>21484</v>
      </c>
      <c r="M148" s="313">
        <v>24424</v>
      </c>
      <c r="N148" s="315">
        <v>25823</v>
      </c>
      <c r="O148" s="315">
        <v>28360</v>
      </c>
      <c r="P148" s="315" t="s">
        <v>158</v>
      </c>
      <c r="Q148" s="315" t="s">
        <v>158</v>
      </c>
    </row>
    <row r="149" spans="1:17" ht="38.25" x14ac:dyDescent="0.2">
      <c r="A149" s="281" t="s">
        <v>2040</v>
      </c>
      <c r="B149" s="279" t="s">
        <v>191</v>
      </c>
      <c r="C149" s="282">
        <v>76</v>
      </c>
      <c r="D149" s="282">
        <v>22921</v>
      </c>
      <c r="E149" s="277">
        <v>5.0999999999999996</v>
      </c>
      <c r="F149" s="278">
        <v>24008</v>
      </c>
      <c r="G149" s="277">
        <v>3.4</v>
      </c>
      <c r="H149" s="283" t="s">
        <v>158</v>
      </c>
      <c r="I149" s="313">
        <v>18274</v>
      </c>
      <c r="J149" s="313">
        <v>19149</v>
      </c>
      <c r="K149" s="313">
        <v>19865</v>
      </c>
      <c r="L149" s="313">
        <v>21349</v>
      </c>
      <c r="M149" s="313">
        <v>24991</v>
      </c>
      <c r="N149" s="313">
        <v>27143</v>
      </c>
      <c r="O149" s="315">
        <v>28282</v>
      </c>
      <c r="P149" s="315">
        <v>29151</v>
      </c>
      <c r="Q149" s="315" t="s">
        <v>158</v>
      </c>
    </row>
    <row r="150" spans="1:17" x14ac:dyDescent="0.2">
      <c r="A150" s="280" t="s">
        <v>1078</v>
      </c>
      <c r="B150" s="279" t="s">
        <v>143</v>
      </c>
      <c r="C150" s="278">
        <v>1105</v>
      </c>
      <c r="D150" s="278">
        <v>30326</v>
      </c>
      <c r="E150" s="277">
        <v>6.9</v>
      </c>
      <c r="F150" s="278">
        <v>35131</v>
      </c>
      <c r="G150" s="277">
        <v>5.9</v>
      </c>
      <c r="H150" s="278">
        <v>18741</v>
      </c>
      <c r="I150" s="314">
        <v>21536</v>
      </c>
      <c r="J150" s="314">
        <v>23012</v>
      </c>
      <c r="K150" s="314">
        <v>24458</v>
      </c>
      <c r="L150" s="314">
        <v>27500</v>
      </c>
      <c r="M150" s="314">
        <v>33956</v>
      </c>
      <c r="N150" s="314">
        <v>38233</v>
      </c>
      <c r="O150" s="314">
        <v>40970</v>
      </c>
      <c r="P150" s="314">
        <v>44126</v>
      </c>
      <c r="Q150" s="313">
        <v>54397</v>
      </c>
    </row>
    <row r="151" spans="1:17" ht="25.5" x14ac:dyDescent="0.2">
      <c r="A151" s="281" t="s">
        <v>2039</v>
      </c>
      <c r="B151" s="279" t="s">
        <v>156</v>
      </c>
      <c r="C151" s="282">
        <v>127</v>
      </c>
      <c r="D151" s="282">
        <v>41618</v>
      </c>
      <c r="E151" s="277">
        <v>7.4</v>
      </c>
      <c r="F151" s="282">
        <v>52644</v>
      </c>
      <c r="G151" s="277">
        <v>6.7</v>
      </c>
      <c r="H151" s="283">
        <v>23688</v>
      </c>
      <c r="I151" s="313">
        <v>27697</v>
      </c>
      <c r="J151" s="313">
        <v>30000</v>
      </c>
      <c r="K151" s="313">
        <v>32858</v>
      </c>
      <c r="L151" s="313">
        <v>37057</v>
      </c>
      <c r="M151" s="313">
        <v>46955</v>
      </c>
      <c r="N151" s="315">
        <v>54760</v>
      </c>
      <c r="O151" s="315">
        <v>59975</v>
      </c>
      <c r="P151" s="315">
        <v>65969</v>
      </c>
      <c r="Q151" s="315" t="s">
        <v>158</v>
      </c>
    </row>
    <row r="152" spans="1:17" ht="25.5" x14ac:dyDescent="0.2">
      <c r="A152" s="281" t="s">
        <v>2038</v>
      </c>
      <c r="B152" s="279" t="s">
        <v>166</v>
      </c>
      <c r="C152" s="282">
        <v>100</v>
      </c>
      <c r="D152" s="282">
        <v>44723</v>
      </c>
      <c r="E152" s="277">
        <v>6.9</v>
      </c>
      <c r="F152" s="282">
        <v>56130</v>
      </c>
      <c r="G152" s="277">
        <v>4.5999999999999996</v>
      </c>
      <c r="H152" s="278">
        <v>23710</v>
      </c>
      <c r="I152" s="314">
        <v>28230</v>
      </c>
      <c r="J152" s="314">
        <v>31665</v>
      </c>
      <c r="K152" s="314">
        <v>34229</v>
      </c>
      <c r="L152" s="314">
        <v>39293</v>
      </c>
      <c r="M152" s="313">
        <v>50330</v>
      </c>
      <c r="N152" s="313">
        <v>60156</v>
      </c>
      <c r="O152" s="315">
        <v>65333</v>
      </c>
      <c r="P152" s="315">
        <v>72454</v>
      </c>
      <c r="Q152" s="315" t="s">
        <v>158</v>
      </c>
    </row>
    <row r="153" spans="1:17" ht="25.5" x14ac:dyDescent="0.2">
      <c r="A153" s="281" t="s">
        <v>2037</v>
      </c>
      <c r="B153" s="279" t="s">
        <v>167</v>
      </c>
      <c r="C153" s="283" t="s">
        <v>158</v>
      </c>
      <c r="D153" s="283" t="s">
        <v>158</v>
      </c>
      <c r="E153" s="316"/>
      <c r="F153" s="283">
        <v>39746</v>
      </c>
      <c r="G153" s="277">
        <v>14.2</v>
      </c>
      <c r="H153" s="283" t="s">
        <v>158</v>
      </c>
      <c r="I153" s="315" t="s">
        <v>158</v>
      </c>
      <c r="J153" s="315" t="s">
        <v>158</v>
      </c>
      <c r="K153" s="315" t="s">
        <v>158</v>
      </c>
      <c r="L153" s="315" t="s">
        <v>158</v>
      </c>
      <c r="M153" s="315" t="s">
        <v>158</v>
      </c>
      <c r="N153" s="315" t="s">
        <v>158</v>
      </c>
      <c r="O153" s="315" t="s">
        <v>158</v>
      </c>
      <c r="P153" s="315" t="s">
        <v>158</v>
      </c>
      <c r="Q153" s="315" t="s">
        <v>158</v>
      </c>
    </row>
    <row r="154" spans="1:17" ht="25.5" x14ac:dyDescent="0.2">
      <c r="A154" s="281" t="s">
        <v>2036</v>
      </c>
      <c r="B154" s="279" t="s">
        <v>157</v>
      </c>
      <c r="C154" s="278">
        <v>277</v>
      </c>
      <c r="D154" s="278">
        <v>38130</v>
      </c>
      <c r="E154" s="277">
        <v>3.5</v>
      </c>
      <c r="F154" s="278">
        <v>41853</v>
      </c>
      <c r="G154" s="277">
        <v>4.5999999999999996</v>
      </c>
      <c r="H154" s="278">
        <v>24887</v>
      </c>
      <c r="I154" s="314">
        <v>29068</v>
      </c>
      <c r="J154" s="314">
        <v>30699</v>
      </c>
      <c r="K154" s="314">
        <v>31942</v>
      </c>
      <c r="L154" s="314">
        <v>35348</v>
      </c>
      <c r="M154" s="314">
        <v>41433</v>
      </c>
      <c r="N154" s="314">
        <v>45264</v>
      </c>
      <c r="O154" s="313">
        <v>47808</v>
      </c>
      <c r="P154" s="313">
        <v>51259</v>
      </c>
      <c r="Q154" s="315" t="s">
        <v>158</v>
      </c>
    </row>
    <row r="155" spans="1:17" ht="38.25" x14ac:dyDescent="0.2">
      <c r="A155" s="281" t="s">
        <v>2035</v>
      </c>
      <c r="B155" s="279" t="s">
        <v>168</v>
      </c>
      <c r="C155" s="282">
        <v>83</v>
      </c>
      <c r="D155" s="278">
        <v>39351</v>
      </c>
      <c r="E155" s="277">
        <v>3.6</v>
      </c>
      <c r="F155" s="278">
        <v>42528</v>
      </c>
      <c r="G155" s="277">
        <v>3.7</v>
      </c>
      <c r="H155" s="282">
        <v>24746</v>
      </c>
      <c r="I155" s="314">
        <v>29399</v>
      </c>
      <c r="J155" s="314">
        <v>31426</v>
      </c>
      <c r="K155" s="314">
        <v>33276</v>
      </c>
      <c r="L155" s="314">
        <v>36514</v>
      </c>
      <c r="M155" s="314">
        <v>42680</v>
      </c>
      <c r="N155" s="313">
        <v>46607</v>
      </c>
      <c r="O155" s="313">
        <v>49774</v>
      </c>
      <c r="P155" s="313">
        <v>53670</v>
      </c>
      <c r="Q155" s="315" t="s">
        <v>158</v>
      </c>
    </row>
    <row r="156" spans="1:17" ht="25.5" x14ac:dyDescent="0.2">
      <c r="A156" s="281" t="s">
        <v>2034</v>
      </c>
      <c r="B156" s="279" t="s">
        <v>169</v>
      </c>
      <c r="C156" s="282">
        <v>42</v>
      </c>
      <c r="D156" s="282">
        <v>39609</v>
      </c>
      <c r="E156" s="277">
        <v>10.9</v>
      </c>
      <c r="F156" s="282">
        <v>46866</v>
      </c>
      <c r="G156" s="277">
        <v>10.199999999999999</v>
      </c>
      <c r="H156" s="282">
        <v>26944</v>
      </c>
      <c r="I156" s="314">
        <v>31009</v>
      </c>
      <c r="J156" s="314">
        <v>31979</v>
      </c>
      <c r="K156" s="314">
        <v>33076</v>
      </c>
      <c r="L156" s="313">
        <v>36750</v>
      </c>
      <c r="M156" s="313">
        <v>42984</v>
      </c>
      <c r="N156" s="313">
        <v>47021</v>
      </c>
      <c r="O156" s="315">
        <v>49601</v>
      </c>
      <c r="P156" s="315" t="s">
        <v>158</v>
      </c>
      <c r="Q156" s="315" t="s">
        <v>158</v>
      </c>
    </row>
    <row r="157" spans="1:17" ht="25.5" x14ac:dyDescent="0.2">
      <c r="A157" s="281" t="s">
        <v>2033</v>
      </c>
      <c r="B157" s="279" t="s">
        <v>170</v>
      </c>
      <c r="C157" s="282">
        <v>76</v>
      </c>
      <c r="D157" s="278">
        <v>36993</v>
      </c>
      <c r="E157" s="277">
        <v>1.2</v>
      </c>
      <c r="F157" s="278">
        <v>38506</v>
      </c>
      <c r="G157" s="277">
        <v>1.2</v>
      </c>
      <c r="H157" s="282">
        <v>23832</v>
      </c>
      <c r="I157" s="314">
        <v>28711</v>
      </c>
      <c r="J157" s="314">
        <v>29790</v>
      </c>
      <c r="K157" s="314">
        <v>30969</v>
      </c>
      <c r="L157" s="314">
        <v>34752</v>
      </c>
      <c r="M157" s="314">
        <v>40115</v>
      </c>
      <c r="N157" s="313">
        <v>43990</v>
      </c>
      <c r="O157" s="313">
        <v>45662</v>
      </c>
      <c r="P157" s="313">
        <v>47818</v>
      </c>
      <c r="Q157" s="315" t="s">
        <v>158</v>
      </c>
    </row>
    <row r="158" spans="1:17" ht="25.5" x14ac:dyDescent="0.2">
      <c r="A158" s="281" t="s">
        <v>2032</v>
      </c>
      <c r="B158" s="279" t="s">
        <v>171</v>
      </c>
      <c r="C158" s="283">
        <v>75</v>
      </c>
      <c r="D158" s="283">
        <v>36274</v>
      </c>
      <c r="E158" s="277">
        <v>4</v>
      </c>
      <c r="F158" s="282">
        <v>41677</v>
      </c>
      <c r="G158" s="277">
        <v>7.1</v>
      </c>
      <c r="H158" s="283" t="s">
        <v>158</v>
      </c>
      <c r="I158" s="315" t="s">
        <v>158</v>
      </c>
      <c r="J158" s="315">
        <v>29767</v>
      </c>
      <c r="K158" s="315">
        <v>30988</v>
      </c>
      <c r="L158" s="315">
        <v>33311</v>
      </c>
      <c r="M158" s="315">
        <v>40093</v>
      </c>
      <c r="N158" s="315">
        <v>44364</v>
      </c>
      <c r="O158" s="315" t="s">
        <v>158</v>
      </c>
      <c r="P158" s="315" t="s">
        <v>158</v>
      </c>
      <c r="Q158" s="315" t="s">
        <v>158</v>
      </c>
    </row>
    <row r="159" spans="1:17" ht="25.5" x14ac:dyDescent="0.2">
      <c r="A159" s="281" t="s">
        <v>2031</v>
      </c>
      <c r="B159" s="279" t="s">
        <v>159</v>
      </c>
      <c r="C159" s="278">
        <v>190</v>
      </c>
      <c r="D159" s="278">
        <v>30879</v>
      </c>
      <c r="E159" s="277">
        <v>4.2</v>
      </c>
      <c r="F159" s="278">
        <v>35100</v>
      </c>
      <c r="G159" s="277">
        <v>3.9</v>
      </c>
      <c r="H159" s="278">
        <v>20439</v>
      </c>
      <c r="I159" s="314">
        <v>23520</v>
      </c>
      <c r="J159" s="314">
        <v>24880</v>
      </c>
      <c r="K159" s="314">
        <v>26126</v>
      </c>
      <c r="L159" s="314">
        <v>28441</v>
      </c>
      <c r="M159" s="314">
        <v>34639</v>
      </c>
      <c r="N159" s="313">
        <v>38646</v>
      </c>
      <c r="O159" s="313">
        <v>41538</v>
      </c>
      <c r="P159" s="313">
        <v>44499</v>
      </c>
      <c r="Q159" s="315">
        <v>54147</v>
      </c>
    </row>
    <row r="160" spans="1:17" ht="38.25" x14ac:dyDescent="0.2">
      <c r="A160" s="281" t="s">
        <v>2030</v>
      </c>
      <c r="B160" s="279" t="s">
        <v>172</v>
      </c>
      <c r="C160" s="282">
        <v>48</v>
      </c>
      <c r="D160" s="278">
        <v>28995</v>
      </c>
      <c r="E160" s="277">
        <v>3.3</v>
      </c>
      <c r="F160" s="278">
        <v>31883</v>
      </c>
      <c r="G160" s="277">
        <v>6.6</v>
      </c>
      <c r="H160" s="278">
        <v>21265</v>
      </c>
      <c r="I160" s="314">
        <v>23438</v>
      </c>
      <c r="J160" s="314">
        <v>24541</v>
      </c>
      <c r="K160" s="314">
        <v>25546</v>
      </c>
      <c r="L160" s="314">
        <v>27628</v>
      </c>
      <c r="M160" s="313">
        <v>31508</v>
      </c>
      <c r="N160" s="313">
        <v>34667</v>
      </c>
      <c r="O160" s="313">
        <v>36170</v>
      </c>
      <c r="P160" s="315">
        <v>38857</v>
      </c>
      <c r="Q160" s="315" t="s">
        <v>158</v>
      </c>
    </row>
    <row r="161" spans="1:17" ht="25.5" x14ac:dyDescent="0.2">
      <c r="A161" s="281" t="s">
        <v>2029</v>
      </c>
      <c r="B161" s="279" t="s">
        <v>173</v>
      </c>
      <c r="C161" s="283">
        <v>28</v>
      </c>
      <c r="D161" s="282">
        <v>24907</v>
      </c>
      <c r="E161" s="277">
        <v>5.7</v>
      </c>
      <c r="F161" s="278">
        <v>25419</v>
      </c>
      <c r="G161" s="277">
        <v>3.9</v>
      </c>
      <c r="H161" s="282">
        <v>17524</v>
      </c>
      <c r="I161" s="314">
        <v>20205</v>
      </c>
      <c r="J161" s="313">
        <v>20464</v>
      </c>
      <c r="K161" s="313">
        <v>20851</v>
      </c>
      <c r="L161" s="313">
        <v>23394</v>
      </c>
      <c r="M161" s="313">
        <v>27233</v>
      </c>
      <c r="N161" s="313">
        <v>28344</v>
      </c>
      <c r="O161" s="313">
        <v>29443</v>
      </c>
      <c r="P161" s="315" t="s">
        <v>158</v>
      </c>
      <c r="Q161" s="315" t="s">
        <v>158</v>
      </c>
    </row>
    <row r="162" spans="1:17" ht="25.5" x14ac:dyDescent="0.2">
      <c r="A162" s="281" t="s">
        <v>2028</v>
      </c>
      <c r="B162" s="279" t="s">
        <v>174</v>
      </c>
      <c r="C162" s="283">
        <v>20</v>
      </c>
      <c r="D162" s="282">
        <v>39136</v>
      </c>
      <c r="E162" s="277">
        <v>1</v>
      </c>
      <c r="F162" s="278">
        <v>38760</v>
      </c>
      <c r="G162" s="277">
        <v>0</v>
      </c>
      <c r="H162" s="283" t="s">
        <v>158</v>
      </c>
      <c r="I162" s="313">
        <v>29357</v>
      </c>
      <c r="J162" s="313">
        <v>30133</v>
      </c>
      <c r="K162" s="313">
        <v>33498</v>
      </c>
      <c r="L162" s="313">
        <v>35627</v>
      </c>
      <c r="M162" s="313">
        <v>42546</v>
      </c>
      <c r="N162" s="313">
        <v>44556</v>
      </c>
      <c r="O162" s="315">
        <v>45651</v>
      </c>
      <c r="P162" s="315" t="s">
        <v>158</v>
      </c>
      <c r="Q162" s="315" t="s">
        <v>158</v>
      </c>
    </row>
    <row r="163" spans="1:17" ht="25.5" x14ac:dyDescent="0.2">
      <c r="A163" s="281" t="s">
        <v>2027</v>
      </c>
      <c r="B163" s="279" t="s">
        <v>1786</v>
      </c>
      <c r="C163" s="283" t="s">
        <v>158</v>
      </c>
      <c r="D163" s="283" t="s">
        <v>158</v>
      </c>
      <c r="E163" s="316"/>
      <c r="F163" s="322">
        <v>37899</v>
      </c>
      <c r="G163" s="316"/>
      <c r="H163" s="283" t="s">
        <v>158</v>
      </c>
      <c r="I163" s="315" t="s">
        <v>158</v>
      </c>
      <c r="J163" s="315" t="s">
        <v>158</v>
      </c>
      <c r="K163" s="315" t="s">
        <v>158</v>
      </c>
      <c r="L163" s="315">
        <v>24715</v>
      </c>
      <c r="M163" s="315" t="s">
        <v>158</v>
      </c>
      <c r="N163" s="315" t="s">
        <v>158</v>
      </c>
      <c r="O163" s="315" t="s">
        <v>158</v>
      </c>
      <c r="P163" s="315" t="s">
        <v>158</v>
      </c>
      <c r="Q163" s="315" t="s">
        <v>158</v>
      </c>
    </row>
    <row r="164" spans="1:17" ht="38.25" x14ac:dyDescent="0.2">
      <c r="A164" s="281" t="s">
        <v>2026</v>
      </c>
      <c r="B164" s="279" t="s">
        <v>175</v>
      </c>
      <c r="C164" s="282">
        <v>86</v>
      </c>
      <c r="D164" s="278">
        <v>35155</v>
      </c>
      <c r="E164" s="277">
        <v>7.5</v>
      </c>
      <c r="F164" s="278">
        <v>38923</v>
      </c>
      <c r="G164" s="277">
        <v>5.0999999999999996</v>
      </c>
      <c r="H164" s="282">
        <v>21601</v>
      </c>
      <c r="I164" s="314">
        <v>25198</v>
      </c>
      <c r="J164" s="314">
        <v>26699</v>
      </c>
      <c r="K164" s="314">
        <v>28264</v>
      </c>
      <c r="L164" s="314">
        <v>31119</v>
      </c>
      <c r="M164" s="313">
        <v>38568</v>
      </c>
      <c r="N164" s="313">
        <v>43827</v>
      </c>
      <c r="O164" s="313">
        <v>46658</v>
      </c>
      <c r="P164" s="315">
        <v>50276</v>
      </c>
      <c r="Q164" s="315" t="s">
        <v>158</v>
      </c>
    </row>
    <row r="165" spans="1:17" ht="25.5" x14ac:dyDescent="0.2">
      <c r="A165" s="281" t="s">
        <v>2025</v>
      </c>
      <c r="B165" s="279" t="s">
        <v>1783</v>
      </c>
      <c r="C165" s="278">
        <v>105</v>
      </c>
      <c r="D165" s="278">
        <v>23936</v>
      </c>
      <c r="E165" s="277">
        <v>6</v>
      </c>
      <c r="F165" s="278">
        <v>27082</v>
      </c>
      <c r="G165" s="277">
        <v>5.5</v>
      </c>
      <c r="H165" s="278">
        <v>17868</v>
      </c>
      <c r="I165" s="314">
        <v>19683</v>
      </c>
      <c r="J165" s="314">
        <v>20284</v>
      </c>
      <c r="K165" s="314">
        <v>20929</v>
      </c>
      <c r="L165" s="314">
        <v>22226</v>
      </c>
      <c r="M165" s="314">
        <v>25576</v>
      </c>
      <c r="N165" s="314">
        <v>27861</v>
      </c>
      <c r="O165" s="314">
        <v>29031</v>
      </c>
      <c r="P165" s="313">
        <v>31190</v>
      </c>
      <c r="Q165" s="315" t="s">
        <v>158</v>
      </c>
    </row>
    <row r="166" spans="1:17" ht="25.5" x14ac:dyDescent="0.2">
      <c r="A166" s="281" t="s">
        <v>2024</v>
      </c>
      <c r="B166" s="279" t="s">
        <v>176</v>
      </c>
      <c r="C166" s="282">
        <v>91</v>
      </c>
      <c r="D166" s="278">
        <v>24466</v>
      </c>
      <c r="E166" s="277">
        <v>6.9</v>
      </c>
      <c r="F166" s="278">
        <v>27621</v>
      </c>
      <c r="G166" s="277">
        <v>6.1</v>
      </c>
      <c r="H166" s="278">
        <v>18184</v>
      </c>
      <c r="I166" s="314">
        <v>20039</v>
      </c>
      <c r="J166" s="314">
        <v>20551</v>
      </c>
      <c r="K166" s="314">
        <v>21165</v>
      </c>
      <c r="L166" s="314">
        <v>22705</v>
      </c>
      <c r="M166" s="314">
        <v>26261</v>
      </c>
      <c r="N166" s="314">
        <v>28230</v>
      </c>
      <c r="O166" s="314">
        <v>29562</v>
      </c>
      <c r="P166" s="313">
        <v>31596</v>
      </c>
      <c r="Q166" s="315" t="s">
        <v>158</v>
      </c>
    </row>
    <row r="167" spans="1:17" ht="25.5" x14ac:dyDescent="0.2">
      <c r="A167" s="281" t="s">
        <v>2023</v>
      </c>
      <c r="B167" s="279" t="s">
        <v>177</v>
      </c>
      <c r="C167" s="283">
        <v>14</v>
      </c>
      <c r="D167" s="282">
        <v>21155</v>
      </c>
      <c r="E167" s="277">
        <v>1.1000000000000001</v>
      </c>
      <c r="F167" s="278">
        <v>23552</v>
      </c>
      <c r="G167" s="277">
        <v>3.5</v>
      </c>
      <c r="H167" s="283" t="s">
        <v>158</v>
      </c>
      <c r="I167" s="313">
        <v>18032</v>
      </c>
      <c r="J167" s="313">
        <v>18507</v>
      </c>
      <c r="K167" s="313">
        <v>19003</v>
      </c>
      <c r="L167" s="314">
        <v>19962</v>
      </c>
      <c r="M167" s="313">
        <v>22515</v>
      </c>
      <c r="N167" s="315">
        <v>24374</v>
      </c>
      <c r="O167" s="315" t="s">
        <v>158</v>
      </c>
      <c r="P167" s="315" t="s">
        <v>158</v>
      </c>
      <c r="Q167" s="315" t="s">
        <v>158</v>
      </c>
    </row>
    <row r="168" spans="1:17" ht="25.5" x14ac:dyDescent="0.2">
      <c r="A168" s="281" t="s">
        <v>2022</v>
      </c>
      <c r="B168" s="279" t="s">
        <v>160</v>
      </c>
      <c r="C168" s="282">
        <v>107</v>
      </c>
      <c r="D168" s="278">
        <v>30414</v>
      </c>
      <c r="E168" s="277">
        <v>7.3</v>
      </c>
      <c r="F168" s="278">
        <v>31641</v>
      </c>
      <c r="G168" s="277">
        <v>6.5</v>
      </c>
      <c r="H168" s="278">
        <v>18909</v>
      </c>
      <c r="I168" s="314">
        <v>21894</v>
      </c>
      <c r="J168" s="314">
        <v>23728</v>
      </c>
      <c r="K168" s="314">
        <v>25185</v>
      </c>
      <c r="L168" s="314">
        <v>28572</v>
      </c>
      <c r="M168" s="314">
        <v>32951</v>
      </c>
      <c r="N168" s="314">
        <v>35567</v>
      </c>
      <c r="O168" s="313">
        <v>37427</v>
      </c>
      <c r="P168" s="313">
        <v>39970</v>
      </c>
      <c r="Q168" s="315" t="s">
        <v>158</v>
      </c>
    </row>
    <row r="169" spans="1:17" ht="25.5" x14ac:dyDescent="0.2">
      <c r="A169" s="281" t="s">
        <v>2021</v>
      </c>
      <c r="B169" s="279" t="s">
        <v>178</v>
      </c>
      <c r="C169" s="283" t="s">
        <v>158</v>
      </c>
      <c r="D169" s="283">
        <v>21994</v>
      </c>
      <c r="E169" s="277">
        <v>5.7</v>
      </c>
      <c r="F169" s="282">
        <v>24877</v>
      </c>
      <c r="G169" s="277">
        <v>3.5</v>
      </c>
      <c r="H169" s="283" t="s">
        <v>158</v>
      </c>
      <c r="I169" s="315" t="s">
        <v>158</v>
      </c>
      <c r="J169" s="315" t="s">
        <v>158</v>
      </c>
      <c r="K169" s="315" t="s">
        <v>158</v>
      </c>
      <c r="L169" s="315">
        <v>20530</v>
      </c>
      <c r="M169" s="315" t="s">
        <v>158</v>
      </c>
      <c r="N169" s="315" t="s">
        <v>158</v>
      </c>
      <c r="O169" s="315" t="s">
        <v>158</v>
      </c>
      <c r="P169" s="315" t="s">
        <v>158</v>
      </c>
      <c r="Q169" s="315" t="s">
        <v>158</v>
      </c>
    </row>
    <row r="170" spans="1:17" ht="25.5" x14ac:dyDescent="0.2">
      <c r="A170" s="281" t="s">
        <v>2020</v>
      </c>
      <c r="B170" s="279" t="s">
        <v>179</v>
      </c>
      <c r="C170" s="282">
        <v>67</v>
      </c>
      <c r="D170" s="278">
        <v>32845</v>
      </c>
      <c r="E170" s="277">
        <v>8.4</v>
      </c>
      <c r="F170" s="278">
        <v>33820</v>
      </c>
      <c r="G170" s="277">
        <v>6.5</v>
      </c>
      <c r="H170" s="282">
        <v>20873</v>
      </c>
      <c r="I170" s="314">
        <v>24972</v>
      </c>
      <c r="J170" s="314">
        <v>25843</v>
      </c>
      <c r="K170" s="314">
        <v>28201</v>
      </c>
      <c r="L170" s="314">
        <v>30697</v>
      </c>
      <c r="M170" s="314">
        <v>34696</v>
      </c>
      <c r="N170" s="313">
        <v>37776</v>
      </c>
      <c r="O170" s="313">
        <v>39794</v>
      </c>
      <c r="P170" s="313">
        <v>41433</v>
      </c>
      <c r="Q170" s="315" t="s">
        <v>158</v>
      </c>
    </row>
    <row r="171" spans="1:17" ht="25.5" x14ac:dyDescent="0.2">
      <c r="A171" s="281" t="s">
        <v>2019</v>
      </c>
      <c r="B171" s="279" t="s">
        <v>180</v>
      </c>
      <c r="C171" s="283">
        <v>18</v>
      </c>
      <c r="D171" s="282">
        <v>30095</v>
      </c>
      <c r="E171" s="277">
        <v>0.9</v>
      </c>
      <c r="F171" s="278">
        <v>32200</v>
      </c>
      <c r="G171" s="277">
        <v>4.3</v>
      </c>
      <c r="H171" s="282">
        <v>20763</v>
      </c>
      <c r="I171" s="313">
        <v>23169</v>
      </c>
      <c r="J171" s="313">
        <v>25041</v>
      </c>
      <c r="K171" s="313">
        <v>26652</v>
      </c>
      <c r="L171" s="313">
        <v>28732</v>
      </c>
      <c r="M171" s="313">
        <v>32377</v>
      </c>
      <c r="N171" s="315">
        <v>34913</v>
      </c>
      <c r="O171" s="315">
        <v>37069</v>
      </c>
      <c r="P171" s="315" t="s">
        <v>158</v>
      </c>
      <c r="Q171" s="315" t="s">
        <v>158</v>
      </c>
    </row>
    <row r="172" spans="1:17" ht="25.5" x14ac:dyDescent="0.2">
      <c r="A172" s="281" t="s">
        <v>2018</v>
      </c>
      <c r="B172" s="279" t="s">
        <v>1775</v>
      </c>
      <c r="C172" s="283">
        <v>16</v>
      </c>
      <c r="D172" s="282">
        <v>22511</v>
      </c>
      <c r="E172" s="277">
        <v>5.8</v>
      </c>
      <c r="F172" s="282">
        <v>24258</v>
      </c>
      <c r="G172" s="277">
        <v>8.4</v>
      </c>
      <c r="H172" s="283" t="s">
        <v>158</v>
      </c>
      <c r="I172" s="313">
        <v>18211</v>
      </c>
      <c r="J172" s="313">
        <v>18646</v>
      </c>
      <c r="K172" s="313">
        <v>18941</v>
      </c>
      <c r="L172" s="313">
        <v>20007</v>
      </c>
      <c r="M172" s="315">
        <v>23671</v>
      </c>
      <c r="N172" s="315">
        <v>26827</v>
      </c>
      <c r="O172" s="315" t="s">
        <v>158</v>
      </c>
      <c r="P172" s="315" t="s">
        <v>158</v>
      </c>
      <c r="Q172" s="315" t="s">
        <v>158</v>
      </c>
    </row>
    <row r="173" spans="1:17" ht="25.5" x14ac:dyDescent="0.2">
      <c r="A173" s="281" t="s">
        <v>2017</v>
      </c>
      <c r="B173" s="279" t="s">
        <v>161</v>
      </c>
      <c r="C173" s="282">
        <v>61</v>
      </c>
      <c r="D173" s="282">
        <v>21046</v>
      </c>
      <c r="E173" s="277">
        <v>6.8</v>
      </c>
      <c r="F173" s="278">
        <v>21702</v>
      </c>
      <c r="G173" s="277">
        <v>7.1</v>
      </c>
      <c r="H173" s="278">
        <v>14834</v>
      </c>
      <c r="I173" s="314">
        <v>16520</v>
      </c>
      <c r="J173" s="315" t="s">
        <v>158</v>
      </c>
      <c r="K173" s="313">
        <v>18291</v>
      </c>
      <c r="L173" s="313">
        <v>19638</v>
      </c>
      <c r="M173" s="313">
        <v>22396</v>
      </c>
      <c r="N173" s="313">
        <v>23791</v>
      </c>
      <c r="O173" s="313">
        <v>24513</v>
      </c>
      <c r="P173" s="315">
        <v>25929</v>
      </c>
      <c r="Q173" s="315" t="s">
        <v>158</v>
      </c>
    </row>
    <row r="174" spans="1:17" ht="25.5" x14ac:dyDescent="0.2">
      <c r="A174" s="281" t="s">
        <v>2016</v>
      </c>
      <c r="B174" s="279" t="s">
        <v>181</v>
      </c>
      <c r="C174" s="283">
        <v>50</v>
      </c>
      <c r="D174" s="282">
        <v>20743</v>
      </c>
      <c r="E174" s="277">
        <v>6.5</v>
      </c>
      <c r="F174" s="278">
        <v>21251</v>
      </c>
      <c r="G174" s="277">
        <v>6.2</v>
      </c>
      <c r="H174" s="278">
        <v>14651</v>
      </c>
      <c r="I174" s="314">
        <v>16260</v>
      </c>
      <c r="J174" s="314">
        <v>17248</v>
      </c>
      <c r="K174" s="315" t="s">
        <v>158</v>
      </c>
      <c r="L174" s="313">
        <v>19440</v>
      </c>
      <c r="M174" s="313">
        <v>22199</v>
      </c>
      <c r="N174" s="313">
        <v>23288</v>
      </c>
      <c r="O174" s="315">
        <v>23939</v>
      </c>
      <c r="P174" s="315" t="s">
        <v>158</v>
      </c>
      <c r="Q174" s="315" t="s">
        <v>158</v>
      </c>
    </row>
    <row r="175" spans="1:17" ht="38.25" x14ac:dyDescent="0.2">
      <c r="A175" s="281" t="s">
        <v>2015</v>
      </c>
      <c r="B175" s="279" t="s">
        <v>182</v>
      </c>
      <c r="C175" s="283">
        <v>9</v>
      </c>
      <c r="D175" s="282">
        <v>22127</v>
      </c>
      <c r="E175" s="277">
        <v>10.7</v>
      </c>
      <c r="F175" s="282">
        <v>23625</v>
      </c>
      <c r="G175" s="277">
        <v>12.2</v>
      </c>
      <c r="H175" s="283" t="s">
        <v>158</v>
      </c>
      <c r="I175" s="313">
        <v>17610</v>
      </c>
      <c r="J175" s="313">
        <v>18461</v>
      </c>
      <c r="K175" s="313">
        <v>19413</v>
      </c>
      <c r="L175" s="313">
        <v>20424</v>
      </c>
      <c r="M175" s="313">
        <v>24249</v>
      </c>
      <c r="N175" s="315">
        <v>26291</v>
      </c>
      <c r="O175" s="315" t="s">
        <v>158</v>
      </c>
      <c r="P175" s="315" t="s">
        <v>158</v>
      </c>
      <c r="Q175" s="315" t="s">
        <v>158</v>
      </c>
    </row>
    <row r="176" spans="1:17" ht="25.5" x14ac:dyDescent="0.2">
      <c r="A176" s="281" t="s">
        <v>2014</v>
      </c>
      <c r="B176" s="279" t="s">
        <v>183</v>
      </c>
      <c r="C176" s="283" t="s">
        <v>158</v>
      </c>
      <c r="D176" s="283">
        <v>28253</v>
      </c>
      <c r="E176" s="277">
        <v>8.3000000000000007</v>
      </c>
      <c r="F176" s="283">
        <v>27349</v>
      </c>
      <c r="G176" s="277">
        <v>-1.1000000000000001</v>
      </c>
      <c r="H176" s="283" t="s">
        <v>158</v>
      </c>
      <c r="I176" s="315" t="s">
        <v>158</v>
      </c>
      <c r="J176" s="315" t="s">
        <v>158</v>
      </c>
      <c r="K176" s="315" t="s">
        <v>158</v>
      </c>
      <c r="L176" s="315" t="s">
        <v>158</v>
      </c>
      <c r="M176" s="315" t="s">
        <v>158</v>
      </c>
      <c r="N176" s="315" t="s">
        <v>158</v>
      </c>
      <c r="O176" s="315" t="s">
        <v>158</v>
      </c>
      <c r="P176" s="315" t="s">
        <v>158</v>
      </c>
      <c r="Q176" s="315" t="s">
        <v>158</v>
      </c>
    </row>
    <row r="177" spans="1:17" ht="25.5" x14ac:dyDescent="0.2">
      <c r="A177" s="281" t="s">
        <v>2013</v>
      </c>
      <c r="B177" s="279" t="s">
        <v>162</v>
      </c>
      <c r="C177" s="282">
        <v>38</v>
      </c>
      <c r="D177" s="278">
        <v>21503</v>
      </c>
      <c r="E177" s="277">
        <v>4.4000000000000004</v>
      </c>
      <c r="F177" s="278">
        <v>23789</v>
      </c>
      <c r="G177" s="277">
        <v>7.3</v>
      </c>
      <c r="H177" s="278">
        <v>15379</v>
      </c>
      <c r="I177" s="314">
        <v>17884</v>
      </c>
      <c r="J177" s="314">
        <v>18476</v>
      </c>
      <c r="K177" s="314">
        <v>18914</v>
      </c>
      <c r="L177" s="314">
        <v>20191</v>
      </c>
      <c r="M177" s="313">
        <v>23652</v>
      </c>
      <c r="N177" s="313">
        <v>26074</v>
      </c>
      <c r="O177" s="313">
        <v>27660</v>
      </c>
      <c r="P177" s="313">
        <v>29610</v>
      </c>
      <c r="Q177" s="315" t="s">
        <v>158</v>
      </c>
    </row>
    <row r="178" spans="1:17" x14ac:dyDescent="0.2">
      <c r="A178" s="281" t="s">
        <v>2012</v>
      </c>
      <c r="B178" s="279" t="s">
        <v>185</v>
      </c>
      <c r="C178" s="282">
        <v>23</v>
      </c>
      <c r="D178" s="278">
        <v>20162</v>
      </c>
      <c r="E178" s="277">
        <v>3.4</v>
      </c>
      <c r="F178" s="278">
        <v>23055</v>
      </c>
      <c r="G178" s="277">
        <v>6</v>
      </c>
      <c r="H178" s="282">
        <v>14884</v>
      </c>
      <c r="I178" s="314">
        <v>16917</v>
      </c>
      <c r="J178" s="314">
        <v>17477</v>
      </c>
      <c r="K178" s="314">
        <v>18234</v>
      </c>
      <c r="L178" s="314">
        <v>19102</v>
      </c>
      <c r="M178" s="313">
        <v>22092</v>
      </c>
      <c r="N178" s="315">
        <v>25408</v>
      </c>
      <c r="O178" s="315">
        <v>26924</v>
      </c>
      <c r="P178" s="315">
        <v>29038</v>
      </c>
      <c r="Q178" s="315" t="s">
        <v>158</v>
      </c>
    </row>
    <row r="179" spans="1:17" ht="25.5" x14ac:dyDescent="0.2">
      <c r="A179" s="281" t="s">
        <v>2011</v>
      </c>
      <c r="B179" s="279" t="s">
        <v>186</v>
      </c>
      <c r="C179" s="283">
        <v>15</v>
      </c>
      <c r="D179" s="282">
        <v>23612</v>
      </c>
      <c r="E179" s="277">
        <v>5.8</v>
      </c>
      <c r="F179" s="278">
        <v>24901</v>
      </c>
      <c r="G179" s="277">
        <v>8.8000000000000007</v>
      </c>
      <c r="H179" s="282">
        <v>16595</v>
      </c>
      <c r="I179" s="313">
        <v>19230</v>
      </c>
      <c r="J179" s="314">
        <v>20189</v>
      </c>
      <c r="K179" s="314">
        <v>20780</v>
      </c>
      <c r="L179" s="314">
        <v>21828</v>
      </c>
      <c r="M179" s="313">
        <v>24504</v>
      </c>
      <c r="N179" s="313">
        <v>27161</v>
      </c>
      <c r="O179" s="315">
        <v>27956</v>
      </c>
      <c r="P179" s="315" t="s">
        <v>158</v>
      </c>
      <c r="Q179" s="315" t="s">
        <v>158</v>
      </c>
    </row>
    <row r="180" spans="1:17" ht="25.5" x14ac:dyDescent="0.2">
      <c r="A180" s="281" t="s">
        <v>2010</v>
      </c>
      <c r="B180" s="279" t="s">
        <v>164</v>
      </c>
      <c r="C180" s="278">
        <v>98</v>
      </c>
      <c r="D180" s="278">
        <v>28130</v>
      </c>
      <c r="E180" s="277">
        <v>12.2</v>
      </c>
      <c r="F180" s="278">
        <v>29598</v>
      </c>
      <c r="G180" s="277">
        <v>10.4</v>
      </c>
      <c r="H180" s="278">
        <v>18562</v>
      </c>
      <c r="I180" s="314">
        <v>20358</v>
      </c>
      <c r="J180" s="314">
        <v>21695</v>
      </c>
      <c r="K180" s="314">
        <v>22791</v>
      </c>
      <c r="L180" s="314">
        <v>24766</v>
      </c>
      <c r="M180" s="314">
        <v>30705</v>
      </c>
      <c r="N180" s="314">
        <v>33864</v>
      </c>
      <c r="O180" s="314">
        <v>35694</v>
      </c>
      <c r="P180" s="313">
        <v>37629</v>
      </c>
      <c r="Q180" s="315">
        <v>43255</v>
      </c>
    </row>
    <row r="181" spans="1:17" ht="25.5" x14ac:dyDescent="0.2">
      <c r="A181" s="281" t="s">
        <v>2010</v>
      </c>
      <c r="B181" s="279" t="s">
        <v>188</v>
      </c>
      <c r="C181" s="282">
        <v>57</v>
      </c>
      <c r="D181" s="282">
        <v>25348</v>
      </c>
      <c r="E181" s="277">
        <v>13.2</v>
      </c>
      <c r="F181" s="278">
        <v>27736</v>
      </c>
      <c r="G181" s="277">
        <v>8.9</v>
      </c>
      <c r="H181" s="278">
        <v>18142</v>
      </c>
      <c r="I181" s="314">
        <v>19600</v>
      </c>
      <c r="J181" s="314">
        <v>20118</v>
      </c>
      <c r="K181" s="314">
        <v>20872</v>
      </c>
      <c r="L181" s="314">
        <v>23024</v>
      </c>
      <c r="M181" s="313">
        <v>28689</v>
      </c>
      <c r="N181" s="313">
        <v>32205</v>
      </c>
      <c r="O181" s="313">
        <v>33344</v>
      </c>
      <c r="P181" s="313">
        <v>34807</v>
      </c>
      <c r="Q181" s="315" t="s">
        <v>158</v>
      </c>
    </row>
    <row r="182" spans="1:17" ht="38.25" x14ac:dyDescent="0.2">
      <c r="A182" s="281" t="s">
        <v>2009</v>
      </c>
      <c r="B182" s="279" t="s">
        <v>189</v>
      </c>
      <c r="C182" s="282">
        <v>42</v>
      </c>
      <c r="D182" s="278">
        <v>30500</v>
      </c>
      <c r="E182" s="277">
        <v>9.6999999999999993</v>
      </c>
      <c r="F182" s="278">
        <v>32131</v>
      </c>
      <c r="G182" s="277">
        <v>11.7</v>
      </c>
      <c r="H182" s="282">
        <v>20329</v>
      </c>
      <c r="I182" s="314">
        <v>23008</v>
      </c>
      <c r="J182" s="314">
        <v>24000</v>
      </c>
      <c r="K182" s="314">
        <v>25246</v>
      </c>
      <c r="L182" s="314">
        <v>28427</v>
      </c>
      <c r="M182" s="313">
        <v>33110</v>
      </c>
      <c r="N182" s="313">
        <v>36960</v>
      </c>
      <c r="O182" s="313">
        <v>38038</v>
      </c>
      <c r="P182" s="313">
        <v>40392</v>
      </c>
      <c r="Q182" s="315" t="s">
        <v>158</v>
      </c>
    </row>
    <row r="183" spans="1:17" ht="25.5" x14ac:dyDescent="0.2">
      <c r="A183" s="281" t="s">
        <v>2008</v>
      </c>
      <c r="B183" s="279" t="s">
        <v>165</v>
      </c>
      <c r="C183" s="278">
        <v>103</v>
      </c>
      <c r="D183" s="278">
        <v>23408</v>
      </c>
      <c r="E183" s="277">
        <v>6.6</v>
      </c>
      <c r="F183" s="278">
        <v>24625</v>
      </c>
      <c r="G183" s="277">
        <v>6.3</v>
      </c>
      <c r="H183" s="278">
        <v>17006</v>
      </c>
      <c r="I183" s="314">
        <v>18681</v>
      </c>
      <c r="J183" s="314">
        <v>19640</v>
      </c>
      <c r="K183" s="314">
        <v>20315</v>
      </c>
      <c r="L183" s="314">
        <v>21787</v>
      </c>
      <c r="M183" s="314">
        <v>25327</v>
      </c>
      <c r="N183" s="314">
        <v>27764</v>
      </c>
      <c r="O183" s="314">
        <v>28620</v>
      </c>
      <c r="P183" s="314">
        <v>30062</v>
      </c>
      <c r="Q183" s="315">
        <v>34369</v>
      </c>
    </row>
    <row r="184" spans="1:17" ht="25.5" x14ac:dyDescent="0.2">
      <c r="A184" s="281" t="s">
        <v>2007</v>
      </c>
      <c r="B184" s="279" t="s">
        <v>190</v>
      </c>
      <c r="C184" s="283">
        <v>23</v>
      </c>
      <c r="D184" s="278">
        <v>25184</v>
      </c>
      <c r="E184" s="277">
        <v>13.5</v>
      </c>
      <c r="F184" s="278">
        <v>26116</v>
      </c>
      <c r="G184" s="277">
        <v>10</v>
      </c>
      <c r="H184" s="278">
        <v>17919</v>
      </c>
      <c r="I184" s="314">
        <v>20299</v>
      </c>
      <c r="J184" s="314">
        <v>20928</v>
      </c>
      <c r="K184" s="314">
        <v>21610</v>
      </c>
      <c r="L184" s="314">
        <v>23165</v>
      </c>
      <c r="M184" s="313">
        <v>26335</v>
      </c>
      <c r="N184" s="313">
        <v>28286</v>
      </c>
      <c r="O184" s="313">
        <v>29749</v>
      </c>
      <c r="P184" s="315">
        <v>30896</v>
      </c>
      <c r="Q184" s="315" t="s">
        <v>158</v>
      </c>
    </row>
    <row r="185" spans="1:17" ht="38.25" x14ac:dyDescent="0.2">
      <c r="A185" s="281" t="s">
        <v>2006</v>
      </c>
      <c r="B185" s="279" t="s">
        <v>191</v>
      </c>
      <c r="C185" s="282">
        <v>80</v>
      </c>
      <c r="D185" s="278">
        <v>23051</v>
      </c>
      <c r="E185" s="277">
        <v>5.5</v>
      </c>
      <c r="F185" s="278">
        <v>24191</v>
      </c>
      <c r="G185" s="277">
        <v>5.3</v>
      </c>
      <c r="H185" s="278">
        <v>16433</v>
      </c>
      <c r="I185" s="314">
        <v>18438</v>
      </c>
      <c r="J185" s="314">
        <v>19209</v>
      </c>
      <c r="K185" s="314">
        <v>20026</v>
      </c>
      <c r="L185" s="314">
        <v>21338</v>
      </c>
      <c r="M185" s="314">
        <v>24867</v>
      </c>
      <c r="N185" s="314">
        <v>27496</v>
      </c>
      <c r="O185" s="314">
        <v>28524</v>
      </c>
      <c r="P185" s="313">
        <v>29902</v>
      </c>
      <c r="Q185" s="315" t="s">
        <v>158</v>
      </c>
    </row>
    <row r="186" spans="1:17" x14ac:dyDescent="0.2">
      <c r="A186" s="280" t="s">
        <v>1084</v>
      </c>
      <c r="B186" s="279" t="s">
        <v>2005</v>
      </c>
      <c r="C186" s="278">
        <v>1403</v>
      </c>
      <c r="D186" s="278">
        <v>31601</v>
      </c>
      <c r="E186" s="277">
        <v>5.7</v>
      </c>
      <c r="F186" s="278">
        <v>36785</v>
      </c>
      <c r="G186" s="277">
        <v>3.4</v>
      </c>
      <c r="H186" s="278">
        <v>19049</v>
      </c>
      <c r="I186" s="314">
        <v>21999</v>
      </c>
      <c r="J186" s="314">
        <v>23544</v>
      </c>
      <c r="K186" s="314">
        <v>24962</v>
      </c>
      <c r="L186" s="314">
        <v>27989</v>
      </c>
      <c r="M186" s="314">
        <v>35765</v>
      </c>
      <c r="N186" s="314">
        <v>40469</v>
      </c>
      <c r="O186" s="314">
        <v>42993</v>
      </c>
      <c r="P186" s="314">
        <v>45967</v>
      </c>
      <c r="Q186" s="313">
        <v>56365</v>
      </c>
    </row>
    <row r="187" spans="1:17" ht="25.5" x14ac:dyDescent="0.2">
      <c r="A187" s="281" t="s">
        <v>2004</v>
      </c>
      <c r="B187" s="279" t="s">
        <v>156</v>
      </c>
      <c r="C187" s="278">
        <v>160</v>
      </c>
      <c r="D187" s="278">
        <v>42542</v>
      </c>
      <c r="E187" s="277">
        <v>3.4</v>
      </c>
      <c r="F187" s="278">
        <v>54099</v>
      </c>
      <c r="G187" s="277">
        <v>11.3</v>
      </c>
      <c r="H187" s="278">
        <v>23585</v>
      </c>
      <c r="I187" s="314">
        <v>28156</v>
      </c>
      <c r="J187" s="314">
        <v>30100</v>
      </c>
      <c r="K187" s="314">
        <v>32725</v>
      </c>
      <c r="L187" s="314">
        <v>37871</v>
      </c>
      <c r="M187" s="313">
        <v>48569</v>
      </c>
      <c r="N187" s="313">
        <v>56898</v>
      </c>
      <c r="O187" s="313">
        <v>61570</v>
      </c>
      <c r="P187" s="313">
        <v>68447</v>
      </c>
      <c r="Q187" s="315" t="s">
        <v>158</v>
      </c>
    </row>
    <row r="188" spans="1:17" ht="25.5" x14ac:dyDescent="0.2">
      <c r="A188" s="281" t="s">
        <v>2003</v>
      </c>
      <c r="B188" s="279" t="s">
        <v>166</v>
      </c>
      <c r="C188" s="278">
        <v>130</v>
      </c>
      <c r="D188" s="278">
        <v>45812</v>
      </c>
      <c r="E188" s="277">
        <v>3.2</v>
      </c>
      <c r="F188" s="282">
        <v>57392</v>
      </c>
      <c r="G188" s="277">
        <v>10.7</v>
      </c>
      <c r="H188" s="278">
        <v>24000</v>
      </c>
      <c r="I188" s="314">
        <v>29380</v>
      </c>
      <c r="J188" s="314">
        <v>31775</v>
      </c>
      <c r="K188" s="314">
        <v>35334</v>
      </c>
      <c r="L188" s="314">
        <v>40325</v>
      </c>
      <c r="M188" s="313">
        <v>52525</v>
      </c>
      <c r="N188" s="313">
        <v>60746</v>
      </c>
      <c r="O188" s="313">
        <v>66637</v>
      </c>
      <c r="P188" s="313">
        <v>73108</v>
      </c>
      <c r="Q188" s="315" t="s">
        <v>158</v>
      </c>
    </row>
    <row r="189" spans="1:17" ht="25.5" x14ac:dyDescent="0.2">
      <c r="A189" s="281" t="s">
        <v>2002</v>
      </c>
      <c r="B189" s="279" t="s">
        <v>167</v>
      </c>
      <c r="C189" s="283">
        <v>30</v>
      </c>
      <c r="D189" s="282">
        <v>34280</v>
      </c>
      <c r="E189" s="277">
        <v>3.2</v>
      </c>
      <c r="F189" s="283">
        <v>39932</v>
      </c>
      <c r="G189" s="277">
        <v>7.5</v>
      </c>
      <c r="H189" s="283">
        <v>22233</v>
      </c>
      <c r="I189" s="313">
        <v>25365</v>
      </c>
      <c r="J189" s="313">
        <v>26392</v>
      </c>
      <c r="K189" s="314">
        <v>27754</v>
      </c>
      <c r="L189" s="313">
        <v>29989</v>
      </c>
      <c r="M189" s="313">
        <v>37517</v>
      </c>
      <c r="N189" s="313">
        <v>41309</v>
      </c>
      <c r="O189" s="315">
        <v>42262</v>
      </c>
      <c r="P189" s="315" t="s">
        <v>158</v>
      </c>
      <c r="Q189" s="315" t="s">
        <v>158</v>
      </c>
    </row>
    <row r="190" spans="1:17" ht="25.5" x14ac:dyDescent="0.2">
      <c r="A190" s="281" t="s">
        <v>2001</v>
      </c>
      <c r="B190" s="279" t="s">
        <v>157</v>
      </c>
      <c r="C190" s="278">
        <v>385</v>
      </c>
      <c r="D190" s="278">
        <v>40428</v>
      </c>
      <c r="E190" s="277">
        <v>3.4</v>
      </c>
      <c r="F190" s="278">
        <v>43655</v>
      </c>
      <c r="G190" s="277">
        <v>3.1</v>
      </c>
      <c r="H190" s="278">
        <v>25000</v>
      </c>
      <c r="I190" s="314">
        <v>29984</v>
      </c>
      <c r="J190" s="314">
        <v>32089</v>
      </c>
      <c r="K190" s="314">
        <v>33832</v>
      </c>
      <c r="L190" s="314">
        <v>37496</v>
      </c>
      <c r="M190" s="314">
        <v>43598</v>
      </c>
      <c r="N190" s="314">
        <v>47654</v>
      </c>
      <c r="O190" s="314">
        <v>50385</v>
      </c>
      <c r="P190" s="314">
        <v>53626</v>
      </c>
      <c r="Q190" s="315">
        <v>63533</v>
      </c>
    </row>
    <row r="191" spans="1:17" ht="38.25" x14ac:dyDescent="0.2">
      <c r="A191" s="281" t="s">
        <v>2000</v>
      </c>
      <c r="B191" s="279" t="s">
        <v>168</v>
      </c>
      <c r="C191" s="282">
        <v>116</v>
      </c>
      <c r="D191" s="278">
        <v>43328</v>
      </c>
      <c r="E191" s="277">
        <v>5.7</v>
      </c>
      <c r="F191" s="278">
        <v>46447</v>
      </c>
      <c r="G191" s="277">
        <v>6.7</v>
      </c>
      <c r="H191" s="278">
        <v>27001</v>
      </c>
      <c r="I191" s="314">
        <v>31835</v>
      </c>
      <c r="J191" s="314">
        <v>34381</v>
      </c>
      <c r="K191" s="314">
        <v>37260</v>
      </c>
      <c r="L191" s="314">
        <v>40588</v>
      </c>
      <c r="M191" s="314">
        <v>47079</v>
      </c>
      <c r="N191" s="313">
        <v>51692</v>
      </c>
      <c r="O191" s="313">
        <v>54514</v>
      </c>
      <c r="P191" s="313">
        <v>57533</v>
      </c>
      <c r="Q191" s="315" t="s">
        <v>158</v>
      </c>
    </row>
    <row r="192" spans="1:17" ht="25.5" x14ac:dyDescent="0.2">
      <c r="A192" s="281" t="s">
        <v>1999</v>
      </c>
      <c r="B192" s="279" t="s">
        <v>169</v>
      </c>
      <c r="C192" s="282">
        <v>83</v>
      </c>
      <c r="D192" s="278">
        <v>39027</v>
      </c>
      <c r="E192" s="277">
        <v>7.5</v>
      </c>
      <c r="F192" s="278">
        <v>42452</v>
      </c>
      <c r="G192" s="277">
        <v>2.8</v>
      </c>
      <c r="H192" s="282">
        <v>24915</v>
      </c>
      <c r="I192" s="314">
        <v>29641</v>
      </c>
      <c r="J192" s="314">
        <v>31540</v>
      </c>
      <c r="K192" s="314">
        <v>33130</v>
      </c>
      <c r="L192" s="314">
        <v>35747</v>
      </c>
      <c r="M192" s="314">
        <v>40995</v>
      </c>
      <c r="N192" s="313">
        <v>44786</v>
      </c>
      <c r="O192" s="313">
        <v>46333</v>
      </c>
      <c r="P192" s="313">
        <v>49344</v>
      </c>
      <c r="Q192" s="315" t="s">
        <v>158</v>
      </c>
    </row>
    <row r="193" spans="1:17" ht="25.5" x14ac:dyDescent="0.2">
      <c r="A193" s="281" t="s">
        <v>1998</v>
      </c>
      <c r="B193" s="279" t="s">
        <v>170</v>
      </c>
      <c r="C193" s="282">
        <v>85</v>
      </c>
      <c r="D193" s="282">
        <v>39031</v>
      </c>
      <c r="E193" s="277">
        <v>1.3</v>
      </c>
      <c r="F193" s="278">
        <v>39869</v>
      </c>
      <c r="G193" s="277">
        <v>2.1</v>
      </c>
      <c r="H193" s="283" t="s">
        <v>158</v>
      </c>
      <c r="I193" s="315">
        <v>28867</v>
      </c>
      <c r="J193" s="313">
        <v>31641</v>
      </c>
      <c r="K193" s="313">
        <v>33179</v>
      </c>
      <c r="L193" s="313">
        <v>35999</v>
      </c>
      <c r="M193" s="313">
        <v>41604</v>
      </c>
      <c r="N193" s="313">
        <v>44102</v>
      </c>
      <c r="O193" s="313">
        <v>46538</v>
      </c>
      <c r="P193" s="315">
        <v>48254</v>
      </c>
      <c r="Q193" s="315" t="s">
        <v>158</v>
      </c>
    </row>
    <row r="194" spans="1:17" ht="25.5" x14ac:dyDescent="0.2">
      <c r="A194" s="281" t="s">
        <v>1997</v>
      </c>
      <c r="B194" s="279" t="s">
        <v>171</v>
      </c>
      <c r="C194" s="282">
        <v>101</v>
      </c>
      <c r="D194" s="278">
        <v>39886</v>
      </c>
      <c r="E194" s="277">
        <v>1.5</v>
      </c>
      <c r="F194" s="278">
        <v>44610</v>
      </c>
      <c r="G194" s="277">
        <v>1</v>
      </c>
      <c r="H194" s="278">
        <v>23938</v>
      </c>
      <c r="I194" s="314">
        <v>28544</v>
      </c>
      <c r="J194" s="314">
        <v>30973</v>
      </c>
      <c r="K194" s="314">
        <v>32643</v>
      </c>
      <c r="L194" s="314">
        <v>36656</v>
      </c>
      <c r="M194" s="313">
        <v>44164</v>
      </c>
      <c r="N194" s="313">
        <v>49130</v>
      </c>
      <c r="O194" s="313">
        <v>51923</v>
      </c>
      <c r="P194" s="313">
        <v>55000</v>
      </c>
      <c r="Q194" s="315" t="s">
        <v>158</v>
      </c>
    </row>
    <row r="195" spans="1:17" ht="25.5" x14ac:dyDescent="0.2">
      <c r="A195" s="281" t="s">
        <v>1996</v>
      </c>
      <c r="B195" s="279" t="s">
        <v>159</v>
      </c>
      <c r="C195" s="282">
        <v>256</v>
      </c>
      <c r="D195" s="282">
        <v>32300</v>
      </c>
      <c r="E195" s="277">
        <v>1.7</v>
      </c>
      <c r="F195" s="278">
        <v>37450</v>
      </c>
      <c r="G195" s="277">
        <v>-11.1</v>
      </c>
      <c r="H195" s="282">
        <v>20949</v>
      </c>
      <c r="I195" s="314">
        <v>24193</v>
      </c>
      <c r="J195" s="314">
        <v>25532</v>
      </c>
      <c r="K195" s="314">
        <v>26796</v>
      </c>
      <c r="L195" s="314">
        <v>29049</v>
      </c>
      <c r="M195" s="313">
        <v>36101</v>
      </c>
      <c r="N195" s="313">
        <v>41060</v>
      </c>
      <c r="O195" s="313">
        <v>43338</v>
      </c>
      <c r="P195" s="313">
        <v>45669</v>
      </c>
      <c r="Q195" s="315" t="s">
        <v>158</v>
      </c>
    </row>
    <row r="196" spans="1:17" ht="38.25" x14ac:dyDescent="0.2">
      <c r="A196" s="281" t="s">
        <v>1995</v>
      </c>
      <c r="B196" s="279" t="s">
        <v>172</v>
      </c>
      <c r="C196" s="282">
        <v>55</v>
      </c>
      <c r="D196" s="278">
        <v>30274</v>
      </c>
      <c r="E196" s="277">
        <v>6.6</v>
      </c>
      <c r="F196" s="278">
        <v>32078</v>
      </c>
      <c r="G196" s="277">
        <v>5.4</v>
      </c>
      <c r="H196" s="278">
        <v>21049</v>
      </c>
      <c r="I196" s="314">
        <v>22963</v>
      </c>
      <c r="J196" s="313">
        <v>24862</v>
      </c>
      <c r="K196" s="314">
        <v>26094</v>
      </c>
      <c r="L196" s="314">
        <v>28265</v>
      </c>
      <c r="M196" s="314">
        <v>32348</v>
      </c>
      <c r="N196" s="313">
        <v>35342</v>
      </c>
      <c r="O196" s="313">
        <v>36637</v>
      </c>
      <c r="P196" s="315">
        <v>39054</v>
      </c>
      <c r="Q196" s="315" t="s">
        <v>158</v>
      </c>
    </row>
    <row r="197" spans="1:17" ht="25.5" x14ac:dyDescent="0.2">
      <c r="A197" s="281" t="s">
        <v>1994</v>
      </c>
      <c r="B197" s="279" t="s">
        <v>173</v>
      </c>
      <c r="C197" s="283">
        <v>30</v>
      </c>
      <c r="D197" s="282">
        <v>24209</v>
      </c>
      <c r="E197" s="277">
        <v>5</v>
      </c>
      <c r="F197" s="278">
        <v>24603</v>
      </c>
      <c r="G197" s="277">
        <v>4.4000000000000004</v>
      </c>
      <c r="H197" s="283">
        <v>16220</v>
      </c>
      <c r="I197" s="313">
        <v>18877</v>
      </c>
      <c r="J197" s="313">
        <v>20076</v>
      </c>
      <c r="K197" s="313">
        <v>20528</v>
      </c>
      <c r="L197" s="313">
        <v>22942</v>
      </c>
      <c r="M197" s="313">
        <v>25562</v>
      </c>
      <c r="N197" s="313">
        <v>27581</v>
      </c>
      <c r="O197" s="315">
        <v>28294</v>
      </c>
      <c r="P197" s="315" t="s">
        <v>158</v>
      </c>
      <c r="Q197" s="315" t="s">
        <v>158</v>
      </c>
    </row>
    <row r="198" spans="1:17" ht="25.5" x14ac:dyDescent="0.2">
      <c r="A198" s="281" t="s">
        <v>1993</v>
      </c>
      <c r="B198" s="279" t="s">
        <v>174</v>
      </c>
      <c r="C198" s="282">
        <v>46</v>
      </c>
      <c r="D198" s="282">
        <v>42246</v>
      </c>
      <c r="E198" s="277">
        <v>2.8</v>
      </c>
      <c r="F198" s="278">
        <v>40587</v>
      </c>
      <c r="G198" s="277">
        <v>-2.5</v>
      </c>
      <c r="H198" s="278">
        <v>25125</v>
      </c>
      <c r="I198" s="314">
        <v>28152</v>
      </c>
      <c r="J198" s="313">
        <v>30022</v>
      </c>
      <c r="K198" s="313">
        <v>31922</v>
      </c>
      <c r="L198" s="313">
        <v>36366</v>
      </c>
      <c r="M198" s="314">
        <v>44422</v>
      </c>
      <c r="N198" s="314">
        <v>46832</v>
      </c>
      <c r="O198" s="314">
        <v>48448</v>
      </c>
      <c r="P198" s="313">
        <v>49497</v>
      </c>
      <c r="Q198" s="315" t="s">
        <v>158</v>
      </c>
    </row>
    <row r="199" spans="1:17" ht="25.5" x14ac:dyDescent="0.2">
      <c r="A199" s="281" t="s">
        <v>1992</v>
      </c>
      <c r="B199" s="279" t="s">
        <v>1786</v>
      </c>
      <c r="C199" s="283" t="s">
        <v>158</v>
      </c>
      <c r="D199" s="283">
        <v>29742</v>
      </c>
      <c r="E199" s="316"/>
      <c r="F199" s="322">
        <v>37899</v>
      </c>
      <c r="G199" s="316"/>
      <c r="H199" s="283" t="s">
        <v>158</v>
      </c>
      <c r="I199" s="315" t="s">
        <v>158</v>
      </c>
      <c r="J199" s="315">
        <v>23649</v>
      </c>
      <c r="K199" s="315">
        <v>24098</v>
      </c>
      <c r="L199" s="315">
        <v>26283</v>
      </c>
      <c r="M199" s="315">
        <v>34649</v>
      </c>
      <c r="N199" s="315" t="s">
        <v>158</v>
      </c>
      <c r="O199" s="315" t="s">
        <v>158</v>
      </c>
      <c r="P199" s="315" t="s">
        <v>158</v>
      </c>
      <c r="Q199" s="315" t="s">
        <v>158</v>
      </c>
    </row>
    <row r="200" spans="1:17" ht="38.25" x14ac:dyDescent="0.2">
      <c r="A200" s="281" t="s">
        <v>1991</v>
      </c>
      <c r="B200" s="279" t="s">
        <v>175</v>
      </c>
      <c r="C200" s="283">
        <v>116</v>
      </c>
      <c r="D200" s="283">
        <v>34907</v>
      </c>
      <c r="E200" s="277">
        <v>2.6</v>
      </c>
      <c r="F200" s="282">
        <v>42075</v>
      </c>
      <c r="G200" s="277">
        <v>10.3</v>
      </c>
      <c r="H200" s="283" t="s">
        <v>158</v>
      </c>
      <c r="I200" s="313">
        <v>25531</v>
      </c>
      <c r="J200" s="315" t="s">
        <v>158</v>
      </c>
      <c r="K200" s="315">
        <v>28099</v>
      </c>
      <c r="L200" s="315">
        <v>31318</v>
      </c>
      <c r="M200" s="315">
        <v>38830</v>
      </c>
      <c r="N200" s="315" t="s">
        <v>158</v>
      </c>
      <c r="O200" s="315" t="s">
        <v>158</v>
      </c>
      <c r="P200" s="315" t="s">
        <v>158</v>
      </c>
      <c r="Q200" s="315" t="s">
        <v>158</v>
      </c>
    </row>
    <row r="201" spans="1:17" ht="25.5" x14ac:dyDescent="0.2">
      <c r="A201" s="281" t="s">
        <v>1990</v>
      </c>
      <c r="B201" s="279" t="s">
        <v>1783</v>
      </c>
      <c r="C201" s="282">
        <v>136</v>
      </c>
      <c r="D201" s="278">
        <v>24882</v>
      </c>
      <c r="E201" s="277">
        <v>4.8</v>
      </c>
      <c r="F201" s="278">
        <v>27450</v>
      </c>
      <c r="G201" s="277">
        <v>5.6</v>
      </c>
      <c r="H201" s="278">
        <v>17690</v>
      </c>
      <c r="I201" s="314">
        <v>19918</v>
      </c>
      <c r="J201" s="314">
        <v>20799</v>
      </c>
      <c r="K201" s="314">
        <v>21496</v>
      </c>
      <c r="L201" s="314">
        <v>23101</v>
      </c>
      <c r="M201" s="314">
        <v>26969</v>
      </c>
      <c r="N201" s="314">
        <v>28800</v>
      </c>
      <c r="O201" s="314">
        <v>30465</v>
      </c>
      <c r="P201" s="313">
        <v>32949</v>
      </c>
      <c r="Q201" s="315" t="s">
        <v>158</v>
      </c>
    </row>
    <row r="202" spans="1:17" ht="25.5" x14ac:dyDescent="0.2">
      <c r="A202" s="281" t="s">
        <v>1989</v>
      </c>
      <c r="B202" s="279" t="s">
        <v>176</v>
      </c>
      <c r="C202" s="282">
        <v>118</v>
      </c>
      <c r="D202" s="278">
        <v>25444</v>
      </c>
      <c r="E202" s="277">
        <v>5.9</v>
      </c>
      <c r="F202" s="278">
        <v>27881</v>
      </c>
      <c r="G202" s="277">
        <v>6.3</v>
      </c>
      <c r="H202" s="278">
        <v>17988</v>
      </c>
      <c r="I202" s="314">
        <v>20277</v>
      </c>
      <c r="J202" s="314">
        <v>21097</v>
      </c>
      <c r="K202" s="314">
        <v>21786</v>
      </c>
      <c r="L202" s="314">
        <v>23613</v>
      </c>
      <c r="M202" s="314">
        <v>27428</v>
      </c>
      <c r="N202" s="314">
        <v>29213</v>
      </c>
      <c r="O202" s="313">
        <v>30817</v>
      </c>
      <c r="P202" s="313">
        <v>33143</v>
      </c>
      <c r="Q202" s="315" t="s">
        <v>158</v>
      </c>
    </row>
    <row r="203" spans="1:17" ht="25.5" x14ac:dyDescent="0.2">
      <c r="A203" s="281" t="s">
        <v>1988</v>
      </c>
      <c r="B203" s="279" t="s">
        <v>177</v>
      </c>
      <c r="C203" s="283">
        <v>18</v>
      </c>
      <c r="D203" s="282">
        <v>22125</v>
      </c>
      <c r="E203" s="277">
        <v>0.6</v>
      </c>
      <c r="F203" s="278">
        <v>24637</v>
      </c>
      <c r="G203" s="277">
        <v>1.2</v>
      </c>
      <c r="H203" s="282">
        <v>15806</v>
      </c>
      <c r="I203" s="314">
        <v>18123</v>
      </c>
      <c r="J203" s="314">
        <v>18796</v>
      </c>
      <c r="K203" s="314">
        <v>19064</v>
      </c>
      <c r="L203" s="314">
        <v>20228</v>
      </c>
      <c r="M203" s="313">
        <v>23662</v>
      </c>
      <c r="N203" s="315">
        <v>25992</v>
      </c>
      <c r="O203" s="315">
        <v>26822</v>
      </c>
      <c r="P203" s="315" t="s">
        <v>158</v>
      </c>
      <c r="Q203" s="315" t="s">
        <v>158</v>
      </c>
    </row>
    <row r="204" spans="1:17" ht="25.5" x14ac:dyDescent="0.2">
      <c r="A204" s="281" t="s">
        <v>1987</v>
      </c>
      <c r="B204" s="279" t="s">
        <v>160</v>
      </c>
      <c r="C204" s="282">
        <v>123</v>
      </c>
      <c r="D204" s="278">
        <v>30567</v>
      </c>
      <c r="E204" s="277">
        <v>9.6999999999999993</v>
      </c>
      <c r="F204" s="278">
        <v>32446</v>
      </c>
      <c r="G204" s="277">
        <v>10.6</v>
      </c>
      <c r="H204" s="278">
        <v>19866</v>
      </c>
      <c r="I204" s="314">
        <v>22482</v>
      </c>
      <c r="J204" s="314">
        <v>23900</v>
      </c>
      <c r="K204" s="314">
        <v>25680</v>
      </c>
      <c r="L204" s="314">
        <v>27877</v>
      </c>
      <c r="M204" s="314">
        <v>32880</v>
      </c>
      <c r="N204" s="314">
        <v>35329</v>
      </c>
      <c r="O204" s="314">
        <v>36739</v>
      </c>
      <c r="P204" s="313">
        <v>39132</v>
      </c>
      <c r="Q204" s="315" t="s">
        <v>158</v>
      </c>
    </row>
    <row r="205" spans="1:17" ht="25.5" x14ac:dyDescent="0.2">
      <c r="A205" s="281" t="s">
        <v>1986</v>
      </c>
      <c r="B205" s="279" t="s">
        <v>178</v>
      </c>
      <c r="C205" s="283" t="s">
        <v>158</v>
      </c>
      <c r="D205" s="283">
        <v>22792</v>
      </c>
      <c r="E205" s="277">
        <v>7.9</v>
      </c>
      <c r="F205" s="282">
        <v>24698</v>
      </c>
      <c r="G205" s="277">
        <v>12.6</v>
      </c>
      <c r="H205" s="283" t="s">
        <v>158</v>
      </c>
      <c r="I205" s="315" t="s">
        <v>158</v>
      </c>
      <c r="J205" s="315" t="s">
        <v>158</v>
      </c>
      <c r="K205" s="315" t="s">
        <v>158</v>
      </c>
      <c r="L205" s="315">
        <v>20493</v>
      </c>
      <c r="M205" s="315">
        <v>24448</v>
      </c>
      <c r="N205" s="315" t="s">
        <v>158</v>
      </c>
      <c r="O205" s="315" t="s">
        <v>158</v>
      </c>
      <c r="P205" s="315" t="s">
        <v>158</v>
      </c>
      <c r="Q205" s="315" t="s">
        <v>158</v>
      </c>
    </row>
    <row r="206" spans="1:17" ht="25.5" x14ac:dyDescent="0.2">
      <c r="A206" s="281" t="s">
        <v>1985</v>
      </c>
      <c r="B206" s="279" t="s">
        <v>179</v>
      </c>
      <c r="C206" s="282">
        <v>80</v>
      </c>
      <c r="D206" s="278">
        <v>32215</v>
      </c>
      <c r="E206" s="277">
        <v>7</v>
      </c>
      <c r="F206" s="278">
        <v>34616</v>
      </c>
      <c r="G206" s="277">
        <v>11</v>
      </c>
      <c r="H206" s="278">
        <v>20457</v>
      </c>
      <c r="I206" s="314">
        <v>24327</v>
      </c>
      <c r="J206" s="314">
        <v>26350</v>
      </c>
      <c r="K206" s="314">
        <v>27468</v>
      </c>
      <c r="L206" s="314">
        <v>29771</v>
      </c>
      <c r="M206" s="314">
        <v>34809</v>
      </c>
      <c r="N206" s="314">
        <v>37053</v>
      </c>
      <c r="O206" s="313">
        <v>38941</v>
      </c>
      <c r="P206" s="313">
        <v>40578</v>
      </c>
      <c r="Q206" s="315" t="s">
        <v>158</v>
      </c>
    </row>
    <row r="207" spans="1:17" ht="25.5" x14ac:dyDescent="0.2">
      <c r="A207" s="281" t="s">
        <v>1984</v>
      </c>
      <c r="B207" s="279" t="s">
        <v>180</v>
      </c>
      <c r="C207" s="283">
        <v>22</v>
      </c>
      <c r="D207" s="282">
        <v>30418</v>
      </c>
      <c r="E207" s="277">
        <v>9.6</v>
      </c>
      <c r="F207" s="278">
        <v>31836</v>
      </c>
      <c r="G207" s="277">
        <v>6.9</v>
      </c>
      <c r="H207" s="283">
        <v>20838</v>
      </c>
      <c r="I207" s="313">
        <v>23997</v>
      </c>
      <c r="J207" s="313">
        <v>26003</v>
      </c>
      <c r="K207" s="313">
        <v>26426</v>
      </c>
      <c r="L207" s="313">
        <v>28193</v>
      </c>
      <c r="M207" s="313">
        <v>32084</v>
      </c>
      <c r="N207" s="313">
        <v>34202</v>
      </c>
      <c r="O207" s="315">
        <v>35702</v>
      </c>
      <c r="P207" s="315" t="s">
        <v>158</v>
      </c>
      <c r="Q207" s="315" t="s">
        <v>158</v>
      </c>
    </row>
    <row r="208" spans="1:17" ht="25.5" x14ac:dyDescent="0.2">
      <c r="A208" s="281" t="s">
        <v>1983</v>
      </c>
      <c r="B208" s="279" t="s">
        <v>1775</v>
      </c>
      <c r="C208" s="283">
        <v>15</v>
      </c>
      <c r="D208" s="282">
        <v>22931</v>
      </c>
      <c r="E208" s="277">
        <v>8.6</v>
      </c>
      <c r="F208" s="278">
        <v>24916</v>
      </c>
      <c r="G208" s="277">
        <v>12.2</v>
      </c>
      <c r="H208" s="283" t="s">
        <v>158</v>
      </c>
      <c r="I208" s="313">
        <v>19218</v>
      </c>
      <c r="J208" s="314">
        <v>20281</v>
      </c>
      <c r="K208" s="314">
        <v>20495</v>
      </c>
      <c r="L208" s="313">
        <v>21631</v>
      </c>
      <c r="M208" s="313">
        <v>24333</v>
      </c>
      <c r="N208" s="315">
        <v>27213</v>
      </c>
      <c r="O208" s="315" t="s">
        <v>158</v>
      </c>
      <c r="P208" s="315" t="s">
        <v>158</v>
      </c>
      <c r="Q208" s="315" t="s">
        <v>158</v>
      </c>
    </row>
    <row r="209" spans="1:17" ht="25.5" x14ac:dyDescent="0.2">
      <c r="A209" s="281" t="s">
        <v>1982</v>
      </c>
      <c r="B209" s="279" t="s">
        <v>161</v>
      </c>
      <c r="C209" s="282">
        <v>83</v>
      </c>
      <c r="D209" s="278">
        <v>20311</v>
      </c>
      <c r="E209" s="277">
        <v>4.5999999999999996</v>
      </c>
      <c r="F209" s="278">
        <v>21482</v>
      </c>
      <c r="G209" s="277">
        <v>6.7</v>
      </c>
      <c r="H209" s="278">
        <v>14094</v>
      </c>
      <c r="I209" s="314">
        <v>16273</v>
      </c>
      <c r="J209" s="314">
        <v>17299</v>
      </c>
      <c r="K209" s="314">
        <v>17995</v>
      </c>
      <c r="L209" s="314">
        <v>19257</v>
      </c>
      <c r="M209" s="314">
        <v>21737</v>
      </c>
      <c r="N209" s="313">
        <v>23164</v>
      </c>
      <c r="O209" s="313">
        <v>24025</v>
      </c>
      <c r="P209" s="315">
        <v>25283</v>
      </c>
      <c r="Q209" s="315" t="s">
        <v>158</v>
      </c>
    </row>
    <row r="210" spans="1:17" ht="25.5" x14ac:dyDescent="0.2">
      <c r="A210" s="281" t="s">
        <v>1981</v>
      </c>
      <c r="B210" s="279" t="s">
        <v>181</v>
      </c>
      <c r="C210" s="282">
        <v>71</v>
      </c>
      <c r="D210" s="278">
        <v>20171</v>
      </c>
      <c r="E210" s="277">
        <v>5.2</v>
      </c>
      <c r="F210" s="278">
        <v>21080</v>
      </c>
      <c r="G210" s="277">
        <v>6.7</v>
      </c>
      <c r="H210" s="278">
        <v>14084</v>
      </c>
      <c r="I210" s="314">
        <v>16119</v>
      </c>
      <c r="J210" s="314">
        <v>17155</v>
      </c>
      <c r="K210" s="314">
        <v>17903</v>
      </c>
      <c r="L210" s="314">
        <v>19068</v>
      </c>
      <c r="M210" s="314">
        <v>21592</v>
      </c>
      <c r="N210" s="315" t="s">
        <v>158</v>
      </c>
      <c r="O210" s="313">
        <v>23753</v>
      </c>
      <c r="P210" s="315" t="s">
        <v>158</v>
      </c>
      <c r="Q210" s="315" t="s">
        <v>158</v>
      </c>
    </row>
    <row r="211" spans="1:17" ht="38.25" x14ac:dyDescent="0.2">
      <c r="A211" s="281" t="s">
        <v>1980</v>
      </c>
      <c r="B211" s="279" t="s">
        <v>182</v>
      </c>
      <c r="C211" s="283">
        <v>11</v>
      </c>
      <c r="D211" s="282">
        <v>20792</v>
      </c>
      <c r="E211" s="277">
        <v>10.5</v>
      </c>
      <c r="F211" s="282">
        <v>23853</v>
      </c>
      <c r="G211" s="277">
        <v>12</v>
      </c>
      <c r="H211" s="283" t="s">
        <v>158</v>
      </c>
      <c r="I211" s="313">
        <v>16273</v>
      </c>
      <c r="J211" s="313">
        <v>17535</v>
      </c>
      <c r="K211" s="313">
        <v>18047</v>
      </c>
      <c r="L211" s="313">
        <v>20017</v>
      </c>
      <c r="M211" s="315">
        <v>22197</v>
      </c>
      <c r="N211" s="315" t="s">
        <v>158</v>
      </c>
      <c r="O211" s="315" t="s">
        <v>158</v>
      </c>
      <c r="P211" s="315" t="s">
        <v>158</v>
      </c>
      <c r="Q211" s="315" t="s">
        <v>158</v>
      </c>
    </row>
    <row r="212" spans="1:17" ht="25.5" x14ac:dyDescent="0.2">
      <c r="A212" s="281" t="s">
        <v>1979</v>
      </c>
      <c r="B212" s="279" t="s">
        <v>183</v>
      </c>
      <c r="C212" s="283" t="s">
        <v>158</v>
      </c>
      <c r="D212" s="282">
        <v>23535</v>
      </c>
      <c r="E212" s="277">
        <v>-1.1000000000000001</v>
      </c>
      <c r="F212" s="282">
        <v>23917</v>
      </c>
      <c r="G212" s="277">
        <v>-1.9</v>
      </c>
      <c r="H212" s="283" t="s">
        <v>158</v>
      </c>
      <c r="I212" s="315" t="s">
        <v>158</v>
      </c>
      <c r="J212" s="315" t="s">
        <v>158</v>
      </c>
      <c r="K212" s="315" t="s">
        <v>158</v>
      </c>
      <c r="L212" s="315" t="s">
        <v>158</v>
      </c>
      <c r="M212" s="315" t="s">
        <v>158</v>
      </c>
      <c r="N212" s="315" t="s">
        <v>158</v>
      </c>
      <c r="O212" s="315" t="s">
        <v>158</v>
      </c>
      <c r="P212" s="315" t="s">
        <v>158</v>
      </c>
      <c r="Q212" s="315" t="s">
        <v>158</v>
      </c>
    </row>
    <row r="213" spans="1:17" ht="25.5" x14ac:dyDescent="0.2">
      <c r="A213" s="281" t="s">
        <v>1978</v>
      </c>
      <c r="B213" s="279" t="s">
        <v>162</v>
      </c>
      <c r="C213" s="282">
        <v>55</v>
      </c>
      <c r="D213" s="282">
        <v>22132</v>
      </c>
      <c r="E213" s="277">
        <v>3.4</v>
      </c>
      <c r="F213" s="282">
        <v>25231</v>
      </c>
      <c r="G213" s="277">
        <v>8.9</v>
      </c>
      <c r="H213" s="283" t="s">
        <v>158</v>
      </c>
      <c r="I213" s="315">
        <v>16559</v>
      </c>
      <c r="J213" s="315">
        <v>18004</v>
      </c>
      <c r="K213" s="313">
        <v>19081</v>
      </c>
      <c r="L213" s="313">
        <v>20518</v>
      </c>
      <c r="M213" s="313">
        <v>23872</v>
      </c>
      <c r="N213" s="313">
        <v>26545</v>
      </c>
      <c r="O213" s="315">
        <v>27811</v>
      </c>
      <c r="P213" s="315">
        <v>30995</v>
      </c>
      <c r="Q213" s="315" t="s">
        <v>158</v>
      </c>
    </row>
    <row r="214" spans="1:17" x14ac:dyDescent="0.2">
      <c r="A214" s="281" t="s">
        <v>1977</v>
      </c>
      <c r="B214" s="279" t="s">
        <v>185</v>
      </c>
      <c r="C214" s="283">
        <v>31</v>
      </c>
      <c r="D214" s="283">
        <v>20522</v>
      </c>
      <c r="E214" s="277">
        <v>2.8</v>
      </c>
      <c r="F214" s="283">
        <v>23381</v>
      </c>
      <c r="G214" s="277">
        <v>5.4</v>
      </c>
      <c r="H214" s="283" t="s">
        <v>158</v>
      </c>
      <c r="I214" s="315" t="s">
        <v>158</v>
      </c>
      <c r="J214" s="315" t="s">
        <v>158</v>
      </c>
      <c r="K214" s="315" t="s">
        <v>158</v>
      </c>
      <c r="L214" s="315">
        <v>19559</v>
      </c>
      <c r="M214" s="315">
        <v>22516</v>
      </c>
      <c r="N214" s="315" t="s">
        <v>158</v>
      </c>
      <c r="O214" s="315" t="s">
        <v>158</v>
      </c>
      <c r="P214" s="315" t="s">
        <v>158</v>
      </c>
      <c r="Q214" s="315" t="s">
        <v>158</v>
      </c>
    </row>
    <row r="215" spans="1:17" ht="25.5" x14ac:dyDescent="0.2">
      <c r="A215" s="281" t="s">
        <v>1976</v>
      </c>
      <c r="B215" s="279" t="s">
        <v>186</v>
      </c>
      <c r="C215" s="282">
        <v>23</v>
      </c>
      <c r="D215" s="278">
        <v>23620</v>
      </c>
      <c r="E215" s="277">
        <v>-1.6</v>
      </c>
      <c r="F215" s="283">
        <v>27685</v>
      </c>
      <c r="G215" s="277">
        <v>11.8</v>
      </c>
      <c r="H215" s="283" t="s">
        <v>158</v>
      </c>
      <c r="I215" s="313">
        <v>18012</v>
      </c>
      <c r="J215" s="313">
        <v>20259</v>
      </c>
      <c r="K215" s="313">
        <v>21133</v>
      </c>
      <c r="L215" s="314">
        <v>22287</v>
      </c>
      <c r="M215" s="313">
        <v>25213</v>
      </c>
      <c r="N215" s="313">
        <v>27755</v>
      </c>
      <c r="O215" s="313">
        <v>28593</v>
      </c>
      <c r="P215" s="315">
        <v>31521</v>
      </c>
      <c r="Q215" s="315" t="s">
        <v>158</v>
      </c>
    </row>
    <row r="216" spans="1:17" ht="25.5" x14ac:dyDescent="0.2">
      <c r="A216" s="281" t="s">
        <v>1975</v>
      </c>
      <c r="B216" s="279" t="s">
        <v>164</v>
      </c>
      <c r="C216" s="278">
        <v>117</v>
      </c>
      <c r="D216" s="278">
        <v>27725</v>
      </c>
      <c r="E216" s="277">
        <v>11.4</v>
      </c>
      <c r="F216" s="278">
        <v>30450</v>
      </c>
      <c r="G216" s="277">
        <v>13.2</v>
      </c>
      <c r="H216" s="278">
        <v>19106</v>
      </c>
      <c r="I216" s="314">
        <v>21106</v>
      </c>
      <c r="J216" s="314">
        <v>21870</v>
      </c>
      <c r="K216" s="314">
        <v>22891</v>
      </c>
      <c r="L216" s="314">
        <v>25038</v>
      </c>
      <c r="M216" s="314">
        <v>31033</v>
      </c>
      <c r="N216" s="314">
        <v>35501</v>
      </c>
      <c r="O216" s="314">
        <v>37895</v>
      </c>
      <c r="P216" s="314">
        <v>39600</v>
      </c>
      <c r="Q216" s="315">
        <v>44685</v>
      </c>
    </row>
    <row r="217" spans="1:17" ht="25.5" x14ac:dyDescent="0.2">
      <c r="A217" s="281" t="s">
        <v>1975</v>
      </c>
      <c r="B217" s="279" t="s">
        <v>188</v>
      </c>
      <c r="C217" s="282">
        <v>73</v>
      </c>
      <c r="D217" s="278">
        <v>25911</v>
      </c>
      <c r="E217" s="277">
        <v>9.6</v>
      </c>
      <c r="F217" s="278">
        <v>29659</v>
      </c>
      <c r="G217" s="277">
        <v>16.399999999999999</v>
      </c>
      <c r="H217" s="278">
        <v>18744</v>
      </c>
      <c r="I217" s="314">
        <v>20718</v>
      </c>
      <c r="J217" s="314">
        <v>21406</v>
      </c>
      <c r="K217" s="314">
        <v>22024</v>
      </c>
      <c r="L217" s="314">
        <v>24148</v>
      </c>
      <c r="M217" s="313">
        <v>29284</v>
      </c>
      <c r="N217" s="313">
        <v>35293</v>
      </c>
      <c r="O217" s="313">
        <v>38157</v>
      </c>
      <c r="P217" s="313">
        <v>40187</v>
      </c>
      <c r="Q217" s="315" t="s">
        <v>158</v>
      </c>
    </row>
    <row r="218" spans="1:17" ht="38.25" x14ac:dyDescent="0.2">
      <c r="A218" s="281" t="s">
        <v>1974</v>
      </c>
      <c r="B218" s="279" t="s">
        <v>189</v>
      </c>
      <c r="C218" s="282">
        <v>44</v>
      </c>
      <c r="D218" s="278">
        <v>29739</v>
      </c>
      <c r="E218" s="277">
        <v>10.6</v>
      </c>
      <c r="F218" s="278">
        <v>31762</v>
      </c>
      <c r="G218" s="277">
        <v>11.2</v>
      </c>
      <c r="H218" s="278">
        <v>19914</v>
      </c>
      <c r="I218" s="314">
        <v>21905</v>
      </c>
      <c r="J218" s="314">
        <v>23534</v>
      </c>
      <c r="K218" s="314">
        <v>24841</v>
      </c>
      <c r="L218" s="314">
        <v>27524</v>
      </c>
      <c r="M218" s="313">
        <v>32582</v>
      </c>
      <c r="N218" s="313">
        <v>35622</v>
      </c>
      <c r="O218" s="313">
        <v>37705</v>
      </c>
      <c r="P218" s="315">
        <v>38408</v>
      </c>
      <c r="Q218" s="315" t="s">
        <v>158</v>
      </c>
    </row>
    <row r="219" spans="1:17" ht="25.5" x14ac:dyDescent="0.2">
      <c r="A219" s="281" t="s">
        <v>1973</v>
      </c>
      <c r="B219" s="279" t="s">
        <v>165</v>
      </c>
      <c r="C219" s="282">
        <v>89</v>
      </c>
      <c r="D219" s="278">
        <v>23441</v>
      </c>
      <c r="E219" s="277">
        <v>5.4</v>
      </c>
      <c r="F219" s="282">
        <v>24074</v>
      </c>
      <c r="G219" s="277">
        <v>-0.5</v>
      </c>
      <c r="H219" s="283" t="s">
        <v>158</v>
      </c>
      <c r="I219" s="313">
        <v>18687</v>
      </c>
      <c r="J219" s="313">
        <v>19582</v>
      </c>
      <c r="K219" s="313">
        <v>20535</v>
      </c>
      <c r="L219" s="313">
        <v>21942</v>
      </c>
      <c r="M219" s="313">
        <v>24663</v>
      </c>
      <c r="N219" s="313">
        <v>26459</v>
      </c>
      <c r="O219" s="313">
        <v>27471</v>
      </c>
      <c r="P219" s="315">
        <v>28999</v>
      </c>
      <c r="Q219" s="315" t="s">
        <v>158</v>
      </c>
    </row>
    <row r="220" spans="1:17" ht="25.5" x14ac:dyDescent="0.2">
      <c r="A220" s="281" t="s">
        <v>1972</v>
      </c>
      <c r="B220" s="279" t="s">
        <v>190</v>
      </c>
      <c r="C220" s="283">
        <v>19</v>
      </c>
      <c r="D220" s="278">
        <v>24322</v>
      </c>
      <c r="E220" s="277">
        <v>10</v>
      </c>
      <c r="F220" s="278">
        <v>25124</v>
      </c>
      <c r="G220" s="277">
        <v>10.8</v>
      </c>
      <c r="H220" s="282">
        <v>17711</v>
      </c>
      <c r="I220" s="313">
        <v>19295</v>
      </c>
      <c r="J220" s="313">
        <v>20399</v>
      </c>
      <c r="K220" s="313">
        <v>21226</v>
      </c>
      <c r="L220" s="314">
        <v>22888</v>
      </c>
      <c r="M220" s="313">
        <v>25113</v>
      </c>
      <c r="N220" s="313">
        <v>26507</v>
      </c>
      <c r="O220" s="315">
        <v>28480</v>
      </c>
      <c r="P220" s="315" t="s">
        <v>158</v>
      </c>
      <c r="Q220" s="315" t="s">
        <v>158</v>
      </c>
    </row>
    <row r="221" spans="1:17" ht="38.25" x14ac:dyDescent="0.2">
      <c r="A221" s="281" t="s">
        <v>1971</v>
      </c>
      <c r="B221" s="279" t="s">
        <v>191</v>
      </c>
      <c r="C221" s="283">
        <v>71</v>
      </c>
      <c r="D221" s="282">
        <v>23072</v>
      </c>
      <c r="E221" s="277">
        <v>3.7</v>
      </c>
      <c r="F221" s="282">
        <v>23797</v>
      </c>
      <c r="G221" s="277">
        <v>-3.2</v>
      </c>
      <c r="H221" s="283" t="s">
        <v>158</v>
      </c>
      <c r="I221" s="315">
        <v>18530</v>
      </c>
      <c r="J221" s="313">
        <v>19363</v>
      </c>
      <c r="K221" s="313">
        <v>20417</v>
      </c>
      <c r="L221" s="313">
        <v>21438</v>
      </c>
      <c r="M221" s="313">
        <v>24539</v>
      </c>
      <c r="N221" s="313">
        <v>26324</v>
      </c>
      <c r="O221" s="315">
        <v>27315</v>
      </c>
      <c r="P221" s="315" t="s">
        <v>158</v>
      </c>
      <c r="Q221" s="315" t="s">
        <v>158</v>
      </c>
    </row>
    <row r="222" spans="1:17" x14ac:dyDescent="0.2">
      <c r="A222" s="280" t="s">
        <v>1079</v>
      </c>
      <c r="B222" s="279" t="s">
        <v>147</v>
      </c>
      <c r="C222" s="278">
        <v>1411</v>
      </c>
      <c r="D222" s="278">
        <v>32539</v>
      </c>
      <c r="E222" s="277">
        <v>5.9</v>
      </c>
      <c r="F222" s="278">
        <v>38263</v>
      </c>
      <c r="G222" s="277">
        <v>4.3</v>
      </c>
      <c r="H222" s="278">
        <v>19203</v>
      </c>
      <c r="I222" s="314">
        <v>22738</v>
      </c>
      <c r="J222" s="314">
        <v>24254</v>
      </c>
      <c r="K222" s="314">
        <v>25876</v>
      </c>
      <c r="L222" s="314">
        <v>29031</v>
      </c>
      <c r="M222" s="314">
        <v>36581</v>
      </c>
      <c r="N222" s="314">
        <v>41947</v>
      </c>
      <c r="O222" s="314">
        <v>44945</v>
      </c>
      <c r="P222" s="314">
        <v>48687</v>
      </c>
      <c r="Q222" s="313">
        <v>60855</v>
      </c>
    </row>
    <row r="223" spans="1:17" ht="25.5" x14ac:dyDescent="0.2">
      <c r="A223" s="281" t="s">
        <v>1970</v>
      </c>
      <c r="B223" s="279" t="s">
        <v>156</v>
      </c>
      <c r="C223" s="278">
        <v>185</v>
      </c>
      <c r="D223" s="278">
        <v>45000</v>
      </c>
      <c r="E223" s="277">
        <v>5.0999999999999996</v>
      </c>
      <c r="F223" s="278">
        <v>56352</v>
      </c>
      <c r="G223" s="277">
        <v>1</v>
      </c>
      <c r="H223" s="278">
        <v>24035</v>
      </c>
      <c r="I223" s="314">
        <v>29176</v>
      </c>
      <c r="J223" s="314">
        <v>31692</v>
      </c>
      <c r="K223" s="314">
        <v>33767</v>
      </c>
      <c r="L223" s="314">
        <v>40000</v>
      </c>
      <c r="M223" s="314">
        <v>50883</v>
      </c>
      <c r="N223" s="313">
        <v>60948</v>
      </c>
      <c r="O223" s="313">
        <v>65323</v>
      </c>
      <c r="P223" s="313">
        <v>71503</v>
      </c>
      <c r="Q223" s="315" t="s">
        <v>158</v>
      </c>
    </row>
    <row r="224" spans="1:17" ht="25.5" x14ac:dyDescent="0.2">
      <c r="A224" s="281" t="s">
        <v>1969</v>
      </c>
      <c r="B224" s="279" t="s">
        <v>166</v>
      </c>
      <c r="C224" s="278">
        <v>144</v>
      </c>
      <c r="D224" s="278">
        <v>49999</v>
      </c>
      <c r="E224" s="277">
        <v>3.8</v>
      </c>
      <c r="F224" s="278">
        <v>61800</v>
      </c>
      <c r="G224" s="277">
        <v>0.2</v>
      </c>
      <c r="H224" s="278">
        <v>25476</v>
      </c>
      <c r="I224" s="314">
        <v>31717</v>
      </c>
      <c r="J224" s="314">
        <v>34360</v>
      </c>
      <c r="K224" s="314">
        <v>37768</v>
      </c>
      <c r="L224" s="314">
        <v>44401</v>
      </c>
      <c r="M224" s="313">
        <v>57527</v>
      </c>
      <c r="N224" s="313">
        <v>65496</v>
      </c>
      <c r="O224" s="313">
        <v>70888</v>
      </c>
      <c r="P224" s="315">
        <v>79857</v>
      </c>
      <c r="Q224" s="315" t="s">
        <v>158</v>
      </c>
    </row>
    <row r="225" spans="1:17" ht="25.5" x14ac:dyDescent="0.2">
      <c r="A225" s="281" t="s">
        <v>1968</v>
      </c>
      <c r="B225" s="279" t="s">
        <v>167</v>
      </c>
      <c r="C225" s="282">
        <v>42</v>
      </c>
      <c r="D225" s="282">
        <v>33243</v>
      </c>
      <c r="E225" s="277">
        <v>2.5</v>
      </c>
      <c r="F225" s="278">
        <v>37550</v>
      </c>
      <c r="G225" s="277">
        <v>5.3</v>
      </c>
      <c r="H225" s="278">
        <v>23000</v>
      </c>
      <c r="I225" s="314">
        <v>24480</v>
      </c>
      <c r="J225" s="314">
        <v>26417</v>
      </c>
      <c r="K225" s="313">
        <v>27982</v>
      </c>
      <c r="L225" s="314">
        <v>31198</v>
      </c>
      <c r="M225" s="313">
        <v>36354</v>
      </c>
      <c r="N225" s="313">
        <v>41448</v>
      </c>
      <c r="O225" s="315">
        <v>42850</v>
      </c>
      <c r="P225" s="315">
        <v>45441</v>
      </c>
      <c r="Q225" s="315" t="s">
        <v>158</v>
      </c>
    </row>
    <row r="226" spans="1:17" x14ac:dyDescent="0.2">
      <c r="A226" s="281" t="s">
        <v>1967</v>
      </c>
      <c r="B226" s="279" t="s">
        <v>157</v>
      </c>
      <c r="C226" s="278">
        <v>388</v>
      </c>
      <c r="D226" s="278">
        <v>40844</v>
      </c>
      <c r="E226" s="277">
        <v>1.8</v>
      </c>
      <c r="F226" s="278">
        <v>44891</v>
      </c>
      <c r="G226" s="277">
        <v>2.9</v>
      </c>
      <c r="H226" s="278">
        <v>23533</v>
      </c>
      <c r="I226" s="314">
        <v>29586</v>
      </c>
      <c r="J226" s="314">
        <v>31786</v>
      </c>
      <c r="K226" s="314">
        <v>33765</v>
      </c>
      <c r="L226" s="314">
        <v>37121</v>
      </c>
      <c r="M226" s="314">
        <v>44545</v>
      </c>
      <c r="N226" s="314">
        <v>49008</v>
      </c>
      <c r="O226" s="314">
        <v>51674</v>
      </c>
      <c r="P226" s="314">
        <v>55000</v>
      </c>
      <c r="Q226" s="315">
        <v>66199</v>
      </c>
    </row>
    <row r="227" spans="1:17" ht="38.25" x14ac:dyDescent="0.2">
      <c r="A227" s="281" t="s">
        <v>1966</v>
      </c>
      <c r="B227" s="279" t="s">
        <v>168</v>
      </c>
      <c r="C227" s="282">
        <v>126</v>
      </c>
      <c r="D227" s="278">
        <v>45665</v>
      </c>
      <c r="E227" s="277">
        <v>7.2</v>
      </c>
      <c r="F227" s="278">
        <v>47368</v>
      </c>
      <c r="G227" s="277">
        <v>5.9</v>
      </c>
      <c r="H227" s="282">
        <v>27501</v>
      </c>
      <c r="I227" s="314">
        <v>32680</v>
      </c>
      <c r="J227" s="314">
        <v>35321</v>
      </c>
      <c r="K227" s="314">
        <v>37682</v>
      </c>
      <c r="L227" s="314">
        <v>41528</v>
      </c>
      <c r="M227" s="314">
        <v>49241</v>
      </c>
      <c r="N227" s="314">
        <v>54383</v>
      </c>
      <c r="O227" s="313">
        <v>57324</v>
      </c>
      <c r="P227" s="313">
        <v>59339</v>
      </c>
      <c r="Q227" s="315" t="s">
        <v>158</v>
      </c>
    </row>
    <row r="228" spans="1:17" x14ac:dyDescent="0.2">
      <c r="A228" s="281" t="s">
        <v>1965</v>
      </c>
      <c r="B228" s="279" t="s">
        <v>169</v>
      </c>
      <c r="C228" s="282">
        <v>84</v>
      </c>
      <c r="D228" s="278">
        <v>34445</v>
      </c>
      <c r="E228" s="277">
        <v>-9.1</v>
      </c>
      <c r="F228" s="282">
        <v>38665</v>
      </c>
      <c r="G228" s="277">
        <v>-5.5</v>
      </c>
      <c r="H228" s="283">
        <v>16682</v>
      </c>
      <c r="I228" s="313">
        <v>23634</v>
      </c>
      <c r="J228" s="313">
        <v>26067</v>
      </c>
      <c r="K228" s="313">
        <v>27956</v>
      </c>
      <c r="L228" s="314">
        <v>31885</v>
      </c>
      <c r="M228" s="313">
        <v>39144</v>
      </c>
      <c r="N228" s="313">
        <v>42952</v>
      </c>
      <c r="O228" s="313">
        <v>44520</v>
      </c>
      <c r="P228" s="313">
        <v>47776</v>
      </c>
      <c r="Q228" s="315" t="s">
        <v>158</v>
      </c>
    </row>
    <row r="229" spans="1:17" ht="25.5" x14ac:dyDescent="0.2">
      <c r="A229" s="281" t="s">
        <v>1964</v>
      </c>
      <c r="B229" s="279" t="s">
        <v>170</v>
      </c>
      <c r="C229" s="282">
        <v>74</v>
      </c>
      <c r="D229" s="278">
        <v>39953</v>
      </c>
      <c r="E229" s="277">
        <v>-0.4</v>
      </c>
      <c r="F229" s="278">
        <v>42755</v>
      </c>
      <c r="G229" s="277">
        <v>1.6</v>
      </c>
      <c r="H229" s="282">
        <v>24025</v>
      </c>
      <c r="I229" s="313">
        <v>31281</v>
      </c>
      <c r="J229" s="314">
        <v>32744</v>
      </c>
      <c r="K229" s="314">
        <v>34086</v>
      </c>
      <c r="L229" s="314">
        <v>36953</v>
      </c>
      <c r="M229" s="314">
        <v>42556</v>
      </c>
      <c r="N229" s="313">
        <v>46842</v>
      </c>
      <c r="O229" s="313">
        <v>48629</v>
      </c>
      <c r="P229" s="313">
        <v>51374</v>
      </c>
      <c r="Q229" s="315" t="s">
        <v>158</v>
      </c>
    </row>
    <row r="230" spans="1:17" ht="25.5" x14ac:dyDescent="0.2">
      <c r="A230" s="281" t="s">
        <v>1963</v>
      </c>
      <c r="B230" s="279" t="s">
        <v>171</v>
      </c>
      <c r="C230" s="282">
        <v>105</v>
      </c>
      <c r="D230" s="278">
        <v>40869</v>
      </c>
      <c r="E230" s="277">
        <v>2.8</v>
      </c>
      <c r="F230" s="282">
        <v>48438</v>
      </c>
      <c r="G230" s="277">
        <v>5.9</v>
      </c>
      <c r="H230" s="278">
        <v>24610</v>
      </c>
      <c r="I230" s="314">
        <v>30390</v>
      </c>
      <c r="J230" s="314">
        <v>32001</v>
      </c>
      <c r="K230" s="314">
        <v>34633</v>
      </c>
      <c r="L230" s="314">
        <v>37175</v>
      </c>
      <c r="M230" s="314">
        <v>44285</v>
      </c>
      <c r="N230" s="315">
        <v>49477</v>
      </c>
      <c r="O230" s="315" t="s">
        <v>158</v>
      </c>
      <c r="P230" s="315" t="s">
        <v>158</v>
      </c>
      <c r="Q230" s="315" t="s">
        <v>158</v>
      </c>
    </row>
    <row r="231" spans="1:17" ht="25.5" x14ac:dyDescent="0.2">
      <c r="A231" s="281" t="s">
        <v>1962</v>
      </c>
      <c r="B231" s="279" t="s">
        <v>159</v>
      </c>
      <c r="C231" s="278">
        <v>255</v>
      </c>
      <c r="D231" s="278">
        <v>33153</v>
      </c>
      <c r="E231" s="277">
        <v>5.8</v>
      </c>
      <c r="F231" s="278">
        <v>37851</v>
      </c>
      <c r="G231" s="277">
        <v>5.3</v>
      </c>
      <c r="H231" s="278">
        <v>21212</v>
      </c>
      <c r="I231" s="314">
        <v>24962</v>
      </c>
      <c r="J231" s="314">
        <v>26328</v>
      </c>
      <c r="K231" s="314">
        <v>27674</v>
      </c>
      <c r="L231" s="314">
        <v>30086</v>
      </c>
      <c r="M231" s="314">
        <v>36911</v>
      </c>
      <c r="N231" s="314">
        <v>41923</v>
      </c>
      <c r="O231" s="314">
        <v>44831</v>
      </c>
      <c r="P231" s="313">
        <v>47960</v>
      </c>
      <c r="Q231" s="315">
        <v>59275</v>
      </c>
    </row>
    <row r="232" spans="1:17" ht="25.5" x14ac:dyDescent="0.2">
      <c r="A232" s="281" t="s">
        <v>1961</v>
      </c>
      <c r="B232" s="279" t="s">
        <v>172</v>
      </c>
      <c r="C232" s="282">
        <v>59</v>
      </c>
      <c r="D232" s="282">
        <v>31333</v>
      </c>
      <c r="E232" s="277">
        <v>5.8</v>
      </c>
      <c r="F232" s="278">
        <v>33571</v>
      </c>
      <c r="G232" s="277">
        <v>7.5</v>
      </c>
      <c r="H232" s="282">
        <v>20992</v>
      </c>
      <c r="I232" s="314">
        <v>24236</v>
      </c>
      <c r="J232" s="314">
        <v>25560</v>
      </c>
      <c r="K232" s="314">
        <v>26738</v>
      </c>
      <c r="L232" s="314">
        <v>28926</v>
      </c>
      <c r="M232" s="313">
        <v>34032</v>
      </c>
      <c r="N232" s="313">
        <v>37147</v>
      </c>
      <c r="O232" s="313">
        <v>39170</v>
      </c>
      <c r="P232" s="315">
        <v>41224</v>
      </c>
      <c r="Q232" s="315" t="s">
        <v>158</v>
      </c>
    </row>
    <row r="233" spans="1:17" ht="25.5" x14ac:dyDescent="0.2">
      <c r="A233" s="281" t="s">
        <v>1960</v>
      </c>
      <c r="B233" s="279" t="s">
        <v>173</v>
      </c>
      <c r="C233" s="283">
        <v>20</v>
      </c>
      <c r="D233" s="282">
        <v>24811</v>
      </c>
      <c r="E233" s="277">
        <v>14.1</v>
      </c>
      <c r="F233" s="282">
        <v>26902</v>
      </c>
      <c r="G233" s="277">
        <v>12.3</v>
      </c>
      <c r="H233" s="283" t="s">
        <v>158</v>
      </c>
      <c r="I233" s="313">
        <v>18814</v>
      </c>
      <c r="J233" s="313">
        <v>20845</v>
      </c>
      <c r="K233" s="313">
        <v>21643</v>
      </c>
      <c r="L233" s="313">
        <v>22642</v>
      </c>
      <c r="M233" s="313">
        <v>27834</v>
      </c>
      <c r="N233" s="315">
        <v>29322</v>
      </c>
      <c r="O233" s="315" t="s">
        <v>158</v>
      </c>
      <c r="P233" s="315" t="s">
        <v>158</v>
      </c>
      <c r="Q233" s="315" t="s">
        <v>158</v>
      </c>
    </row>
    <row r="234" spans="1:17" ht="25.5" x14ac:dyDescent="0.2">
      <c r="A234" s="281" t="s">
        <v>1959</v>
      </c>
      <c r="B234" s="279" t="s">
        <v>174</v>
      </c>
      <c r="C234" s="283">
        <v>36</v>
      </c>
      <c r="D234" s="282">
        <v>40229</v>
      </c>
      <c r="E234" s="277">
        <v>-1</v>
      </c>
      <c r="F234" s="278">
        <v>40436</v>
      </c>
      <c r="G234" s="277">
        <v>3.8</v>
      </c>
      <c r="H234" s="282">
        <v>27988</v>
      </c>
      <c r="I234" s="314">
        <v>30098</v>
      </c>
      <c r="J234" s="314">
        <v>31024</v>
      </c>
      <c r="K234" s="314">
        <v>31940</v>
      </c>
      <c r="L234" s="313">
        <v>34049</v>
      </c>
      <c r="M234" s="313">
        <v>43328</v>
      </c>
      <c r="N234" s="313">
        <v>46224</v>
      </c>
      <c r="O234" s="313">
        <v>47794</v>
      </c>
      <c r="P234" s="315">
        <v>49612</v>
      </c>
      <c r="Q234" s="315" t="s">
        <v>158</v>
      </c>
    </row>
    <row r="235" spans="1:17" ht="25.5" x14ac:dyDescent="0.2">
      <c r="A235" s="281" t="s">
        <v>1958</v>
      </c>
      <c r="B235" s="279" t="s">
        <v>1786</v>
      </c>
      <c r="C235" s="283">
        <v>11</v>
      </c>
      <c r="D235" s="283">
        <v>29778</v>
      </c>
      <c r="E235" s="277">
        <v>3.1</v>
      </c>
      <c r="F235" s="283">
        <v>38093</v>
      </c>
      <c r="G235" s="277">
        <v>4.2</v>
      </c>
      <c r="H235" s="283" t="s">
        <v>158</v>
      </c>
      <c r="I235" s="315" t="s">
        <v>158</v>
      </c>
      <c r="J235" s="315">
        <v>22976</v>
      </c>
      <c r="K235" s="315">
        <v>25534</v>
      </c>
      <c r="L235" s="315">
        <v>26660</v>
      </c>
      <c r="M235" s="315">
        <v>33327</v>
      </c>
      <c r="N235" s="315" t="s">
        <v>158</v>
      </c>
      <c r="O235" s="315" t="s">
        <v>158</v>
      </c>
      <c r="P235" s="315" t="s">
        <v>158</v>
      </c>
      <c r="Q235" s="315" t="s">
        <v>158</v>
      </c>
    </row>
    <row r="236" spans="1:17" ht="25.5" x14ac:dyDescent="0.2">
      <c r="A236" s="281" t="s">
        <v>1957</v>
      </c>
      <c r="B236" s="279" t="s">
        <v>175</v>
      </c>
      <c r="C236" s="282">
        <v>129</v>
      </c>
      <c r="D236" s="282">
        <v>34731</v>
      </c>
      <c r="E236" s="277">
        <v>-0.3</v>
      </c>
      <c r="F236" s="278">
        <v>40771</v>
      </c>
      <c r="G236" s="277">
        <v>1.7</v>
      </c>
      <c r="H236" s="278">
        <v>21832</v>
      </c>
      <c r="I236" s="314">
        <v>25332</v>
      </c>
      <c r="J236" s="314">
        <v>26719</v>
      </c>
      <c r="K236" s="314">
        <v>28537</v>
      </c>
      <c r="L236" s="314">
        <v>30874</v>
      </c>
      <c r="M236" s="313">
        <v>39711</v>
      </c>
      <c r="N236" s="313">
        <v>45481</v>
      </c>
      <c r="O236" s="313">
        <v>48258</v>
      </c>
      <c r="P236" s="315">
        <v>53674</v>
      </c>
      <c r="Q236" s="315" t="s">
        <v>158</v>
      </c>
    </row>
    <row r="237" spans="1:17" ht="25.5" x14ac:dyDescent="0.2">
      <c r="A237" s="281" t="s">
        <v>1956</v>
      </c>
      <c r="B237" s="279" t="s">
        <v>1783</v>
      </c>
      <c r="C237" s="278">
        <v>126</v>
      </c>
      <c r="D237" s="278">
        <v>25264</v>
      </c>
      <c r="E237" s="277">
        <v>4.4000000000000004</v>
      </c>
      <c r="F237" s="278">
        <v>27384</v>
      </c>
      <c r="G237" s="277">
        <v>2.6</v>
      </c>
      <c r="H237" s="278">
        <v>17508</v>
      </c>
      <c r="I237" s="314">
        <v>20340</v>
      </c>
      <c r="J237" s="314">
        <v>21149</v>
      </c>
      <c r="K237" s="314">
        <v>21938</v>
      </c>
      <c r="L237" s="314">
        <v>23378</v>
      </c>
      <c r="M237" s="314">
        <v>27431</v>
      </c>
      <c r="N237" s="314">
        <v>29776</v>
      </c>
      <c r="O237" s="314">
        <v>31251</v>
      </c>
      <c r="P237" s="313">
        <v>33130</v>
      </c>
      <c r="Q237" s="315">
        <v>39853</v>
      </c>
    </row>
    <row r="238" spans="1:17" x14ac:dyDescent="0.2">
      <c r="A238" s="281" t="s">
        <v>1955</v>
      </c>
      <c r="B238" s="279" t="s">
        <v>176</v>
      </c>
      <c r="C238" s="278">
        <v>109</v>
      </c>
      <c r="D238" s="278">
        <v>25579</v>
      </c>
      <c r="E238" s="277">
        <v>2.9</v>
      </c>
      <c r="F238" s="278">
        <v>27776</v>
      </c>
      <c r="G238" s="277">
        <v>2</v>
      </c>
      <c r="H238" s="278">
        <v>17980</v>
      </c>
      <c r="I238" s="314">
        <v>20595</v>
      </c>
      <c r="J238" s="314">
        <v>21632</v>
      </c>
      <c r="K238" s="314">
        <v>22256</v>
      </c>
      <c r="L238" s="314">
        <v>23927</v>
      </c>
      <c r="M238" s="314">
        <v>27567</v>
      </c>
      <c r="N238" s="314">
        <v>29871</v>
      </c>
      <c r="O238" s="313">
        <v>31254</v>
      </c>
      <c r="P238" s="313">
        <v>33445</v>
      </c>
      <c r="Q238" s="315" t="s">
        <v>158</v>
      </c>
    </row>
    <row r="239" spans="1:17" ht="25.5" x14ac:dyDescent="0.2">
      <c r="A239" s="281" t="s">
        <v>1954</v>
      </c>
      <c r="B239" s="279" t="s">
        <v>177</v>
      </c>
      <c r="C239" s="283">
        <v>18</v>
      </c>
      <c r="D239" s="282">
        <v>22967</v>
      </c>
      <c r="E239" s="277">
        <v>5.3</v>
      </c>
      <c r="F239" s="278">
        <v>24958</v>
      </c>
      <c r="G239" s="277">
        <v>4.5999999999999996</v>
      </c>
      <c r="H239" s="282">
        <v>16744</v>
      </c>
      <c r="I239" s="314">
        <v>18676</v>
      </c>
      <c r="J239" s="314">
        <v>19047</v>
      </c>
      <c r="K239" s="314">
        <v>19999</v>
      </c>
      <c r="L239" s="313">
        <v>21348</v>
      </c>
      <c r="M239" s="315">
        <v>24444</v>
      </c>
      <c r="N239" s="315">
        <v>28722</v>
      </c>
      <c r="O239" s="315">
        <v>30377</v>
      </c>
      <c r="P239" s="315" t="s">
        <v>158</v>
      </c>
      <c r="Q239" s="315" t="s">
        <v>158</v>
      </c>
    </row>
    <row r="240" spans="1:17" x14ac:dyDescent="0.2">
      <c r="A240" s="281" t="s">
        <v>1953</v>
      </c>
      <c r="B240" s="279" t="s">
        <v>160</v>
      </c>
      <c r="C240" s="282">
        <v>141</v>
      </c>
      <c r="D240" s="282">
        <v>30607</v>
      </c>
      <c r="E240" s="277">
        <v>5.9</v>
      </c>
      <c r="F240" s="278">
        <v>33019</v>
      </c>
      <c r="G240" s="277">
        <v>7.5</v>
      </c>
      <c r="H240" s="283" t="s">
        <v>158</v>
      </c>
      <c r="I240" s="313">
        <v>23333</v>
      </c>
      <c r="J240" s="313">
        <v>24501</v>
      </c>
      <c r="K240" s="314">
        <v>25756</v>
      </c>
      <c r="L240" s="313">
        <v>27978</v>
      </c>
      <c r="M240" s="313">
        <v>33562</v>
      </c>
      <c r="N240" s="313">
        <v>36651</v>
      </c>
      <c r="O240" s="313">
        <v>38682</v>
      </c>
      <c r="P240" s="315">
        <v>41033</v>
      </c>
      <c r="Q240" s="315" t="s">
        <v>158</v>
      </c>
    </row>
    <row r="241" spans="1:17" ht="25.5" x14ac:dyDescent="0.2">
      <c r="A241" s="281" t="s">
        <v>1952</v>
      </c>
      <c r="B241" s="279" t="s">
        <v>178</v>
      </c>
      <c r="C241" s="283">
        <v>9</v>
      </c>
      <c r="D241" s="282">
        <v>22244</v>
      </c>
      <c r="E241" s="277">
        <v>4.5999999999999996</v>
      </c>
      <c r="F241" s="282">
        <v>24220</v>
      </c>
      <c r="G241" s="277">
        <v>-0.6</v>
      </c>
      <c r="H241" s="283" t="s">
        <v>158</v>
      </c>
      <c r="I241" s="315" t="s">
        <v>158</v>
      </c>
      <c r="J241" s="313">
        <v>19372</v>
      </c>
      <c r="K241" s="313">
        <v>19941</v>
      </c>
      <c r="L241" s="313">
        <v>21194</v>
      </c>
      <c r="M241" s="315">
        <v>22657</v>
      </c>
      <c r="N241" s="315" t="s">
        <v>158</v>
      </c>
      <c r="O241" s="315" t="s">
        <v>158</v>
      </c>
      <c r="P241" s="315" t="s">
        <v>158</v>
      </c>
      <c r="Q241" s="315" t="s">
        <v>158</v>
      </c>
    </row>
    <row r="242" spans="1:17" ht="25.5" x14ac:dyDescent="0.2">
      <c r="A242" s="281" t="s">
        <v>1951</v>
      </c>
      <c r="B242" s="279" t="s">
        <v>179</v>
      </c>
      <c r="C242" s="283">
        <v>87</v>
      </c>
      <c r="D242" s="282">
        <v>33657</v>
      </c>
      <c r="E242" s="277">
        <v>8.1</v>
      </c>
      <c r="F242" s="282">
        <v>36010</v>
      </c>
      <c r="G242" s="277">
        <v>8.6999999999999993</v>
      </c>
      <c r="H242" s="283" t="s">
        <v>158</v>
      </c>
      <c r="I242" s="315">
        <v>25295</v>
      </c>
      <c r="J242" s="315">
        <v>26739</v>
      </c>
      <c r="K242" s="313">
        <v>28270</v>
      </c>
      <c r="L242" s="313">
        <v>31317</v>
      </c>
      <c r="M242" s="313">
        <v>36152</v>
      </c>
      <c r="N242" s="315">
        <v>39927</v>
      </c>
      <c r="O242" s="315">
        <v>41886</v>
      </c>
      <c r="P242" s="315" t="s">
        <v>158</v>
      </c>
      <c r="Q242" s="315" t="s">
        <v>158</v>
      </c>
    </row>
    <row r="243" spans="1:17" ht="25.5" x14ac:dyDescent="0.2">
      <c r="A243" s="281" t="s">
        <v>1950</v>
      </c>
      <c r="B243" s="279" t="s">
        <v>180</v>
      </c>
      <c r="C243" s="283">
        <v>23</v>
      </c>
      <c r="D243" s="282">
        <v>31141</v>
      </c>
      <c r="E243" s="277">
        <v>4.7</v>
      </c>
      <c r="F243" s="278">
        <v>32499</v>
      </c>
      <c r="G243" s="277">
        <v>4.3</v>
      </c>
      <c r="H243" s="283">
        <v>22662</v>
      </c>
      <c r="I243" s="313">
        <v>24563</v>
      </c>
      <c r="J243" s="314">
        <v>26478</v>
      </c>
      <c r="K243" s="314">
        <v>27503</v>
      </c>
      <c r="L243" s="313">
        <v>28728</v>
      </c>
      <c r="M243" s="313">
        <v>33296</v>
      </c>
      <c r="N243" s="313">
        <v>36922</v>
      </c>
      <c r="O243" s="315">
        <v>38410</v>
      </c>
      <c r="P243" s="315" t="s">
        <v>158</v>
      </c>
      <c r="Q243" s="315" t="s">
        <v>158</v>
      </c>
    </row>
    <row r="244" spans="1:17" ht="25.5" x14ac:dyDescent="0.2">
      <c r="A244" s="281" t="s">
        <v>1949</v>
      </c>
      <c r="B244" s="279" t="s">
        <v>1775</v>
      </c>
      <c r="C244" s="283">
        <v>22</v>
      </c>
      <c r="D244" s="278">
        <v>24573</v>
      </c>
      <c r="E244" s="277">
        <v>12.9</v>
      </c>
      <c r="F244" s="278">
        <v>25222</v>
      </c>
      <c r="G244" s="277">
        <v>8.6</v>
      </c>
      <c r="H244" s="282">
        <v>17981</v>
      </c>
      <c r="I244" s="314">
        <v>20449</v>
      </c>
      <c r="J244" s="313">
        <v>21073</v>
      </c>
      <c r="K244" s="313">
        <v>21718</v>
      </c>
      <c r="L244" s="314">
        <v>23346</v>
      </c>
      <c r="M244" s="314">
        <v>25776</v>
      </c>
      <c r="N244" s="313">
        <v>27000</v>
      </c>
      <c r="O244" s="315">
        <v>27845</v>
      </c>
      <c r="P244" s="315" t="s">
        <v>158</v>
      </c>
      <c r="Q244" s="315" t="s">
        <v>158</v>
      </c>
    </row>
    <row r="245" spans="1:17" ht="25.5" x14ac:dyDescent="0.2">
      <c r="A245" s="281" t="s">
        <v>1948</v>
      </c>
      <c r="B245" s="279" t="s">
        <v>161</v>
      </c>
      <c r="C245" s="283">
        <v>74</v>
      </c>
      <c r="D245" s="282">
        <v>21404</v>
      </c>
      <c r="E245" s="277">
        <v>3.2</v>
      </c>
      <c r="F245" s="278">
        <v>22373</v>
      </c>
      <c r="G245" s="277">
        <v>1.2</v>
      </c>
      <c r="H245" s="283" t="s">
        <v>158</v>
      </c>
      <c r="I245" s="315" t="s">
        <v>158</v>
      </c>
      <c r="J245" s="315">
        <v>16761</v>
      </c>
      <c r="K245" s="315">
        <v>18219</v>
      </c>
      <c r="L245" s="313">
        <v>19831</v>
      </c>
      <c r="M245" s="313">
        <v>22743</v>
      </c>
      <c r="N245" s="313">
        <v>24598</v>
      </c>
      <c r="O245" s="315">
        <v>26003</v>
      </c>
      <c r="P245" s="315" t="s">
        <v>158</v>
      </c>
      <c r="Q245" s="315" t="s">
        <v>158</v>
      </c>
    </row>
    <row r="246" spans="1:17" ht="25.5" x14ac:dyDescent="0.2">
      <c r="A246" s="281" t="s">
        <v>1947</v>
      </c>
      <c r="B246" s="279" t="s">
        <v>181</v>
      </c>
      <c r="C246" s="283">
        <v>60</v>
      </c>
      <c r="D246" s="282">
        <v>21006</v>
      </c>
      <c r="E246" s="277">
        <v>3.5</v>
      </c>
      <c r="F246" s="282">
        <v>21837</v>
      </c>
      <c r="G246" s="277">
        <v>-0.3</v>
      </c>
      <c r="H246" s="283" t="s">
        <v>158</v>
      </c>
      <c r="I246" s="315" t="s">
        <v>158</v>
      </c>
      <c r="J246" s="315">
        <v>16206</v>
      </c>
      <c r="K246" s="315">
        <v>17075</v>
      </c>
      <c r="L246" s="313">
        <v>19636</v>
      </c>
      <c r="M246" s="313">
        <v>22489</v>
      </c>
      <c r="N246" s="313">
        <v>24203</v>
      </c>
      <c r="O246" s="315">
        <v>25333</v>
      </c>
      <c r="P246" s="315" t="s">
        <v>158</v>
      </c>
      <c r="Q246" s="315" t="s">
        <v>158</v>
      </c>
    </row>
    <row r="247" spans="1:17" ht="25.5" x14ac:dyDescent="0.2">
      <c r="A247" s="281" t="s">
        <v>1946</v>
      </c>
      <c r="B247" s="279" t="s">
        <v>182</v>
      </c>
      <c r="C247" s="283" t="s">
        <v>158</v>
      </c>
      <c r="D247" s="283" t="s">
        <v>158</v>
      </c>
      <c r="E247" s="316"/>
      <c r="F247" s="283">
        <v>24751</v>
      </c>
      <c r="G247" s="277">
        <v>8</v>
      </c>
      <c r="H247" s="283" t="s">
        <v>158</v>
      </c>
      <c r="I247" s="315" t="s">
        <v>158</v>
      </c>
      <c r="J247" s="315" t="s">
        <v>158</v>
      </c>
      <c r="K247" s="315" t="s">
        <v>158</v>
      </c>
      <c r="L247" s="315" t="s">
        <v>158</v>
      </c>
      <c r="M247" s="315" t="s">
        <v>158</v>
      </c>
      <c r="N247" s="315" t="s">
        <v>158</v>
      </c>
      <c r="O247" s="315" t="s">
        <v>158</v>
      </c>
      <c r="P247" s="315" t="s">
        <v>158</v>
      </c>
      <c r="Q247" s="315" t="s">
        <v>158</v>
      </c>
    </row>
    <row r="248" spans="1:17" ht="25.5" x14ac:dyDescent="0.2">
      <c r="A248" s="281" t="s">
        <v>1945</v>
      </c>
      <c r="B248" s="279" t="s">
        <v>183</v>
      </c>
      <c r="C248" s="283" t="s">
        <v>158</v>
      </c>
      <c r="D248" s="283">
        <v>22396</v>
      </c>
      <c r="E248" s="277">
        <v>-1.1000000000000001</v>
      </c>
      <c r="F248" s="282">
        <v>24428</v>
      </c>
      <c r="G248" s="277">
        <v>4.9000000000000004</v>
      </c>
      <c r="H248" s="283" t="s">
        <v>158</v>
      </c>
      <c r="I248" s="315" t="s">
        <v>158</v>
      </c>
      <c r="J248" s="315" t="s">
        <v>158</v>
      </c>
      <c r="K248" s="315" t="s">
        <v>158</v>
      </c>
      <c r="L248" s="315" t="s">
        <v>158</v>
      </c>
      <c r="M248" s="315" t="s">
        <v>158</v>
      </c>
      <c r="N248" s="315" t="s">
        <v>158</v>
      </c>
      <c r="O248" s="315" t="s">
        <v>158</v>
      </c>
      <c r="P248" s="315" t="s">
        <v>158</v>
      </c>
      <c r="Q248" s="315" t="s">
        <v>158</v>
      </c>
    </row>
    <row r="249" spans="1:17" ht="25.5" x14ac:dyDescent="0.2">
      <c r="A249" s="281" t="s">
        <v>1944</v>
      </c>
      <c r="B249" s="279" t="s">
        <v>162</v>
      </c>
      <c r="C249" s="282">
        <v>53</v>
      </c>
      <c r="D249" s="278">
        <v>22272</v>
      </c>
      <c r="E249" s="277">
        <v>5.8</v>
      </c>
      <c r="F249" s="278">
        <v>23544</v>
      </c>
      <c r="G249" s="277">
        <v>2.9</v>
      </c>
      <c r="H249" s="282">
        <v>15301</v>
      </c>
      <c r="I249" s="314">
        <v>17781</v>
      </c>
      <c r="J249" s="314">
        <v>18531</v>
      </c>
      <c r="K249" s="314">
        <v>19050</v>
      </c>
      <c r="L249" s="314">
        <v>20123</v>
      </c>
      <c r="M249" s="314">
        <v>23756</v>
      </c>
      <c r="N249" s="314">
        <v>25473</v>
      </c>
      <c r="O249" s="313">
        <v>26727</v>
      </c>
      <c r="P249" s="313">
        <v>27834</v>
      </c>
      <c r="Q249" s="315" t="s">
        <v>158</v>
      </c>
    </row>
    <row r="250" spans="1:17" x14ac:dyDescent="0.2">
      <c r="A250" s="281" t="s">
        <v>1943</v>
      </c>
      <c r="B250" s="279" t="s">
        <v>185</v>
      </c>
      <c r="C250" s="282">
        <v>31</v>
      </c>
      <c r="D250" s="282">
        <v>20645</v>
      </c>
      <c r="E250" s="277">
        <v>1.5</v>
      </c>
      <c r="F250" s="278">
        <v>22630</v>
      </c>
      <c r="G250" s="277">
        <v>0.8</v>
      </c>
      <c r="H250" s="282">
        <v>13952</v>
      </c>
      <c r="I250" s="314">
        <v>16656</v>
      </c>
      <c r="J250" s="314">
        <v>17659</v>
      </c>
      <c r="K250" s="314">
        <v>18149</v>
      </c>
      <c r="L250" s="314">
        <v>19234</v>
      </c>
      <c r="M250" s="313">
        <v>22804</v>
      </c>
      <c r="N250" s="313">
        <v>25069</v>
      </c>
      <c r="O250" s="313">
        <v>25946</v>
      </c>
      <c r="P250" s="315">
        <v>27123</v>
      </c>
      <c r="Q250" s="315" t="s">
        <v>158</v>
      </c>
    </row>
    <row r="251" spans="1:17" ht="25.5" x14ac:dyDescent="0.2">
      <c r="A251" s="281" t="s">
        <v>1942</v>
      </c>
      <c r="B251" s="279" t="s">
        <v>186</v>
      </c>
      <c r="C251" s="282">
        <v>22</v>
      </c>
      <c r="D251" s="278">
        <v>23415</v>
      </c>
      <c r="E251" s="277">
        <v>5</v>
      </c>
      <c r="F251" s="278">
        <v>24844</v>
      </c>
      <c r="G251" s="277">
        <v>5.0999999999999996</v>
      </c>
      <c r="H251" s="282">
        <v>16952</v>
      </c>
      <c r="I251" s="314">
        <v>19112</v>
      </c>
      <c r="J251" s="314">
        <v>19687</v>
      </c>
      <c r="K251" s="314">
        <v>20149</v>
      </c>
      <c r="L251" s="314">
        <v>21874</v>
      </c>
      <c r="M251" s="314">
        <v>24524</v>
      </c>
      <c r="N251" s="313">
        <v>26446</v>
      </c>
      <c r="O251" s="315">
        <v>27142</v>
      </c>
      <c r="P251" s="315">
        <v>28747</v>
      </c>
      <c r="Q251" s="315" t="s">
        <v>158</v>
      </c>
    </row>
    <row r="252" spans="1:17" ht="25.5" x14ac:dyDescent="0.2">
      <c r="A252" s="281" t="s">
        <v>1941</v>
      </c>
      <c r="B252" s="279" t="s">
        <v>164</v>
      </c>
      <c r="C252" s="282">
        <v>100</v>
      </c>
      <c r="D252" s="282">
        <v>29311</v>
      </c>
      <c r="E252" s="277">
        <v>10</v>
      </c>
      <c r="F252" s="278">
        <v>31713</v>
      </c>
      <c r="G252" s="277">
        <v>10.8</v>
      </c>
      <c r="H252" s="283" t="s">
        <v>158</v>
      </c>
      <c r="I252" s="313">
        <v>21419</v>
      </c>
      <c r="J252" s="313">
        <v>22762</v>
      </c>
      <c r="K252" s="313">
        <v>24070</v>
      </c>
      <c r="L252" s="313">
        <v>26752</v>
      </c>
      <c r="M252" s="313">
        <v>32487</v>
      </c>
      <c r="N252" s="313">
        <v>35171</v>
      </c>
      <c r="O252" s="313">
        <v>37233</v>
      </c>
      <c r="P252" s="313">
        <v>39886</v>
      </c>
      <c r="Q252" s="315" t="s">
        <v>158</v>
      </c>
    </row>
    <row r="253" spans="1:17" ht="25.5" x14ac:dyDescent="0.2">
      <c r="A253" s="281" t="s">
        <v>1941</v>
      </c>
      <c r="B253" s="279" t="s">
        <v>188</v>
      </c>
      <c r="C253" s="282">
        <v>44</v>
      </c>
      <c r="D253" s="282">
        <v>26061</v>
      </c>
      <c r="E253" s="277">
        <v>6.4</v>
      </c>
      <c r="F253" s="278">
        <v>28471</v>
      </c>
      <c r="G253" s="277">
        <v>7.8</v>
      </c>
      <c r="H253" s="282">
        <v>18536</v>
      </c>
      <c r="I253" s="314">
        <v>20552</v>
      </c>
      <c r="J253" s="314">
        <v>21276</v>
      </c>
      <c r="K253" s="314">
        <v>21978</v>
      </c>
      <c r="L253" s="314">
        <v>23923</v>
      </c>
      <c r="M253" s="313">
        <v>28905</v>
      </c>
      <c r="N253" s="313">
        <v>31819</v>
      </c>
      <c r="O253" s="313">
        <v>33076</v>
      </c>
      <c r="P253" s="315">
        <v>34815</v>
      </c>
      <c r="Q253" s="315" t="s">
        <v>158</v>
      </c>
    </row>
    <row r="254" spans="1:17" ht="25.5" x14ac:dyDescent="0.2">
      <c r="A254" s="281" t="s">
        <v>1940</v>
      </c>
      <c r="B254" s="279" t="s">
        <v>189</v>
      </c>
      <c r="C254" s="283">
        <v>56</v>
      </c>
      <c r="D254" s="282">
        <v>32483</v>
      </c>
      <c r="E254" s="277">
        <v>16.2</v>
      </c>
      <c r="F254" s="282">
        <v>34241</v>
      </c>
      <c r="G254" s="277">
        <v>12.8</v>
      </c>
      <c r="H254" s="283" t="s">
        <v>158</v>
      </c>
      <c r="I254" s="315">
        <v>23272</v>
      </c>
      <c r="J254" s="315">
        <v>25061</v>
      </c>
      <c r="K254" s="315">
        <v>26521</v>
      </c>
      <c r="L254" s="313">
        <v>29123</v>
      </c>
      <c r="M254" s="313">
        <v>34969</v>
      </c>
      <c r="N254" s="315">
        <v>38869</v>
      </c>
      <c r="O254" s="315">
        <v>40490</v>
      </c>
      <c r="P254" s="315" t="s">
        <v>158</v>
      </c>
      <c r="Q254" s="315" t="s">
        <v>158</v>
      </c>
    </row>
    <row r="255" spans="1:17" x14ac:dyDescent="0.2">
      <c r="A255" s="281" t="s">
        <v>1939</v>
      </c>
      <c r="B255" s="279" t="s">
        <v>165</v>
      </c>
      <c r="C255" s="282">
        <v>89</v>
      </c>
      <c r="D255" s="278">
        <v>25027</v>
      </c>
      <c r="E255" s="277">
        <v>9.4</v>
      </c>
      <c r="F255" s="278">
        <v>25859</v>
      </c>
      <c r="G255" s="277">
        <v>8</v>
      </c>
      <c r="H255" s="278">
        <v>16614</v>
      </c>
      <c r="I255" s="314">
        <v>19471</v>
      </c>
      <c r="J255" s="314">
        <v>20433</v>
      </c>
      <c r="K255" s="314">
        <v>21277</v>
      </c>
      <c r="L255" s="314">
        <v>23006</v>
      </c>
      <c r="M255" s="314">
        <v>26829</v>
      </c>
      <c r="N255" s="314">
        <v>28792</v>
      </c>
      <c r="O255" s="314">
        <v>30185</v>
      </c>
      <c r="P255" s="313">
        <v>31913</v>
      </c>
      <c r="Q255" s="315">
        <v>36540</v>
      </c>
    </row>
    <row r="256" spans="1:17" ht="25.5" x14ac:dyDescent="0.2">
      <c r="A256" s="281" t="s">
        <v>1938</v>
      </c>
      <c r="B256" s="279" t="s">
        <v>190</v>
      </c>
      <c r="C256" s="283">
        <v>18</v>
      </c>
      <c r="D256" s="282">
        <v>25580</v>
      </c>
      <c r="E256" s="277">
        <v>9.1</v>
      </c>
      <c r="F256" s="278">
        <v>27705</v>
      </c>
      <c r="G256" s="277">
        <v>8.1</v>
      </c>
      <c r="H256" s="282">
        <v>18482</v>
      </c>
      <c r="I256" s="314">
        <v>20649</v>
      </c>
      <c r="J256" s="314">
        <v>21231</v>
      </c>
      <c r="K256" s="314">
        <v>22244</v>
      </c>
      <c r="L256" s="313">
        <v>23691</v>
      </c>
      <c r="M256" s="313">
        <v>28252</v>
      </c>
      <c r="N256" s="315">
        <v>30303</v>
      </c>
      <c r="O256" s="315">
        <v>32664</v>
      </c>
      <c r="P256" s="315" t="s">
        <v>158</v>
      </c>
      <c r="Q256" s="315" t="s">
        <v>158</v>
      </c>
    </row>
    <row r="257" spans="1:17" ht="25.5" x14ac:dyDescent="0.2">
      <c r="A257" s="281" t="s">
        <v>1937</v>
      </c>
      <c r="B257" s="279" t="s">
        <v>191</v>
      </c>
      <c r="C257" s="282">
        <v>71</v>
      </c>
      <c r="D257" s="278">
        <v>24828</v>
      </c>
      <c r="E257" s="277">
        <v>10.1</v>
      </c>
      <c r="F257" s="278">
        <v>25405</v>
      </c>
      <c r="G257" s="277">
        <v>8.3000000000000007</v>
      </c>
      <c r="H257" s="282">
        <v>16093</v>
      </c>
      <c r="I257" s="314">
        <v>19100</v>
      </c>
      <c r="J257" s="314">
        <v>20277</v>
      </c>
      <c r="K257" s="314">
        <v>20972</v>
      </c>
      <c r="L257" s="314">
        <v>22933</v>
      </c>
      <c r="M257" s="314">
        <v>26710</v>
      </c>
      <c r="N257" s="314">
        <v>28484</v>
      </c>
      <c r="O257" s="314">
        <v>29573</v>
      </c>
      <c r="P257" s="313">
        <v>31292</v>
      </c>
      <c r="Q257" s="315" t="s">
        <v>158</v>
      </c>
    </row>
    <row r="258" spans="1:17" x14ac:dyDescent="0.2">
      <c r="A258" s="280" t="s">
        <v>1673</v>
      </c>
      <c r="B258" s="279" t="s">
        <v>148</v>
      </c>
      <c r="C258" s="278">
        <v>2545</v>
      </c>
      <c r="D258" s="278">
        <v>41866</v>
      </c>
      <c r="E258" s="277">
        <v>5.4</v>
      </c>
      <c r="F258" s="278">
        <v>57362</v>
      </c>
      <c r="G258" s="277">
        <v>7</v>
      </c>
      <c r="H258" s="278">
        <v>22611</v>
      </c>
      <c r="I258" s="314">
        <v>27653</v>
      </c>
      <c r="J258" s="314">
        <v>30039</v>
      </c>
      <c r="K258" s="314">
        <v>32237</v>
      </c>
      <c r="L258" s="314">
        <v>36718</v>
      </c>
      <c r="M258" s="314">
        <v>47801</v>
      </c>
      <c r="N258" s="314">
        <v>54628</v>
      </c>
      <c r="O258" s="314">
        <v>59572</v>
      </c>
      <c r="P258" s="314">
        <v>65549</v>
      </c>
      <c r="Q258" s="313">
        <v>91312</v>
      </c>
    </row>
    <row r="259" spans="1:17" ht="25.5" x14ac:dyDescent="0.2">
      <c r="A259" s="281" t="s">
        <v>1936</v>
      </c>
      <c r="B259" s="279" t="s">
        <v>156</v>
      </c>
      <c r="C259" s="278">
        <v>434</v>
      </c>
      <c r="D259" s="278">
        <v>61577</v>
      </c>
      <c r="E259" s="277">
        <v>2.7</v>
      </c>
      <c r="F259" s="282">
        <v>99424</v>
      </c>
      <c r="G259" s="277">
        <v>14.7</v>
      </c>
      <c r="H259" s="278">
        <v>27702</v>
      </c>
      <c r="I259" s="314">
        <v>35656</v>
      </c>
      <c r="J259" s="314">
        <v>39304</v>
      </c>
      <c r="K259" s="314">
        <v>42720</v>
      </c>
      <c r="L259" s="314">
        <v>51127</v>
      </c>
      <c r="M259" s="314">
        <v>74158</v>
      </c>
      <c r="N259" s="314">
        <v>89170</v>
      </c>
      <c r="O259" s="314">
        <v>98568</v>
      </c>
      <c r="P259" s="313">
        <v>109752</v>
      </c>
      <c r="Q259" s="315">
        <v>153039</v>
      </c>
    </row>
    <row r="260" spans="1:17" ht="25.5" x14ac:dyDescent="0.2">
      <c r="A260" s="281" t="s">
        <v>1935</v>
      </c>
      <c r="B260" s="279" t="s">
        <v>166</v>
      </c>
      <c r="C260" s="278">
        <v>366</v>
      </c>
      <c r="D260" s="278">
        <v>68006</v>
      </c>
      <c r="E260" s="277">
        <v>1.7</v>
      </c>
      <c r="F260" s="283">
        <v>108247</v>
      </c>
      <c r="G260" s="277">
        <v>14.3</v>
      </c>
      <c r="H260" s="278">
        <v>30103</v>
      </c>
      <c r="I260" s="314">
        <v>39501</v>
      </c>
      <c r="J260" s="314">
        <v>43667</v>
      </c>
      <c r="K260" s="314">
        <v>48451</v>
      </c>
      <c r="L260" s="314">
        <v>57740</v>
      </c>
      <c r="M260" s="314">
        <v>80275</v>
      </c>
      <c r="N260" s="314">
        <v>96678</v>
      </c>
      <c r="O260" s="313">
        <v>105220</v>
      </c>
      <c r="P260" s="313">
        <v>120084</v>
      </c>
      <c r="Q260" s="315">
        <v>164147</v>
      </c>
    </row>
    <row r="261" spans="1:17" ht="25.5" x14ac:dyDescent="0.2">
      <c r="A261" s="281" t="s">
        <v>1934</v>
      </c>
      <c r="B261" s="279" t="s">
        <v>167</v>
      </c>
      <c r="C261" s="282">
        <v>68</v>
      </c>
      <c r="D261" s="278">
        <v>38164</v>
      </c>
      <c r="E261" s="277">
        <v>3.7</v>
      </c>
      <c r="F261" s="283">
        <v>51705</v>
      </c>
      <c r="G261" s="277">
        <v>13.8</v>
      </c>
      <c r="H261" s="278">
        <v>24094</v>
      </c>
      <c r="I261" s="314">
        <v>27356</v>
      </c>
      <c r="J261" s="314">
        <v>28936</v>
      </c>
      <c r="K261" s="314">
        <v>31005</v>
      </c>
      <c r="L261" s="314">
        <v>34937</v>
      </c>
      <c r="M261" s="313">
        <v>40850</v>
      </c>
      <c r="N261" s="313">
        <v>46206</v>
      </c>
      <c r="O261" s="315">
        <v>49420</v>
      </c>
      <c r="P261" s="315">
        <v>54115</v>
      </c>
      <c r="Q261" s="315" t="s">
        <v>158</v>
      </c>
    </row>
    <row r="262" spans="1:17" x14ac:dyDescent="0.2">
      <c r="A262" s="281" t="s">
        <v>1933</v>
      </c>
      <c r="B262" s="279" t="s">
        <v>157</v>
      </c>
      <c r="C262" s="278">
        <v>1019</v>
      </c>
      <c r="D262" s="278">
        <v>48164</v>
      </c>
      <c r="E262" s="277">
        <v>2.2000000000000002</v>
      </c>
      <c r="F262" s="278">
        <v>58716</v>
      </c>
      <c r="G262" s="277">
        <v>1.9</v>
      </c>
      <c r="H262" s="278">
        <v>28791</v>
      </c>
      <c r="I262" s="314">
        <v>35000</v>
      </c>
      <c r="J262" s="314">
        <v>37163</v>
      </c>
      <c r="K262" s="314">
        <v>39528</v>
      </c>
      <c r="L262" s="314">
        <v>43994</v>
      </c>
      <c r="M262" s="314">
        <v>52936</v>
      </c>
      <c r="N262" s="314">
        <v>58876</v>
      </c>
      <c r="O262" s="314">
        <v>62655</v>
      </c>
      <c r="P262" s="314">
        <v>67582</v>
      </c>
      <c r="Q262" s="313">
        <v>87687</v>
      </c>
    </row>
    <row r="263" spans="1:17" ht="38.25" x14ac:dyDescent="0.2">
      <c r="A263" s="281" t="s">
        <v>1932</v>
      </c>
      <c r="B263" s="279" t="s">
        <v>168</v>
      </c>
      <c r="C263" s="278">
        <v>272</v>
      </c>
      <c r="D263" s="278">
        <v>50629</v>
      </c>
      <c r="E263" s="277">
        <v>3.2</v>
      </c>
      <c r="F263" s="278">
        <v>59154</v>
      </c>
      <c r="G263" s="277">
        <v>3.7</v>
      </c>
      <c r="H263" s="278">
        <v>29646</v>
      </c>
      <c r="I263" s="314">
        <v>35845</v>
      </c>
      <c r="J263" s="314">
        <v>38468</v>
      </c>
      <c r="K263" s="314">
        <v>41089</v>
      </c>
      <c r="L263" s="314">
        <v>45641</v>
      </c>
      <c r="M263" s="314">
        <v>56940</v>
      </c>
      <c r="N263" s="314">
        <v>62922</v>
      </c>
      <c r="O263" s="314">
        <v>65561</v>
      </c>
      <c r="P263" s="313">
        <v>70933</v>
      </c>
      <c r="Q263" s="315" t="s">
        <v>158</v>
      </c>
    </row>
    <row r="264" spans="1:17" x14ac:dyDescent="0.2">
      <c r="A264" s="281" t="s">
        <v>1931</v>
      </c>
      <c r="B264" s="279" t="s">
        <v>169</v>
      </c>
      <c r="C264" s="282">
        <v>153</v>
      </c>
      <c r="D264" s="278">
        <v>45027</v>
      </c>
      <c r="E264" s="277">
        <v>1.3</v>
      </c>
      <c r="F264" s="278">
        <v>47343</v>
      </c>
      <c r="G264" s="277">
        <v>0.8</v>
      </c>
      <c r="H264" s="282">
        <v>27599</v>
      </c>
      <c r="I264" s="314">
        <v>33391</v>
      </c>
      <c r="J264" s="314">
        <v>35628</v>
      </c>
      <c r="K264" s="314">
        <v>37827</v>
      </c>
      <c r="L264" s="314">
        <v>41551</v>
      </c>
      <c r="M264" s="314">
        <v>48182</v>
      </c>
      <c r="N264" s="314">
        <v>52278</v>
      </c>
      <c r="O264" s="314">
        <v>53344</v>
      </c>
      <c r="P264" s="313">
        <v>54794</v>
      </c>
      <c r="Q264" s="315" t="s">
        <v>158</v>
      </c>
    </row>
    <row r="265" spans="1:17" ht="25.5" x14ac:dyDescent="0.2">
      <c r="A265" s="281" t="s">
        <v>1930</v>
      </c>
      <c r="B265" s="279" t="s">
        <v>170</v>
      </c>
      <c r="C265" s="282">
        <v>183</v>
      </c>
      <c r="D265" s="278">
        <v>45480</v>
      </c>
      <c r="E265" s="277">
        <v>1.7</v>
      </c>
      <c r="F265" s="278">
        <v>47726</v>
      </c>
      <c r="G265" s="277">
        <v>-0.6</v>
      </c>
      <c r="H265" s="282">
        <v>29119</v>
      </c>
      <c r="I265" s="314">
        <v>34257</v>
      </c>
      <c r="J265" s="314">
        <v>36166</v>
      </c>
      <c r="K265" s="314">
        <v>38008</v>
      </c>
      <c r="L265" s="314">
        <v>41544</v>
      </c>
      <c r="M265" s="314">
        <v>48352</v>
      </c>
      <c r="N265" s="314">
        <v>52433</v>
      </c>
      <c r="O265" s="314">
        <v>54756</v>
      </c>
      <c r="P265" s="313">
        <v>57426</v>
      </c>
      <c r="Q265" s="315">
        <v>67221</v>
      </c>
    </row>
    <row r="266" spans="1:17" ht="25.5" x14ac:dyDescent="0.2">
      <c r="A266" s="281" t="s">
        <v>1929</v>
      </c>
      <c r="B266" s="279" t="s">
        <v>171</v>
      </c>
      <c r="C266" s="278">
        <v>411</v>
      </c>
      <c r="D266" s="278">
        <v>50348</v>
      </c>
      <c r="E266" s="277">
        <v>1.4</v>
      </c>
      <c r="F266" s="282">
        <v>67558</v>
      </c>
      <c r="G266" s="277">
        <v>2.7</v>
      </c>
      <c r="H266" s="278">
        <v>28779</v>
      </c>
      <c r="I266" s="314">
        <v>35317</v>
      </c>
      <c r="J266" s="314">
        <v>37902</v>
      </c>
      <c r="K266" s="314">
        <v>40257</v>
      </c>
      <c r="L266" s="314">
        <v>45594</v>
      </c>
      <c r="M266" s="314">
        <v>55644</v>
      </c>
      <c r="N266" s="314">
        <v>64006</v>
      </c>
      <c r="O266" s="313">
        <v>69915</v>
      </c>
      <c r="P266" s="313">
        <v>76793</v>
      </c>
      <c r="Q266" s="315">
        <v>107441</v>
      </c>
    </row>
    <row r="267" spans="1:17" ht="25.5" x14ac:dyDescent="0.2">
      <c r="A267" s="281" t="s">
        <v>1928</v>
      </c>
      <c r="B267" s="279" t="s">
        <v>159</v>
      </c>
      <c r="C267" s="278">
        <v>423</v>
      </c>
      <c r="D267" s="278">
        <v>39030</v>
      </c>
      <c r="E267" s="277">
        <v>8.3000000000000007</v>
      </c>
      <c r="F267" s="278">
        <v>49812</v>
      </c>
      <c r="G267" s="277">
        <v>2.8</v>
      </c>
      <c r="H267" s="282">
        <v>24618</v>
      </c>
      <c r="I267" s="314">
        <v>28784</v>
      </c>
      <c r="J267" s="314">
        <v>30200</v>
      </c>
      <c r="K267" s="314">
        <v>32030</v>
      </c>
      <c r="L267" s="314">
        <v>35694</v>
      </c>
      <c r="M267" s="314">
        <v>44079</v>
      </c>
      <c r="N267" s="313">
        <v>49691</v>
      </c>
      <c r="O267" s="313">
        <v>53214</v>
      </c>
      <c r="P267" s="313">
        <v>58006</v>
      </c>
      <c r="Q267" s="315" t="s">
        <v>158</v>
      </c>
    </row>
    <row r="268" spans="1:17" ht="25.5" x14ac:dyDescent="0.2">
      <c r="A268" s="281" t="s">
        <v>1927</v>
      </c>
      <c r="B268" s="279" t="s">
        <v>172</v>
      </c>
      <c r="C268" s="282">
        <v>69</v>
      </c>
      <c r="D268" s="278">
        <v>34771</v>
      </c>
      <c r="E268" s="277">
        <v>5.9</v>
      </c>
      <c r="F268" s="278">
        <v>40137</v>
      </c>
      <c r="G268" s="277">
        <v>7.2</v>
      </c>
      <c r="H268" s="282">
        <v>23252</v>
      </c>
      <c r="I268" s="314">
        <v>26988</v>
      </c>
      <c r="J268" s="314">
        <v>28643</v>
      </c>
      <c r="K268" s="314">
        <v>29647</v>
      </c>
      <c r="L268" s="314">
        <v>31889</v>
      </c>
      <c r="M268" s="313">
        <v>38050</v>
      </c>
      <c r="N268" s="313">
        <v>42279</v>
      </c>
      <c r="O268" s="315">
        <v>44625</v>
      </c>
      <c r="P268" s="315">
        <v>47425</v>
      </c>
      <c r="Q268" s="315" t="s">
        <v>158</v>
      </c>
    </row>
    <row r="269" spans="1:17" ht="25.5" x14ac:dyDescent="0.2">
      <c r="A269" s="281" t="s">
        <v>1926</v>
      </c>
      <c r="B269" s="279" t="s">
        <v>173</v>
      </c>
      <c r="C269" s="283">
        <v>42</v>
      </c>
      <c r="D269" s="282">
        <v>29004</v>
      </c>
      <c r="E269" s="277">
        <v>5.8</v>
      </c>
      <c r="F269" s="283">
        <v>34783</v>
      </c>
      <c r="G269" s="277">
        <v>10.9</v>
      </c>
      <c r="H269" s="282">
        <v>19266</v>
      </c>
      <c r="I269" s="313">
        <v>20953</v>
      </c>
      <c r="J269" s="313">
        <v>23001</v>
      </c>
      <c r="K269" s="313">
        <v>24101</v>
      </c>
      <c r="L269" s="313">
        <v>26882</v>
      </c>
      <c r="M269" s="313">
        <v>30361</v>
      </c>
      <c r="N269" s="313">
        <v>34671</v>
      </c>
      <c r="O269" s="315">
        <v>35692</v>
      </c>
      <c r="P269" s="315" t="s">
        <v>158</v>
      </c>
      <c r="Q269" s="315" t="s">
        <v>158</v>
      </c>
    </row>
    <row r="270" spans="1:17" ht="25.5" x14ac:dyDescent="0.2">
      <c r="A270" s="281" t="s">
        <v>1925</v>
      </c>
      <c r="B270" s="279" t="s">
        <v>174</v>
      </c>
      <c r="C270" s="282">
        <v>70</v>
      </c>
      <c r="D270" s="278">
        <v>48474</v>
      </c>
      <c r="E270" s="277">
        <v>17.5</v>
      </c>
      <c r="F270" s="278">
        <v>47778</v>
      </c>
      <c r="G270" s="277">
        <v>4.5999999999999996</v>
      </c>
      <c r="H270" s="278">
        <v>33878</v>
      </c>
      <c r="I270" s="314">
        <v>37250</v>
      </c>
      <c r="J270" s="314">
        <v>38539</v>
      </c>
      <c r="K270" s="314">
        <v>40846</v>
      </c>
      <c r="L270" s="314">
        <v>44282</v>
      </c>
      <c r="M270" s="314">
        <v>50361</v>
      </c>
      <c r="N270" s="314">
        <v>53103</v>
      </c>
      <c r="O270" s="314">
        <v>54436</v>
      </c>
      <c r="P270" s="313">
        <v>55938</v>
      </c>
      <c r="Q270" s="315" t="s">
        <v>158</v>
      </c>
    </row>
    <row r="271" spans="1:17" ht="25.5" x14ac:dyDescent="0.2">
      <c r="A271" s="281" t="s">
        <v>1924</v>
      </c>
      <c r="B271" s="279" t="s">
        <v>1786</v>
      </c>
      <c r="C271" s="283" t="s">
        <v>158</v>
      </c>
      <c r="D271" s="283" t="s">
        <v>158</v>
      </c>
      <c r="E271" s="316"/>
      <c r="F271" s="322">
        <v>37899</v>
      </c>
      <c r="G271" s="316"/>
      <c r="H271" s="283" t="s">
        <v>158</v>
      </c>
      <c r="I271" s="315" t="s">
        <v>158</v>
      </c>
      <c r="J271" s="315" t="s">
        <v>158</v>
      </c>
      <c r="K271" s="315" t="s">
        <v>158</v>
      </c>
      <c r="L271" s="315" t="s">
        <v>158</v>
      </c>
      <c r="M271" s="315" t="s">
        <v>158</v>
      </c>
      <c r="N271" s="315" t="s">
        <v>158</v>
      </c>
      <c r="O271" s="315" t="s">
        <v>158</v>
      </c>
      <c r="P271" s="315" t="s">
        <v>158</v>
      </c>
      <c r="Q271" s="315" t="s">
        <v>158</v>
      </c>
    </row>
    <row r="272" spans="1:17" ht="25.5" x14ac:dyDescent="0.2">
      <c r="A272" s="281" t="s">
        <v>1923</v>
      </c>
      <c r="B272" s="279" t="s">
        <v>175</v>
      </c>
      <c r="C272" s="282">
        <v>218</v>
      </c>
      <c r="D272" s="282">
        <v>40665</v>
      </c>
      <c r="E272" s="277">
        <v>4.0999999999999996</v>
      </c>
      <c r="F272" s="282">
        <v>57200</v>
      </c>
      <c r="G272" s="277">
        <v>9.1999999999999993</v>
      </c>
      <c r="H272" s="283" t="s">
        <v>158</v>
      </c>
      <c r="I272" s="313">
        <v>29989</v>
      </c>
      <c r="J272" s="313">
        <v>31310</v>
      </c>
      <c r="K272" s="313">
        <v>33631</v>
      </c>
      <c r="L272" s="313">
        <v>36684</v>
      </c>
      <c r="M272" s="315">
        <v>46020</v>
      </c>
      <c r="N272" s="315">
        <v>53586</v>
      </c>
      <c r="O272" s="315">
        <v>60931</v>
      </c>
      <c r="P272" s="315" t="s">
        <v>158</v>
      </c>
      <c r="Q272" s="315" t="s">
        <v>158</v>
      </c>
    </row>
    <row r="273" spans="1:17" ht="25.5" x14ac:dyDescent="0.2">
      <c r="A273" s="281" t="s">
        <v>1922</v>
      </c>
      <c r="B273" s="279" t="s">
        <v>1783</v>
      </c>
      <c r="C273" s="278">
        <v>230</v>
      </c>
      <c r="D273" s="278">
        <v>31150</v>
      </c>
      <c r="E273" s="277">
        <v>3.1</v>
      </c>
      <c r="F273" s="278">
        <v>37488</v>
      </c>
      <c r="G273" s="277">
        <v>7.3</v>
      </c>
      <c r="H273" s="282">
        <v>20481</v>
      </c>
      <c r="I273" s="314">
        <v>24236</v>
      </c>
      <c r="J273" s="314">
        <v>25500</v>
      </c>
      <c r="K273" s="314">
        <v>26653</v>
      </c>
      <c r="L273" s="314">
        <v>29000</v>
      </c>
      <c r="M273" s="314">
        <v>33875</v>
      </c>
      <c r="N273" s="314">
        <v>37850</v>
      </c>
      <c r="O273" s="313">
        <v>41714</v>
      </c>
      <c r="P273" s="313">
        <v>45274</v>
      </c>
      <c r="Q273" s="315">
        <v>56121</v>
      </c>
    </row>
    <row r="274" spans="1:17" ht="25.5" x14ac:dyDescent="0.2">
      <c r="A274" s="281" t="s">
        <v>1921</v>
      </c>
      <c r="B274" s="279" t="s">
        <v>176</v>
      </c>
      <c r="C274" s="278">
        <v>193</v>
      </c>
      <c r="D274" s="278">
        <v>30899</v>
      </c>
      <c r="E274" s="277">
        <v>2.2000000000000002</v>
      </c>
      <c r="F274" s="278">
        <v>37442</v>
      </c>
      <c r="G274" s="277">
        <v>7.7</v>
      </c>
      <c r="H274" s="282">
        <v>20301</v>
      </c>
      <c r="I274" s="314">
        <v>24009</v>
      </c>
      <c r="J274" s="314">
        <v>25281</v>
      </c>
      <c r="K274" s="314">
        <v>26385</v>
      </c>
      <c r="L274" s="314">
        <v>28893</v>
      </c>
      <c r="M274" s="314">
        <v>33490</v>
      </c>
      <c r="N274" s="313">
        <v>37314</v>
      </c>
      <c r="O274" s="313">
        <v>40592</v>
      </c>
      <c r="P274" s="313">
        <v>45549</v>
      </c>
      <c r="Q274" s="315">
        <v>56318</v>
      </c>
    </row>
    <row r="275" spans="1:17" ht="25.5" x14ac:dyDescent="0.2">
      <c r="A275" s="281" t="s">
        <v>1920</v>
      </c>
      <c r="B275" s="279" t="s">
        <v>177</v>
      </c>
      <c r="C275" s="282">
        <v>37</v>
      </c>
      <c r="D275" s="282">
        <v>33000</v>
      </c>
      <c r="E275" s="277">
        <v>10.6</v>
      </c>
      <c r="F275" s="282">
        <v>37725</v>
      </c>
      <c r="G275" s="277">
        <v>5.4</v>
      </c>
      <c r="H275" s="282">
        <v>22107</v>
      </c>
      <c r="I275" s="314">
        <v>25142</v>
      </c>
      <c r="J275" s="314">
        <v>26381</v>
      </c>
      <c r="K275" s="314">
        <v>27541</v>
      </c>
      <c r="L275" s="314">
        <v>29815</v>
      </c>
      <c r="M275" s="313">
        <v>37277</v>
      </c>
      <c r="N275" s="313">
        <v>41528</v>
      </c>
      <c r="O275" s="313">
        <v>43007</v>
      </c>
      <c r="P275" s="315">
        <v>44693</v>
      </c>
      <c r="Q275" s="315" t="s">
        <v>158</v>
      </c>
    </row>
    <row r="276" spans="1:17" x14ac:dyDescent="0.2">
      <c r="A276" s="281" t="s">
        <v>1919</v>
      </c>
      <c r="B276" s="279" t="s">
        <v>160</v>
      </c>
      <c r="C276" s="282">
        <v>91</v>
      </c>
      <c r="D276" s="282">
        <v>33865</v>
      </c>
      <c r="E276" s="277">
        <v>11.6</v>
      </c>
      <c r="F276" s="282">
        <v>36192</v>
      </c>
      <c r="G276" s="277">
        <v>10.5</v>
      </c>
      <c r="H276" s="283" t="s">
        <v>158</v>
      </c>
      <c r="I276" s="313">
        <v>24843</v>
      </c>
      <c r="J276" s="313">
        <v>25859</v>
      </c>
      <c r="K276" s="313">
        <v>27432</v>
      </c>
      <c r="L276" s="313">
        <v>31101</v>
      </c>
      <c r="M276" s="313">
        <v>38207</v>
      </c>
      <c r="N276" s="313">
        <v>41354</v>
      </c>
      <c r="O276" s="313">
        <v>43426</v>
      </c>
      <c r="P276" s="315">
        <v>46160</v>
      </c>
      <c r="Q276" s="315" t="s">
        <v>158</v>
      </c>
    </row>
    <row r="277" spans="1:17" ht="25.5" x14ac:dyDescent="0.2">
      <c r="A277" s="281" t="s">
        <v>1918</v>
      </c>
      <c r="B277" s="279" t="s">
        <v>178</v>
      </c>
      <c r="C277" s="283" t="s">
        <v>158</v>
      </c>
      <c r="D277" s="283" t="s">
        <v>158</v>
      </c>
      <c r="E277" s="316"/>
      <c r="F277" s="283" t="s">
        <v>158</v>
      </c>
      <c r="G277" s="316"/>
      <c r="H277" s="283" t="s">
        <v>158</v>
      </c>
      <c r="I277" s="315" t="s">
        <v>158</v>
      </c>
      <c r="J277" s="315" t="s">
        <v>158</v>
      </c>
      <c r="K277" s="315" t="s">
        <v>158</v>
      </c>
      <c r="L277" s="315" t="s">
        <v>158</v>
      </c>
      <c r="M277" s="315" t="s">
        <v>158</v>
      </c>
      <c r="N277" s="315" t="s">
        <v>158</v>
      </c>
      <c r="O277" s="315" t="s">
        <v>158</v>
      </c>
      <c r="P277" s="315" t="s">
        <v>158</v>
      </c>
      <c r="Q277" s="315" t="s">
        <v>158</v>
      </c>
    </row>
    <row r="278" spans="1:17" ht="25.5" x14ac:dyDescent="0.2">
      <c r="A278" s="281" t="s">
        <v>1917</v>
      </c>
      <c r="B278" s="279" t="s">
        <v>179</v>
      </c>
      <c r="C278" s="282">
        <v>51</v>
      </c>
      <c r="D278" s="278">
        <v>38280</v>
      </c>
      <c r="E278" s="277">
        <v>5.6</v>
      </c>
      <c r="F278" s="278">
        <v>39397</v>
      </c>
      <c r="G278" s="277">
        <v>4.9000000000000004</v>
      </c>
      <c r="H278" s="278">
        <v>24227</v>
      </c>
      <c r="I278" s="313">
        <v>26995</v>
      </c>
      <c r="J278" s="313">
        <v>30305</v>
      </c>
      <c r="K278" s="313">
        <v>31509</v>
      </c>
      <c r="L278" s="313">
        <v>34992</v>
      </c>
      <c r="M278" s="314">
        <v>40838</v>
      </c>
      <c r="N278" s="313">
        <v>43438</v>
      </c>
      <c r="O278" s="313">
        <v>45616</v>
      </c>
      <c r="P278" s="315">
        <v>48747</v>
      </c>
      <c r="Q278" s="315" t="s">
        <v>158</v>
      </c>
    </row>
    <row r="279" spans="1:17" ht="25.5" x14ac:dyDescent="0.2">
      <c r="A279" s="281" t="s">
        <v>1916</v>
      </c>
      <c r="B279" s="279" t="s">
        <v>180</v>
      </c>
      <c r="C279" s="283">
        <v>14</v>
      </c>
      <c r="D279" s="283">
        <v>37842</v>
      </c>
      <c r="E279" s="277">
        <v>7.6</v>
      </c>
      <c r="F279" s="282">
        <v>39519</v>
      </c>
      <c r="G279" s="277">
        <v>7.3</v>
      </c>
      <c r="H279" s="283" t="s">
        <v>158</v>
      </c>
      <c r="I279" s="313">
        <v>27348</v>
      </c>
      <c r="J279" s="313">
        <v>29398</v>
      </c>
      <c r="K279" s="313">
        <v>31671</v>
      </c>
      <c r="L279" s="315">
        <v>33311</v>
      </c>
      <c r="M279" s="315">
        <v>41936</v>
      </c>
      <c r="N279" s="315">
        <v>45672</v>
      </c>
      <c r="O279" s="315" t="s">
        <v>158</v>
      </c>
      <c r="P279" s="315" t="s">
        <v>158</v>
      </c>
      <c r="Q279" s="315" t="s">
        <v>158</v>
      </c>
    </row>
    <row r="280" spans="1:17" ht="25.5" x14ac:dyDescent="0.2">
      <c r="A280" s="281" t="s">
        <v>1915</v>
      </c>
      <c r="B280" s="279" t="s">
        <v>1775</v>
      </c>
      <c r="C280" s="283">
        <v>23</v>
      </c>
      <c r="D280" s="282">
        <v>26877</v>
      </c>
      <c r="E280" s="277">
        <v>17.399999999999999</v>
      </c>
      <c r="F280" s="282">
        <v>28906</v>
      </c>
      <c r="G280" s="277">
        <v>18</v>
      </c>
      <c r="H280" s="283">
        <v>17091</v>
      </c>
      <c r="I280" s="313">
        <v>19783</v>
      </c>
      <c r="J280" s="313">
        <v>20849</v>
      </c>
      <c r="K280" s="313">
        <v>22588</v>
      </c>
      <c r="L280" s="313">
        <v>24768</v>
      </c>
      <c r="M280" s="313">
        <v>28695</v>
      </c>
      <c r="N280" s="315">
        <v>31322</v>
      </c>
      <c r="O280" s="315">
        <v>32423</v>
      </c>
      <c r="P280" s="315" t="s">
        <v>158</v>
      </c>
      <c r="Q280" s="315" t="s">
        <v>158</v>
      </c>
    </row>
    <row r="281" spans="1:17" ht="25.5" x14ac:dyDescent="0.2">
      <c r="A281" s="281" t="s">
        <v>1914</v>
      </c>
      <c r="B281" s="279" t="s">
        <v>161</v>
      </c>
      <c r="C281" s="278">
        <v>112</v>
      </c>
      <c r="D281" s="278">
        <v>24717</v>
      </c>
      <c r="E281" s="277">
        <v>7.4</v>
      </c>
      <c r="F281" s="278">
        <v>25879</v>
      </c>
      <c r="G281" s="277">
        <v>6.1</v>
      </c>
      <c r="H281" s="278">
        <v>16935</v>
      </c>
      <c r="I281" s="314">
        <v>19508</v>
      </c>
      <c r="J281" s="314">
        <v>20395</v>
      </c>
      <c r="K281" s="314">
        <v>21512</v>
      </c>
      <c r="L281" s="314">
        <v>23427</v>
      </c>
      <c r="M281" s="314">
        <v>26666</v>
      </c>
      <c r="N281" s="314">
        <v>28810</v>
      </c>
      <c r="O281" s="314">
        <v>29981</v>
      </c>
      <c r="P281" s="314">
        <v>31101</v>
      </c>
      <c r="Q281" s="315">
        <v>34404</v>
      </c>
    </row>
    <row r="282" spans="1:17" ht="25.5" x14ac:dyDescent="0.2">
      <c r="A282" s="281" t="s">
        <v>1913</v>
      </c>
      <c r="B282" s="279" t="s">
        <v>181</v>
      </c>
      <c r="C282" s="282">
        <v>77</v>
      </c>
      <c r="D282" s="278">
        <v>23830</v>
      </c>
      <c r="E282" s="277">
        <v>7.7</v>
      </c>
      <c r="F282" s="278">
        <v>24540</v>
      </c>
      <c r="G282" s="277">
        <v>6.4</v>
      </c>
      <c r="H282" s="278">
        <v>16576</v>
      </c>
      <c r="I282" s="314">
        <v>18807</v>
      </c>
      <c r="J282" s="314">
        <v>19762</v>
      </c>
      <c r="K282" s="314">
        <v>20591</v>
      </c>
      <c r="L282" s="314">
        <v>22455</v>
      </c>
      <c r="M282" s="314">
        <v>25666</v>
      </c>
      <c r="N282" s="314">
        <v>27315</v>
      </c>
      <c r="O282" s="314">
        <v>28798</v>
      </c>
      <c r="P282" s="313">
        <v>29989</v>
      </c>
      <c r="Q282" s="315" t="s">
        <v>158</v>
      </c>
    </row>
    <row r="283" spans="1:17" ht="25.5" x14ac:dyDescent="0.2">
      <c r="A283" s="281" t="s">
        <v>1912</v>
      </c>
      <c r="B283" s="279" t="s">
        <v>182</v>
      </c>
      <c r="C283" s="282">
        <v>30</v>
      </c>
      <c r="D283" s="278">
        <v>26378</v>
      </c>
      <c r="E283" s="277">
        <v>5.3</v>
      </c>
      <c r="F283" s="282">
        <v>28692</v>
      </c>
      <c r="G283" s="277">
        <v>1.3</v>
      </c>
      <c r="H283" s="282">
        <v>17574</v>
      </c>
      <c r="I283" s="313">
        <v>21268</v>
      </c>
      <c r="J283" s="313">
        <v>22956</v>
      </c>
      <c r="K283" s="314">
        <v>23811</v>
      </c>
      <c r="L283" s="314">
        <v>24948</v>
      </c>
      <c r="M283" s="314">
        <v>28271</v>
      </c>
      <c r="N283" s="313">
        <v>30030</v>
      </c>
      <c r="O283" s="313">
        <v>30871</v>
      </c>
      <c r="P283" s="315">
        <v>32583</v>
      </c>
      <c r="Q283" s="315" t="s">
        <v>158</v>
      </c>
    </row>
    <row r="284" spans="1:17" ht="25.5" x14ac:dyDescent="0.2">
      <c r="A284" s="281" t="s">
        <v>1911</v>
      </c>
      <c r="B284" s="279" t="s">
        <v>183</v>
      </c>
      <c r="C284" s="283" t="s">
        <v>158</v>
      </c>
      <c r="D284" s="282">
        <v>31448</v>
      </c>
      <c r="E284" s="277">
        <v>30.1</v>
      </c>
      <c r="F284" s="278">
        <v>29455</v>
      </c>
      <c r="G284" s="277">
        <v>14.9</v>
      </c>
      <c r="H284" s="283" t="s">
        <v>158</v>
      </c>
      <c r="I284" s="315" t="s">
        <v>158</v>
      </c>
      <c r="J284" s="315" t="s">
        <v>158</v>
      </c>
      <c r="K284" s="315" t="s">
        <v>158</v>
      </c>
      <c r="L284" s="315">
        <v>29778</v>
      </c>
      <c r="M284" s="313">
        <v>32806</v>
      </c>
      <c r="N284" s="315" t="s">
        <v>158</v>
      </c>
      <c r="O284" s="315" t="s">
        <v>158</v>
      </c>
      <c r="P284" s="315" t="s">
        <v>158</v>
      </c>
      <c r="Q284" s="315" t="s">
        <v>158</v>
      </c>
    </row>
    <row r="285" spans="1:17" ht="25.5" x14ac:dyDescent="0.2">
      <c r="A285" s="281" t="s">
        <v>1910</v>
      </c>
      <c r="B285" s="279" t="s">
        <v>162</v>
      </c>
      <c r="C285" s="282">
        <v>75</v>
      </c>
      <c r="D285" s="282">
        <v>24597</v>
      </c>
      <c r="E285" s="277">
        <v>4.5</v>
      </c>
      <c r="F285" s="282">
        <v>28839</v>
      </c>
      <c r="G285" s="277">
        <v>-5</v>
      </c>
      <c r="H285" s="283" t="s">
        <v>158</v>
      </c>
      <c r="I285" s="315">
        <v>19282</v>
      </c>
      <c r="J285" s="313">
        <v>20062</v>
      </c>
      <c r="K285" s="313">
        <v>21072</v>
      </c>
      <c r="L285" s="313">
        <v>22585</v>
      </c>
      <c r="M285" s="313">
        <v>27025</v>
      </c>
      <c r="N285" s="315">
        <v>31192</v>
      </c>
      <c r="O285" s="315">
        <v>33672</v>
      </c>
      <c r="P285" s="315">
        <v>36122</v>
      </c>
      <c r="Q285" s="315" t="s">
        <v>158</v>
      </c>
    </row>
    <row r="286" spans="1:17" x14ac:dyDescent="0.2">
      <c r="A286" s="281" t="s">
        <v>1909</v>
      </c>
      <c r="B286" s="279" t="s">
        <v>185</v>
      </c>
      <c r="C286" s="283">
        <v>46</v>
      </c>
      <c r="D286" s="282">
        <v>22784</v>
      </c>
      <c r="E286" s="277">
        <v>5.7</v>
      </c>
      <c r="F286" s="282">
        <v>28016</v>
      </c>
      <c r="G286" s="277">
        <v>-5.6</v>
      </c>
      <c r="H286" s="283" t="s">
        <v>158</v>
      </c>
      <c r="I286" s="315">
        <v>18720</v>
      </c>
      <c r="J286" s="315">
        <v>19473</v>
      </c>
      <c r="K286" s="313">
        <v>19939</v>
      </c>
      <c r="L286" s="313">
        <v>21377</v>
      </c>
      <c r="M286" s="315">
        <v>25020</v>
      </c>
      <c r="N286" s="315">
        <v>27475</v>
      </c>
      <c r="O286" s="315" t="s">
        <v>158</v>
      </c>
      <c r="P286" s="315" t="s">
        <v>158</v>
      </c>
      <c r="Q286" s="315" t="s">
        <v>158</v>
      </c>
    </row>
    <row r="287" spans="1:17" ht="25.5" x14ac:dyDescent="0.2">
      <c r="A287" s="281" t="s">
        <v>1908</v>
      </c>
      <c r="B287" s="279" t="s">
        <v>186</v>
      </c>
      <c r="C287" s="283">
        <v>29</v>
      </c>
      <c r="D287" s="283">
        <v>27913</v>
      </c>
      <c r="E287" s="277">
        <v>0.3</v>
      </c>
      <c r="F287" s="283">
        <v>30128</v>
      </c>
      <c r="G287" s="277">
        <v>-4.7</v>
      </c>
      <c r="H287" s="283" t="s">
        <v>158</v>
      </c>
      <c r="I287" s="315" t="s">
        <v>158</v>
      </c>
      <c r="J287" s="315" t="s">
        <v>158</v>
      </c>
      <c r="K287" s="315" t="s">
        <v>158</v>
      </c>
      <c r="L287" s="315" t="s">
        <v>158</v>
      </c>
      <c r="M287" s="315">
        <v>32298</v>
      </c>
      <c r="N287" s="315" t="s">
        <v>158</v>
      </c>
      <c r="O287" s="315" t="s">
        <v>158</v>
      </c>
      <c r="P287" s="315" t="s">
        <v>158</v>
      </c>
      <c r="Q287" s="315" t="s">
        <v>158</v>
      </c>
    </row>
    <row r="288" spans="1:17" ht="25.5" x14ac:dyDescent="0.2">
      <c r="A288" s="281" t="s">
        <v>1907</v>
      </c>
      <c r="B288" s="279" t="s">
        <v>164</v>
      </c>
      <c r="C288" s="282">
        <v>70</v>
      </c>
      <c r="D288" s="278">
        <v>33902</v>
      </c>
      <c r="E288" s="277">
        <v>3.2</v>
      </c>
      <c r="F288" s="278">
        <v>36572</v>
      </c>
      <c r="G288" s="277">
        <v>4.2</v>
      </c>
      <c r="H288" s="278">
        <v>21422</v>
      </c>
      <c r="I288" s="314">
        <v>24901</v>
      </c>
      <c r="J288" s="314">
        <v>26666</v>
      </c>
      <c r="K288" s="314">
        <v>28804</v>
      </c>
      <c r="L288" s="314">
        <v>31480</v>
      </c>
      <c r="M288" s="314">
        <v>37250</v>
      </c>
      <c r="N288" s="314">
        <v>40673</v>
      </c>
      <c r="O288" s="313">
        <v>42660</v>
      </c>
      <c r="P288" s="313">
        <v>44857</v>
      </c>
      <c r="Q288" s="315" t="s">
        <v>158</v>
      </c>
    </row>
    <row r="289" spans="1:17" ht="25.5" x14ac:dyDescent="0.2">
      <c r="A289" s="281" t="s">
        <v>1907</v>
      </c>
      <c r="B289" s="279" t="s">
        <v>188</v>
      </c>
      <c r="C289" s="283" t="s">
        <v>158</v>
      </c>
      <c r="D289" s="282">
        <v>30229</v>
      </c>
      <c r="E289" s="277">
        <v>23.4</v>
      </c>
      <c r="F289" s="282">
        <v>31853</v>
      </c>
      <c r="G289" s="277">
        <v>11.4</v>
      </c>
      <c r="H289" s="283">
        <v>17781</v>
      </c>
      <c r="I289" s="313">
        <v>21317</v>
      </c>
      <c r="J289" s="313">
        <v>22807</v>
      </c>
      <c r="K289" s="313">
        <v>23951</v>
      </c>
      <c r="L289" s="313">
        <v>26838</v>
      </c>
      <c r="M289" s="313">
        <v>32878</v>
      </c>
      <c r="N289" s="315" t="s">
        <v>158</v>
      </c>
      <c r="O289" s="315" t="s">
        <v>158</v>
      </c>
      <c r="P289" s="315" t="s">
        <v>158</v>
      </c>
      <c r="Q289" s="315" t="s">
        <v>158</v>
      </c>
    </row>
    <row r="290" spans="1:17" ht="25.5" x14ac:dyDescent="0.2">
      <c r="A290" s="281" t="s">
        <v>1906</v>
      </c>
      <c r="B290" s="279" t="s">
        <v>189</v>
      </c>
      <c r="C290" s="282">
        <v>52</v>
      </c>
      <c r="D290" s="278">
        <v>35542</v>
      </c>
      <c r="E290" s="277">
        <v>3.4</v>
      </c>
      <c r="F290" s="278">
        <v>38225</v>
      </c>
      <c r="G290" s="277">
        <v>0.9</v>
      </c>
      <c r="H290" s="278">
        <v>22697</v>
      </c>
      <c r="I290" s="314">
        <v>26511</v>
      </c>
      <c r="J290" s="314">
        <v>28912</v>
      </c>
      <c r="K290" s="314">
        <v>29909</v>
      </c>
      <c r="L290" s="314">
        <v>32585</v>
      </c>
      <c r="M290" s="314">
        <v>38271</v>
      </c>
      <c r="N290" s="313">
        <v>41427</v>
      </c>
      <c r="O290" s="313">
        <v>43684</v>
      </c>
      <c r="P290" s="313">
        <v>45959</v>
      </c>
      <c r="Q290" s="315" t="s">
        <v>158</v>
      </c>
    </row>
    <row r="291" spans="1:17" x14ac:dyDescent="0.2">
      <c r="A291" s="281" t="s">
        <v>1905</v>
      </c>
      <c r="B291" s="279" t="s">
        <v>165</v>
      </c>
      <c r="C291" s="282">
        <v>90</v>
      </c>
      <c r="D291" s="278">
        <v>24728</v>
      </c>
      <c r="E291" s="277">
        <v>9.6</v>
      </c>
      <c r="F291" s="278">
        <v>26370</v>
      </c>
      <c r="G291" s="277">
        <v>8.4</v>
      </c>
      <c r="H291" s="283" t="s">
        <v>158</v>
      </c>
      <c r="I291" s="313">
        <v>19053</v>
      </c>
      <c r="J291" s="313">
        <v>20082</v>
      </c>
      <c r="K291" s="313">
        <v>21070</v>
      </c>
      <c r="L291" s="314">
        <v>23025</v>
      </c>
      <c r="M291" s="313">
        <v>26990</v>
      </c>
      <c r="N291" s="313">
        <v>30043</v>
      </c>
      <c r="O291" s="313">
        <v>31281</v>
      </c>
      <c r="P291" s="315">
        <v>32631</v>
      </c>
      <c r="Q291" s="315" t="s">
        <v>158</v>
      </c>
    </row>
    <row r="292" spans="1:17" ht="25.5" x14ac:dyDescent="0.2">
      <c r="A292" s="281" t="s">
        <v>1904</v>
      </c>
      <c r="B292" s="279" t="s">
        <v>190</v>
      </c>
      <c r="C292" s="283" t="s">
        <v>158</v>
      </c>
      <c r="D292" s="283">
        <v>22438</v>
      </c>
      <c r="E292" s="277">
        <v>0.6</v>
      </c>
      <c r="F292" s="283">
        <v>26209</v>
      </c>
      <c r="G292" s="277">
        <v>3.8</v>
      </c>
      <c r="H292" s="283" t="s">
        <v>158</v>
      </c>
      <c r="I292" s="315" t="s">
        <v>158</v>
      </c>
      <c r="J292" s="315">
        <v>16631</v>
      </c>
      <c r="K292" s="315">
        <v>17281</v>
      </c>
      <c r="L292" s="315">
        <v>18116</v>
      </c>
      <c r="M292" s="315" t="s">
        <v>158</v>
      </c>
      <c r="N292" s="315" t="s">
        <v>158</v>
      </c>
      <c r="O292" s="315" t="s">
        <v>158</v>
      </c>
      <c r="P292" s="315" t="s">
        <v>158</v>
      </c>
      <c r="Q292" s="315" t="s">
        <v>158</v>
      </c>
    </row>
    <row r="293" spans="1:17" ht="25.5" x14ac:dyDescent="0.2">
      <c r="A293" s="281" t="s">
        <v>1903</v>
      </c>
      <c r="B293" s="279" t="s">
        <v>191</v>
      </c>
      <c r="C293" s="282">
        <v>85</v>
      </c>
      <c r="D293" s="282">
        <v>25005</v>
      </c>
      <c r="E293" s="277">
        <v>10.8</v>
      </c>
      <c r="F293" s="278">
        <v>26381</v>
      </c>
      <c r="G293" s="277">
        <v>8.6999999999999993</v>
      </c>
      <c r="H293" s="283" t="s">
        <v>158</v>
      </c>
      <c r="I293" s="313">
        <v>19329</v>
      </c>
      <c r="J293" s="313">
        <v>20239</v>
      </c>
      <c r="K293" s="313">
        <v>21208</v>
      </c>
      <c r="L293" s="314">
        <v>23115</v>
      </c>
      <c r="M293" s="313">
        <v>27117</v>
      </c>
      <c r="N293" s="313">
        <v>30190</v>
      </c>
      <c r="O293" s="313">
        <v>31321</v>
      </c>
      <c r="P293" s="315">
        <v>32629</v>
      </c>
      <c r="Q293" s="315" t="s">
        <v>158</v>
      </c>
    </row>
    <row r="294" spans="1:17" x14ac:dyDescent="0.2">
      <c r="A294" s="280" t="s">
        <v>1082</v>
      </c>
      <c r="B294" s="279" t="s">
        <v>149</v>
      </c>
      <c r="C294" s="278">
        <v>2348</v>
      </c>
      <c r="D294" s="278">
        <v>34431</v>
      </c>
      <c r="E294" s="277">
        <v>4.9000000000000004</v>
      </c>
      <c r="F294" s="278">
        <v>40312</v>
      </c>
      <c r="G294" s="277">
        <v>3.6</v>
      </c>
      <c r="H294" s="278">
        <v>19977</v>
      </c>
      <c r="I294" s="314">
        <v>23615</v>
      </c>
      <c r="J294" s="314">
        <v>25260</v>
      </c>
      <c r="K294" s="314">
        <v>27007</v>
      </c>
      <c r="L294" s="314">
        <v>30416</v>
      </c>
      <c r="M294" s="314">
        <v>39024</v>
      </c>
      <c r="N294" s="314">
        <v>44230</v>
      </c>
      <c r="O294" s="314">
        <v>47452</v>
      </c>
      <c r="P294" s="314">
        <v>51515</v>
      </c>
      <c r="Q294" s="314">
        <v>65537</v>
      </c>
    </row>
    <row r="295" spans="1:17" ht="25.5" x14ac:dyDescent="0.2">
      <c r="A295" s="281" t="s">
        <v>1902</v>
      </c>
      <c r="B295" s="279" t="s">
        <v>156</v>
      </c>
      <c r="C295" s="278">
        <v>326</v>
      </c>
      <c r="D295" s="278">
        <v>46767</v>
      </c>
      <c r="E295" s="277">
        <v>7.6</v>
      </c>
      <c r="F295" s="278">
        <v>58773</v>
      </c>
      <c r="G295" s="277">
        <v>6.1</v>
      </c>
      <c r="H295" s="278">
        <v>24844</v>
      </c>
      <c r="I295" s="314">
        <v>30396</v>
      </c>
      <c r="J295" s="314">
        <v>33222</v>
      </c>
      <c r="K295" s="314">
        <v>35906</v>
      </c>
      <c r="L295" s="314">
        <v>41198</v>
      </c>
      <c r="M295" s="314">
        <v>54054</v>
      </c>
      <c r="N295" s="313">
        <v>64000</v>
      </c>
      <c r="O295" s="313">
        <v>70000</v>
      </c>
      <c r="P295" s="313">
        <v>78093</v>
      </c>
      <c r="Q295" s="315">
        <v>99649</v>
      </c>
    </row>
    <row r="296" spans="1:17" ht="25.5" x14ac:dyDescent="0.2">
      <c r="A296" s="281" t="s">
        <v>1901</v>
      </c>
      <c r="B296" s="279" t="s">
        <v>166</v>
      </c>
      <c r="C296" s="278">
        <v>263</v>
      </c>
      <c r="D296" s="278">
        <v>50760</v>
      </c>
      <c r="E296" s="277">
        <v>5.0999999999999996</v>
      </c>
      <c r="F296" s="278">
        <v>62696</v>
      </c>
      <c r="G296" s="277">
        <v>3.3</v>
      </c>
      <c r="H296" s="278">
        <v>25204</v>
      </c>
      <c r="I296" s="314">
        <v>32111</v>
      </c>
      <c r="J296" s="314">
        <v>35041</v>
      </c>
      <c r="K296" s="314">
        <v>38074</v>
      </c>
      <c r="L296" s="314">
        <v>44400</v>
      </c>
      <c r="M296" s="313">
        <v>58583</v>
      </c>
      <c r="N296" s="313">
        <v>68943</v>
      </c>
      <c r="O296" s="313">
        <v>75790</v>
      </c>
      <c r="P296" s="313">
        <v>83829</v>
      </c>
      <c r="Q296" s="315">
        <v>104790</v>
      </c>
    </row>
    <row r="297" spans="1:17" ht="25.5" x14ac:dyDescent="0.2">
      <c r="A297" s="281" t="s">
        <v>1900</v>
      </c>
      <c r="B297" s="279" t="s">
        <v>167</v>
      </c>
      <c r="C297" s="282">
        <v>63</v>
      </c>
      <c r="D297" s="278">
        <v>38003</v>
      </c>
      <c r="E297" s="277">
        <v>16.399999999999999</v>
      </c>
      <c r="F297" s="282">
        <v>42284</v>
      </c>
      <c r="G297" s="277">
        <v>18.399999999999999</v>
      </c>
      <c r="H297" s="278">
        <v>22842</v>
      </c>
      <c r="I297" s="314">
        <v>26221</v>
      </c>
      <c r="J297" s="313">
        <v>27786</v>
      </c>
      <c r="K297" s="313">
        <v>30058</v>
      </c>
      <c r="L297" s="313">
        <v>33979</v>
      </c>
      <c r="M297" s="314">
        <v>40393</v>
      </c>
      <c r="N297" s="313">
        <v>44723</v>
      </c>
      <c r="O297" s="315">
        <v>47068</v>
      </c>
      <c r="P297" s="315">
        <v>50317</v>
      </c>
      <c r="Q297" s="315" t="s">
        <v>158</v>
      </c>
    </row>
    <row r="298" spans="1:17" ht="25.5" x14ac:dyDescent="0.2">
      <c r="A298" s="281" t="s">
        <v>1899</v>
      </c>
      <c r="B298" s="279" t="s">
        <v>157</v>
      </c>
      <c r="C298" s="278">
        <v>797</v>
      </c>
      <c r="D298" s="278">
        <v>41992</v>
      </c>
      <c r="E298" s="277">
        <v>2.1</v>
      </c>
      <c r="F298" s="278">
        <v>46074</v>
      </c>
      <c r="G298" s="277">
        <v>1.1000000000000001</v>
      </c>
      <c r="H298" s="278">
        <v>25994</v>
      </c>
      <c r="I298" s="314">
        <v>30733</v>
      </c>
      <c r="J298" s="314">
        <v>32914</v>
      </c>
      <c r="K298" s="314">
        <v>35000</v>
      </c>
      <c r="L298" s="314">
        <v>38879</v>
      </c>
      <c r="M298" s="314">
        <v>45964</v>
      </c>
      <c r="N298" s="314">
        <v>50450</v>
      </c>
      <c r="O298" s="314">
        <v>53295</v>
      </c>
      <c r="P298" s="314">
        <v>56701</v>
      </c>
      <c r="Q298" s="313">
        <v>69754</v>
      </c>
    </row>
    <row r="299" spans="1:17" ht="38.25" x14ac:dyDescent="0.2">
      <c r="A299" s="281" t="s">
        <v>1898</v>
      </c>
      <c r="B299" s="279" t="s">
        <v>168</v>
      </c>
      <c r="C299" s="278">
        <v>272</v>
      </c>
      <c r="D299" s="278">
        <v>45688</v>
      </c>
      <c r="E299" s="277">
        <v>2.4</v>
      </c>
      <c r="F299" s="278">
        <v>50687</v>
      </c>
      <c r="G299" s="277">
        <v>2.2999999999999998</v>
      </c>
      <c r="H299" s="282">
        <v>28531</v>
      </c>
      <c r="I299" s="314">
        <v>33984</v>
      </c>
      <c r="J299" s="314">
        <v>36050</v>
      </c>
      <c r="K299" s="314">
        <v>38091</v>
      </c>
      <c r="L299" s="314">
        <v>41955</v>
      </c>
      <c r="M299" s="314">
        <v>49831</v>
      </c>
      <c r="N299" s="313">
        <v>55206</v>
      </c>
      <c r="O299" s="313">
        <v>59108</v>
      </c>
      <c r="P299" s="313">
        <v>63074</v>
      </c>
      <c r="Q299" s="315" t="s">
        <v>158</v>
      </c>
    </row>
    <row r="300" spans="1:17" x14ac:dyDescent="0.2">
      <c r="A300" s="281" t="s">
        <v>1897</v>
      </c>
      <c r="B300" s="279" t="s">
        <v>169</v>
      </c>
      <c r="C300" s="282">
        <v>101</v>
      </c>
      <c r="D300" s="278">
        <v>38434</v>
      </c>
      <c r="E300" s="277">
        <v>0.8</v>
      </c>
      <c r="F300" s="278">
        <v>40959</v>
      </c>
      <c r="G300" s="277">
        <v>-1</v>
      </c>
      <c r="H300" s="282">
        <v>23555</v>
      </c>
      <c r="I300" s="314">
        <v>28588</v>
      </c>
      <c r="J300" s="314">
        <v>30802</v>
      </c>
      <c r="K300" s="314">
        <v>31837</v>
      </c>
      <c r="L300" s="314">
        <v>35537</v>
      </c>
      <c r="M300" s="314">
        <v>41478</v>
      </c>
      <c r="N300" s="313">
        <v>45915</v>
      </c>
      <c r="O300" s="315">
        <v>47691</v>
      </c>
      <c r="P300" s="315" t="s">
        <v>158</v>
      </c>
      <c r="Q300" s="315" t="s">
        <v>158</v>
      </c>
    </row>
    <row r="301" spans="1:17" ht="25.5" x14ac:dyDescent="0.2">
      <c r="A301" s="281" t="s">
        <v>1896</v>
      </c>
      <c r="B301" s="279" t="s">
        <v>170</v>
      </c>
      <c r="C301" s="282">
        <v>206</v>
      </c>
      <c r="D301" s="278">
        <v>39845</v>
      </c>
      <c r="E301" s="277">
        <v>3</v>
      </c>
      <c r="F301" s="278">
        <v>41298</v>
      </c>
      <c r="G301" s="277">
        <v>2.6</v>
      </c>
      <c r="H301" s="278">
        <v>24727</v>
      </c>
      <c r="I301" s="314">
        <v>29385</v>
      </c>
      <c r="J301" s="314">
        <v>30897</v>
      </c>
      <c r="K301" s="314">
        <v>33137</v>
      </c>
      <c r="L301" s="314">
        <v>36886</v>
      </c>
      <c r="M301" s="314">
        <v>42417</v>
      </c>
      <c r="N301" s="314">
        <v>46382</v>
      </c>
      <c r="O301" s="314">
        <v>47866</v>
      </c>
      <c r="P301" s="313">
        <v>50333</v>
      </c>
      <c r="Q301" s="315" t="s">
        <v>158</v>
      </c>
    </row>
    <row r="302" spans="1:17" ht="25.5" x14ac:dyDescent="0.2">
      <c r="A302" s="281" t="s">
        <v>1895</v>
      </c>
      <c r="B302" s="279" t="s">
        <v>171</v>
      </c>
      <c r="C302" s="278">
        <v>219</v>
      </c>
      <c r="D302" s="278">
        <v>42819</v>
      </c>
      <c r="E302" s="277">
        <v>1.5</v>
      </c>
      <c r="F302" s="278">
        <v>47187</v>
      </c>
      <c r="G302" s="277">
        <v>-0.8</v>
      </c>
      <c r="H302" s="278">
        <v>25469</v>
      </c>
      <c r="I302" s="314">
        <v>29629</v>
      </c>
      <c r="J302" s="314">
        <v>32514</v>
      </c>
      <c r="K302" s="314">
        <v>34535</v>
      </c>
      <c r="L302" s="314">
        <v>39077</v>
      </c>
      <c r="M302" s="314">
        <v>47196</v>
      </c>
      <c r="N302" s="314">
        <v>52487</v>
      </c>
      <c r="O302" s="314">
        <v>55109</v>
      </c>
      <c r="P302" s="313">
        <v>58817</v>
      </c>
      <c r="Q302" s="315">
        <v>75821</v>
      </c>
    </row>
    <row r="303" spans="1:17" ht="25.5" x14ac:dyDescent="0.2">
      <c r="A303" s="281" t="s">
        <v>1894</v>
      </c>
      <c r="B303" s="279" t="s">
        <v>159</v>
      </c>
      <c r="C303" s="278">
        <v>410</v>
      </c>
      <c r="D303" s="278">
        <v>33826</v>
      </c>
      <c r="E303" s="277">
        <v>4</v>
      </c>
      <c r="F303" s="278">
        <v>38732</v>
      </c>
      <c r="G303" s="277">
        <v>3.2</v>
      </c>
      <c r="H303" s="278">
        <v>21299</v>
      </c>
      <c r="I303" s="314">
        <v>24967</v>
      </c>
      <c r="J303" s="314">
        <v>26571</v>
      </c>
      <c r="K303" s="314">
        <v>27775</v>
      </c>
      <c r="L303" s="314">
        <v>30348</v>
      </c>
      <c r="M303" s="314">
        <v>37580</v>
      </c>
      <c r="N303" s="314">
        <v>42233</v>
      </c>
      <c r="O303" s="313">
        <v>45000</v>
      </c>
      <c r="P303" s="313">
        <v>48851</v>
      </c>
      <c r="Q303" s="315">
        <v>60877</v>
      </c>
    </row>
    <row r="304" spans="1:17" ht="38.25" x14ac:dyDescent="0.2">
      <c r="A304" s="281" t="s">
        <v>1893</v>
      </c>
      <c r="B304" s="279" t="s">
        <v>172</v>
      </c>
      <c r="C304" s="282">
        <v>102</v>
      </c>
      <c r="D304" s="278">
        <v>29958</v>
      </c>
      <c r="E304" s="277">
        <v>2.1</v>
      </c>
      <c r="F304" s="278">
        <v>31892</v>
      </c>
      <c r="G304" s="277">
        <v>0.5</v>
      </c>
      <c r="H304" s="278">
        <v>20181</v>
      </c>
      <c r="I304" s="314">
        <v>22986</v>
      </c>
      <c r="J304" s="314">
        <v>24170</v>
      </c>
      <c r="K304" s="314">
        <v>25727</v>
      </c>
      <c r="L304" s="314">
        <v>27785</v>
      </c>
      <c r="M304" s="314">
        <v>32693</v>
      </c>
      <c r="N304" s="313">
        <v>35775</v>
      </c>
      <c r="O304" s="313">
        <v>37739</v>
      </c>
      <c r="P304" s="313">
        <v>39553</v>
      </c>
      <c r="Q304" s="315" t="s">
        <v>158</v>
      </c>
    </row>
    <row r="305" spans="1:17" ht="25.5" x14ac:dyDescent="0.2">
      <c r="A305" s="281" t="s">
        <v>1892</v>
      </c>
      <c r="B305" s="279" t="s">
        <v>173</v>
      </c>
      <c r="C305" s="283" t="s">
        <v>158</v>
      </c>
      <c r="D305" s="283" t="s">
        <v>158</v>
      </c>
      <c r="E305" s="316"/>
      <c r="F305" s="282">
        <v>26384</v>
      </c>
      <c r="G305" s="277">
        <v>5.9</v>
      </c>
      <c r="H305" s="283" t="s">
        <v>158</v>
      </c>
      <c r="I305" s="315" t="s">
        <v>158</v>
      </c>
      <c r="J305" s="315" t="s">
        <v>158</v>
      </c>
      <c r="K305" s="315" t="s">
        <v>158</v>
      </c>
      <c r="L305" s="315" t="s">
        <v>158</v>
      </c>
      <c r="M305" s="315" t="s">
        <v>158</v>
      </c>
      <c r="N305" s="315" t="s">
        <v>158</v>
      </c>
      <c r="O305" s="315" t="s">
        <v>158</v>
      </c>
      <c r="P305" s="315" t="s">
        <v>158</v>
      </c>
      <c r="Q305" s="315" t="s">
        <v>158</v>
      </c>
    </row>
    <row r="306" spans="1:17" ht="25.5" x14ac:dyDescent="0.2">
      <c r="A306" s="281" t="s">
        <v>1891</v>
      </c>
      <c r="B306" s="279" t="s">
        <v>174</v>
      </c>
      <c r="C306" s="282">
        <v>46</v>
      </c>
      <c r="D306" s="282">
        <v>41130</v>
      </c>
      <c r="E306" s="277">
        <v>2.5</v>
      </c>
      <c r="F306" s="278">
        <v>42433</v>
      </c>
      <c r="G306" s="277">
        <v>5.4</v>
      </c>
      <c r="H306" s="278">
        <v>29033</v>
      </c>
      <c r="I306" s="314">
        <v>32581</v>
      </c>
      <c r="J306" s="314">
        <v>33414</v>
      </c>
      <c r="K306" s="314">
        <v>34101</v>
      </c>
      <c r="L306" s="313">
        <v>37836</v>
      </c>
      <c r="M306" s="313">
        <v>44675</v>
      </c>
      <c r="N306" s="313">
        <v>47874</v>
      </c>
      <c r="O306" s="313">
        <v>51212</v>
      </c>
      <c r="P306" s="313">
        <v>53317</v>
      </c>
      <c r="Q306" s="315" t="s">
        <v>158</v>
      </c>
    </row>
    <row r="307" spans="1:17" ht="25.5" x14ac:dyDescent="0.2">
      <c r="A307" s="281" t="s">
        <v>1890</v>
      </c>
      <c r="B307" s="279" t="s">
        <v>1786</v>
      </c>
      <c r="C307" s="283">
        <v>14</v>
      </c>
      <c r="D307" s="283">
        <v>32496</v>
      </c>
      <c r="E307" s="277">
        <v>17.399999999999999</v>
      </c>
      <c r="F307" s="283">
        <v>40111</v>
      </c>
      <c r="G307" s="277">
        <v>20.7</v>
      </c>
      <c r="H307" s="283" t="s">
        <v>158</v>
      </c>
      <c r="I307" s="315" t="s">
        <v>158</v>
      </c>
      <c r="J307" s="315">
        <v>25511</v>
      </c>
      <c r="K307" s="315">
        <v>26350</v>
      </c>
      <c r="L307" s="315">
        <v>28286</v>
      </c>
      <c r="M307" s="315">
        <v>35931</v>
      </c>
      <c r="N307" s="315" t="s">
        <v>158</v>
      </c>
      <c r="O307" s="315" t="s">
        <v>158</v>
      </c>
      <c r="P307" s="315" t="s">
        <v>158</v>
      </c>
      <c r="Q307" s="315" t="s">
        <v>158</v>
      </c>
    </row>
    <row r="308" spans="1:17" ht="25.5" x14ac:dyDescent="0.2">
      <c r="A308" s="281" t="s">
        <v>1889</v>
      </c>
      <c r="B308" s="279" t="s">
        <v>175</v>
      </c>
      <c r="C308" s="282">
        <v>210</v>
      </c>
      <c r="D308" s="282">
        <v>36207</v>
      </c>
      <c r="E308" s="277">
        <v>1.7</v>
      </c>
      <c r="F308" s="278">
        <v>43429</v>
      </c>
      <c r="G308" s="277">
        <v>3.1</v>
      </c>
      <c r="H308" s="278">
        <v>23000</v>
      </c>
      <c r="I308" s="314">
        <v>26898</v>
      </c>
      <c r="J308" s="314">
        <v>28065</v>
      </c>
      <c r="K308" s="314">
        <v>29584</v>
      </c>
      <c r="L308" s="314">
        <v>32601</v>
      </c>
      <c r="M308" s="313">
        <v>41518</v>
      </c>
      <c r="N308" s="313">
        <v>46498</v>
      </c>
      <c r="O308" s="313">
        <v>50626</v>
      </c>
      <c r="P308" s="315">
        <v>55603</v>
      </c>
      <c r="Q308" s="315" t="s">
        <v>158</v>
      </c>
    </row>
    <row r="309" spans="1:17" ht="25.5" x14ac:dyDescent="0.2">
      <c r="A309" s="281" t="s">
        <v>1888</v>
      </c>
      <c r="B309" s="279" t="s">
        <v>1783</v>
      </c>
      <c r="C309" s="278">
        <v>225</v>
      </c>
      <c r="D309" s="278">
        <v>26000</v>
      </c>
      <c r="E309" s="277">
        <v>2.5</v>
      </c>
      <c r="F309" s="278">
        <v>28966</v>
      </c>
      <c r="G309" s="277">
        <v>1.9</v>
      </c>
      <c r="H309" s="278">
        <v>18332</v>
      </c>
      <c r="I309" s="314">
        <v>20402</v>
      </c>
      <c r="J309" s="314">
        <v>21381</v>
      </c>
      <c r="K309" s="314">
        <v>22442</v>
      </c>
      <c r="L309" s="314">
        <v>24250</v>
      </c>
      <c r="M309" s="314">
        <v>28389</v>
      </c>
      <c r="N309" s="314">
        <v>31195</v>
      </c>
      <c r="O309" s="314">
        <v>32798</v>
      </c>
      <c r="P309" s="314">
        <v>34717</v>
      </c>
      <c r="Q309" s="313">
        <v>42111</v>
      </c>
    </row>
    <row r="310" spans="1:17" ht="25.5" x14ac:dyDescent="0.2">
      <c r="A310" s="281" t="s">
        <v>1887</v>
      </c>
      <c r="B310" s="279" t="s">
        <v>176</v>
      </c>
      <c r="C310" s="278">
        <v>194</v>
      </c>
      <c r="D310" s="278">
        <v>26653</v>
      </c>
      <c r="E310" s="277">
        <v>4.0999999999999996</v>
      </c>
      <c r="F310" s="278">
        <v>29310</v>
      </c>
      <c r="G310" s="277">
        <v>1.5</v>
      </c>
      <c r="H310" s="278">
        <v>18477</v>
      </c>
      <c r="I310" s="314">
        <v>20710</v>
      </c>
      <c r="J310" s="314">
        <v>21750</v>
      </c>
      <c r="K310" s="314">
        <v>22783</v>
      </c>
      <c r="L310" s="314">
        <v>24536</v>
      </c>
      <c r="M310" s="314">
        <v>28953</v>
      </c>
      <c r="N310" s="314">
        <v>31534</v>
      </c>
      <c r="O310" s="314">
        <v>33360</v>
      </c>
      <c r="P310" s="314">
        <v>35406</v>
      </c>
      <c r="Q310" s="315">
        <v>42703</v>
      </c>
    </row>
    <row r="311" spans="1:17" ht="25.5" x14ac:dyDescent="0.2">
      <c r="A311" s="281" t="s">
        <v>1886</v>
      </c>
      <c r="B311" s="279" t="s">
        <v>177</v>
      </c>
      <c r="C311" s="282">
        <v>31</v>
      </c>
      <c r="D311" s="278">
        <v>23818</v>
      </c>
      <c r="E311" s="277">
        <v>1.6</v>
      </c>
      <c r="F311" s="278">
        <v>26796</v>
      </c>
      <c r="G311" s="277">
        <v>5.8</v>
      </c>
      <c r="H311" s="278">
        <v>17489</v>
      </c>
      <c r="I311" s="314">
        <v>19265</v>
      </c>
      <c r="J311" s="314">
        <v>20070</v>
      </c>
      <c r="K311" s="314">
        <v>20545</v>
      </c>
      <c r="L311" s="314">
        <v>22123</v>
      </c>
      <c r="M311" s="313">
        <v>25556</v>
      </c>
      <c r="N311" s="313">
        <v>28310</v>
      </c>
      <c r="O311" s="313">
        <v>29648</v>
      </c>
      <c r="P311" s="315">
        <v>31988</v>
      </c>
      <c r="Q311" s="315" t="s">
        <v>158</v>
      </c>
    </row>
    <row r="312" spans="1:17" ht="25.5" x14ac:dyDescent="0.2">
      <c r="A312" s="281" t="s">
        <v>1885</v>
      </c>
      <c r="B312" s="279" t="s">
        <v>160</v>
      </c>
      <c r="C312" s="278">
        <v>179</v>
      </c>
      <c r="D312" s="278">
        <v>31036</v>
      </c>
      <c r="E312" s="277">
        <v>8.1999999999999993</v>
      </c>
      <c r="F312" s="278">
        <v>32897</v>
      </c>
      <c r="G312" s="277">
        <v>7.5</v>
      </c>
      <c r="H312" s="278">
        <v>20039</v>
      </c>
      <c r="I312" s="314">
        <v>23140</v>
      </c>
      <c r="J312" s="314">
        <v>24547</v>
      </c>
      <c r="K312" s="314">
        <v>25669</v>
      </c>
      <c r="L312" s="314">
        <v>28338</v>
      </c>
      <c r="M312" s="314">
        <v>33490</v>
      </c>
      <c r="N312" s="314">
        <v>36127</v>
      </c>
      <c r="O312" s="314">
        <v>37685</v>
      </c>
      <c r="P312" s="313">
        <v>40332</v>
      </c>
      <c r="Q312" s="315">
        <v>47338</v>
      </c>
    </row>
    <row r="313" spans="1:17" ht="25.5" x14ac:dyDescent="0.2">
      <c r="A313" s="281" t="s">
        <v>1884</v>
      </c>
      <c r="B313" s="279" t="s">
        <v>178</v>
      </c>
      <c r="C313" s="283">
        <v>16</v>
      </c>
      <c r="D313" s="282">
        <v>23682</v>
      </c>
      <c r="E313" s="277">
        <v>5.2</v>
      </c>
      <c r="F313" s="278">
        <v>24417</v>
      </c>
      <c r="G313" s="277">
        <v>6.9</v>
      </c>
      <c r="H313" s="283" t="s">
        <v>158</v>
      </c>
      <c r="I313" s="313">
        <v>19749</v>
      </c>
      <c r="J313" s="314">
        <v>19996</v>
      </c>
      <c r="K313" s="313">
        <v>20636</v>
      </c>
      <c r="L313" s="313">
        <v>21921</v>
      </c>
      <c r="M313" s="313">
        <v>25000</v>
      </c>
      <c r="N313" s="313">
        <v>25474</v>
      </c>
      <c r="O313" s="315" t="s">
        <v>158</v>
      </c>
      <c r="P313" s="315" t="s">
        <v>158</v>
      </c>
      <c r="Q313" s="315" t="s">
        <v>158</v>
      </c>
    </row>
    <row r="314" spans="1:17" ht="25.5" x14ac:dyDescent="0.2">
      <c r="A314" s="281" t="s">
        <v>1883</v>
      </c>
      <c r="B314" s="279" t="s">
        <v>179</v>
      </c>
      <c r="C314" s="282">
        <v>106</v>
      </c>
      <c r="D314" s="278">
        <v>33995</v>
      </c>
      <c r="E314" s="277">
        <v>7.9</v>
      </c>
      <c r="F314" s="278">
        <v>35774</v>
      </c>
      <c r="G314" s="277">
        <v>6.3</v>
      </c>
      <c r="H314" s="278">
        <v>22381</v>
      </c>
      <c r="I314" s="314">
        <v>25760</v>
      </c>
      <c r="J314" s="314">
        <v>27226</v>
      </c>
      <c r="K314" s="314">
        <v>29222</v>
      </c>
      <c r="L314" s="314">
        <v>31529</v>
      </c>
      <c r="M314" s="314">
        <v>35950</v>
      </c>
      <c r="N314" s="313">
        <v>38420</v>
      </c>
      <c r="O314" s="313">
        <v>40722</v>
      </c>
      <c r="P314" s="315">
        <v>43425</v>
      </c>
      <c r="Q314" s="315" t="s">
        <v>158</v>
      </c>
    </row>
    <row r="315" spans="1:17" ht="25.5" x14ac:dyDescent="0.2">
      <c r="A315" s="281" t="s">
        <v>1882</v>
      </c>
      <c r="B315" s="279" t="s">
        <v>180</v>
      </c>
      <c r="C315" s="283">
        <v>30</v>
      </c>
      <c r="D315" s="282">
        <v>31436</v>
      </c>
      <c r="E315" s="277">
        <v>0.1</v>
      </c>
      <c r="F315" s="278">
        <v>33958</v>
      </c>
      <c r="G315" s="277">
        <v>4.0999999999999996</v>
      </c>
      <c r="H315" s="283">
        <v>20629</v>
      </c>
      <c r="I315" s="313">
        <v>25409</v>
      </c>
      <c r="J315" s="313">
        <v>27397</v>
      </c>
      <c r="K315" s="314">
        <v>27881</v>
      </c>
      <c r="L315" s="314">
        <v>30144</v>
      </c>
      <c r="M315" s="313">
        <v>33920</v>
      </c>
      <c r="N315" s="313">
        <v>36681</v>
      </c>
      <c r="O315" s="315">
        <v>38951</v>
      </c>
      <c r="P315" s="315" t="s">
        <v>158</v>
      </c>
      <c r="Q315" s="315" t="s">
        <v>158</v>
      </c>
    </row>
    <row r="316" spans="1:17" ht="25.5" x14ac:dyDescent="0.2">
      <c r="A316" s="281" t="s">
        <v>1881</v>
      </c>
      <c r="B316" s="279" t="s">
        <v>1775</v>
      </c>
      <c r="C316" s="283">
        <v>28</v>
      </c>
      <c r="D316" s="278">
        <v>24455</v>
      </c>
      <c r="E316" s="277">
        <v>13.7</v>
      </c>
      <c r="F316" s="278">
        <v>25733</v>
      </c>
      <c r="G316" s="277">
        <v>12.4</v>
      </c>
      <c r="H316" s="283">
        <v>18064</v>
      </c>
      <c r="I316" s="314">
        <v>19914</v>
      </c>
      <c r="J316" s="314">
        <v>20780</v>
      </c>
      <c r="K316" s="314">
        <v>21342</v>
      </c>
      <c r="L316" s="314">
        <v>22584</v>
      </c>
      <c r="M316" s="313">
        <v>26000</v>
      </c>
      <c r="N316" s="313">
        <v>27597</v>
      </c>
      <c r="O316" s="315">
        <v>29082</v>
      </c>
      <c r="P316" s="315" t="s">
        <v>158</v>
      </c>
      <c r="Q316" s="315" t="s">
        <v>158</v>
      </c>
    </row>
    <row r="317" spans="1:17" ht="25.5" x14ac:dyDescent="0.2">
      <c r="A317" s="281" t="s">
        <v>1880</v>
      </c>
      <c r="B317" s="279" t="s">
        <v>161</v>
      </c>
      <c r="C317" s="282">
        <v>118</v>
      </c>
      <c r="D317" s="278">
        <v>21847</v>
      </c>
      <c r="E317" s="277">
        <v>4.9000000000000004</v>
      </c>
      <c r="F317" s="278">
        <v>22667</v>
      </c>
      <c r="G317" s="277">
        <v>2.8</v>
      </c>
      <c r="H317" s="283" t="s">
        <v>158</v>
      </c>
      <c r="I317" s="313">
        <v>16659</v>
      </c>
      <c r="J317" s="313">
        <v>17530</v>
      </c>
      <c r="K317" s="313">
        <v>18297</v>
      </c>
      <c r="L317" s="314">
        <v>20023</v>
      </c>
      <c r="M317" s="314">
        <v>23398</v>
      </c>
      <c r="N317" s="314">
        <v>24988</v>
      </c>
      <c r="O317" s="313">
        <v>25858</v>
      </c>
      <c r="P317" s="313">
        <v>27434</v>
      </c>
      <c r="Q317" s="315" t="s">
        <v>158</v>
      </c>
    </row>
    <row r="318" spans="1:17" ht="25.5" x14ac:dyDescent="0.2">
      <c r="A318" s="281" t="s">
        <v>1879</v>
      </c>
      <c r="B318" s="279" t="s">
        <v>181</v>
      </c>
      <c r="C318" s="282">
        <v>92</v>
      </c>
      <c r="D318" s="282">
        <v>21190</v>
      </c>
      <c r="E318" s="277">
        <v>4.4000000000000004</v>
      </c>
      <c r="F318" s="282">
        <v>21986</v>
      </c>
      <c r="G318" s="277">
        <v>2.2999999999999998</v>
      </c>
      <c r="H318" s="283" t="s">
        <v>158</v>
      </c>
      <c r="I318" s="313">
        <v>16486</v>
      </c>
      <c r="J318" s="313">
        <v>17161</v>
      </c>
      <c r="K318" s="313">
        <v>17801</v>
      </c>
      <c r="L318" s="313">
        <v>19773</v>
      </c>
      <c r="M318" s="313">
        <v>22737</v>
      </c>
      <c r="N318" s="313">
        <v>24682</v>
      </c>
      <c r="O318" s="313">
        <v>25407</v>
      </c>
      <c r="P318" s="313">
        <v>26513</v>
      </c>
      <c r="Q318" s="315" t="s">
        <v>158</v>
      </c>
    </row>
    <row r="319" spans="1:17" ht="38.25" x14ac:dyDescent="0.2">
      <c r="A319" s="281" t="s">
        <v>1878</v>
      </c>
      <c r="B319" s="279" t="s">
        <v>182</v>
      </c>
      <c r="C319" s="283">
        <v>22</v>
      </c>
      <c r="D319" s="282">
        <v>22707</v>
      </c>
      <c r="E319" s="277">
        <v>0.7</v>
      </c>
      <c r="F319" s="278">
        <v>24996</v>
      </c>
      <c r="G319" s="277">
        <v>3</v>
      </c>
      <c r="H319" s="283" t="s">
        <v>158</v>
      </c>
      <c r="I319" s="313">
        <v>17926</v>
      </c>
      <c r="J319" s="313">
        <v>18527</v>
      </c>
      <c r="K319" s="313">
        <v>19610</v>
      </c>
      <c r="L319" s="313">
        <v>21731</v>
      </c>
      <c r="M319" s="313">
        <v>24159</v>
      </c>
      <c r="N319" s="315">
        <v>27472</v>
      </c>
      <c r="O319" s="315">
        <v>29879</v>
      </c>
      <c r="P319" s="315" t="s">
        <v>158</v>
      </c>
      <c r="Q319" s="315" t="s">
        <v>158</v>
      </c>
    </row>
    <row r="320" spans="1:17" ht="25.5" x14ac:dyDescent="0.2">
      <c r="A320" s="281" t="s">
        <v>1877</v>
      </c>
      <c r="B320" s="279" t="s">
        <v>183</v>
      </c>
      <c r="C320" s="283" t="s">
        <v>158</v>
      </c>
      <c r="D320" s="282">
        <v>26018</v>
      </c>
      <c r="E320" s="277">
        <v>4.5</v>
      </c>
      <c r="F320" s="282">
        <v>26164</v>
      </c>
      <c r="G320" s="277">
        <v>7.3</v>
      </c>
      <c r="H320" s="283" t="s">
        <v>158</v>
      </c>
      <c r="I320" s="315" t="s">
        <v>158</v>
      </c>
      <c r="J320" s="315" t="s">
        <v>158</v>
      </c>
      <c r="K320" s="315" t="s">
        <v>158</v>
      </c>
      <c r="L320" s="315" t="s">
        <v>158</v>
      </c>
      <c r="M320" s="315" t="s">
        <v>158</v>
      </c>
      <c r="N320" s="315" t="s">
        <v>158</v>
      </c>
      <c r="O320" s="315" t="s">
        <v>158</v>
      </c>
      <c r="P320" s="315" t="s">
        <v>158</v>
      </c>
      <c r="Q320" s="315" t="s">
        <v>158</v>
      </c>
    </row>
    <row r="321" spans="1:17" ht="25.5" x14ac:dyDescent="0.2">
      <c r="A321" s="281" t="s">
        <v>1876</v>
      </c>
      <c r="B321" s="279" t="s">
        <v>162</v>
      </c>
      <c r="C321" s="282">
        <v>83</v>
      </c>
      <c r="D321" s="278">
        <v>22048</v>
      </c>
      <c r="E321" s="277">
        <v>2.6</v>
      </c>
      <c r="F321" s="282">
        <v>24341</v>
      </c>
      <c r="G321" s="277">
        <v>3.6</v>
      </c>
      <c r="H321" s="283" t="s">
        <v>158</v>
      </c>
      <c r="I321" s="313">
        <v>18028</v>
      </c>
      <c r="J321" s="314">
        <v>18698</v>
      </c>
      <c r="K321" s="314">
        <v>19242</v>
      </c>
      <c r="L321" s="314">
        <v>20677</v>
      </c>
      <c r="M321" s="313">
        <v>23850</v>
      </c>
      <c r="N321" s="313">
        <v>26000</v>
      </c>
      <c r="O321" s="313">
        <v>27698</v>
      </c>
      <c r="P321" s="313">
        <v>30388</v>
      </c>
      <c r="Q321" s="315" t="s">
        <v>158</v>
      </c>
    </row>
    <row r="322" spans="1:17" x14ac:dyDescent="0.2">
      <c r="A322" s="281" t="s">
        <v>1875</v>
      </c>
      <c r="B322" s="279" t="s">
        <v>185</v>
      </c>
      <c r="C322" s="282">
        <v>53</v>
      </c>
      <c r="D322" s="282">
        <v>20575</v>
      </c>
      <c r="E322" s="277">
        <v>-1</v>
      </c>
      <c r="F322" s="282">
        <v>23204</v>
      </c>
      <c r="G322" s="277">
        <v>1.1000000000000001</v>
      </c>
      <c r="H322" s="283" t="s">
        <v>158</v>
      </c>
      <c r="I322" s="315">
        <v>16955</v>
      </c>
      <c r="J322" s="313">
        <v>17731</v>
      </c>
      <c r="K322" s="313">
        <v>18340</v>
      </c>
      <c r="L322" s="313">
        <v>19346</v>
      </c>
      <c r="M322" s="313">
        <v>22119</v>
      </c>
      <c r="N322" s="315">
        <v>23792</v>
      </c>
      <c r="O322" s="315">
        <v>25414</v>
      </c>
      <c r="P322" s="315" t="s">
        <v>158</v>
      </c>
      <c r="Q322" s="315" t="s">
        <v>158</v>
      </c>
    </row>
    <row r="323" spans="1:17" ht="25.5" x14ac:dyDescent="0.2">
      <c r="A323" s="281" t="s">
        <v>1874</v>
      </c>
      <c r="B323" s="279" t="s">
        <v>186</v>
      </c>
      <c r="C323" s="282">
        <v>30</v>
      </c>
      <c r="D323" s="278">
        <v>24811</v>
      </c>
      <c r="E323" s="277">
        <v>7.6</v>
      </c>
      <c r="F323" s="278">
        <v>26373</v>
      </c>
      <c r="G323" s="277">
        <v>8</v>
      </c>
      <c r="H323" s="282">
        <v>18309</v>
      </c>
      <c r="I323" s="314">
        <v>20638</v>
      </c>
      <c r="J323" s="314">
        <v>21096</v>
      </c>
      <c r="K323" s="314">
        <v>21835</v>
      </c>
      <c r="L323" s="314">
        <v>23602</v>
      </c>
      <c r="M323" s="313">
        <v>26757</v>
      </c>
      <c r="N323" s="313">
        <v>30141</v>
      </c>
      <c r="O323" s="313">
        <v>30975</v>
      </c>
      <c r="P323" s="313">
        <v>32821</v>
      </c>
      <c r="Q323" s="315" t="s">
        <v>158</v>
      </c>
    </row>
    <row r="324" spans="1:17" ht="25.5" x14ac:dyDescent="0.2">
      <c r="A324" s="281" t="s">
        <v>1873</v>
      </c>
      <c r="B324" s="279" t="s">
        <v>164</v>
      </c>
      <c r="C324" s="278">
        <v>101</v>
      </c>
      <c r="D324" s="278">
        <v>28323</v>
      </c>
      <c r="E324" s="277">
        <v>6</v>
      </c>
      <c r="F324" s="278">
        <v>30752</v>
      </c>
      <c r="G324" s="277">
        <v>6.3</v>
      </c>
      <c r="H324" s="278">
        <v>19766</v>
      </c>
      <c r="I324" s="315" t="s">
        <v>158</v>
      </c>
      <c r="J324" s="314">
        <v>23023</v>
      </c>
      <c r="K324" s="314">
        <v>23885</v>
      </c>
      <c r="L324" s="314">
        <v>26291</v>
      </c>
      <c r="M324" s="314">
        <v>31297</v>
      </c>
      <c r="N324" s="314">
        <v>34001</v>
      </c>
      <c r="O324" s="314">
        <v>35426</v>
      </c>
      <c r="P324" s="313">
        <v>37194</v>
      </c>
      <c r="Q324" s="315" t="s">
        <v>158</v>
      </c>
    </row>
    <row r="325" spans="1:17" ht="25.5" x14ac:dyDescent="0.2">
      <c r="A325" s="281" t="s">
        <v>1873</v>
      </c>
      <c r="B325" s="279" t="s">
        <v>188</v>
      </c>
      <c r="C325" s="283">
        <v>41</v>
      </c>
      <c r="D325" s="282">
        <v>26783</v>
      </c>
      <c r="E325" s="277">
        <v>10</v>
      </c>
      <c r="F325" s="278">
        <v>28596</v>
      </c>
      <c r="G325" s="277">
        <v>11.1</v>
      </c>
      <c r="H325" s="283" t="s">
        <v>158</v>
      </c>
      <c r="I325" s="315" t="s">
        <v>158</v>
      </c>
      <c r="J325" s="315">
        <v>22403</v>
      </c>
      <c r="K325" s="313">
        <v>23277</v>
      </c>
      <c r="L325" s="313">
        <v>25063</v>
      </c>
      <c r="M325" s="315">
        <v>28438</v>
      </c>
      <c r="N325" s="315">
        <v>30698</v>
      </c>
      <c r="O325" s="315" t="s">
        <v>158</v>
      </c>
      <c r="P325" s="315" t="s">
        <v>158</v>
      </c>
      <c r="Q325" s="315" t="s">
        <v>158</v>
      </c>
    </row>
    <row r="326" spans="1:17" ht="25.5" x14ac:dyDescent="0.2">
      <c r="A326" s="281" t="s">
        <v>1872</v>
      </c>
      <c r="B326" s="279" t="s">
        <v>189</v>
      </c>
      <c r="C326" s="282">
        <v>60</v>
      </c>
      <c r="D326" s="278">
        <v>30553</v>
      </c>
      <c r="E326" s="277">
        <v>7</v>
      </c>
      <c r="F326" s="278">
        <v>32219</v>
      </c>
      <c r="G326" s="277">
        <v>3.6</v>
      </c>
      <c r="H326" s="278">
        <v>19925</v>
      </c>
      <c r="I326" s="314">
        <v>22579</v>
      </c>
      <c r="J326" s="314">
        <v>23451</v>
      </c>
      <c r="K326" s="314">
        <v>25033</v>
      </c>
      <c r="L326" s="314">
        <v>27929</v>
      </c>
      <c r="M326" s="314">
        <v>32886</v>
      </c>
      <c r="N326" s="314">
        <v>35273</v>
      </c>
      <c r="O326" s="313">
        <v>36431</v>
      </c>
      <c r="P326" s="313">
        <v>38673</v>
      </c>
      <c r="Q326" s="315" t="s">
        <v>158</v>
      </c>
    </row>
    <row r="327" spans="1:17" ht="25.5" x14ac:dyDescent="0.2">
      <c r="A327" s="281" t="s">
        <v>1871</v>
      </c>
      <c r="B327" s="279" t="s">
        <v>165</v>
      </c>
      <c r="C327" s="282">
        <v>111</v>
      </c>
      <c r="D327" s="278">
        <v>23614</v>
      </c>
      <c r="E327" s="277">
        <v>10</v>
      </c>
      <c r="F327" s="278">
        <v>24761</v>
      </c>
      <c r="G327" s="277">
        <v>8.4</v>
      </c>
      <c r="H327" s="283" t="s">
        <v>158</v>
      </c>
      <c r="I327" s="313">
        <v>18548</v>
      </c>
      <c r="J327" s="314">
        <v>19447</v>
      </c>
      <c r="K327" s="314">
        <v>20320</v>
      </c>
      <c r="L327" s="314">
        <v>21673</v>
      </c>
      <c r="M327" s="314">
        <v>25682</v>
      </c>
      <c r="N327" s="314">
        <v>28037</v>
      </c>
      <c r="O327" s="314">
        <v>29253</v>
      </c>
      <c r="P327" s="313">
        <v>30644</v>
      </c>
      <c r="Q327" s="315" t="s">
        <v>158</v>
      </c>
    </row>
    <row r="328" spans="1:17" ht="25.5" x14ac:dyDescent="0.2">
      <c r="A328" s="281" t="s">
        <v>1870</v>
      </c>
      <c r="B328" s="279" t="s">
        <v>190</v>
      </c>
      <c r="C328" s="283">
        <v>17</v>
      </c>
      <c r="D328" s="282">
        <v>22733</v>
      </c>
      <c r="E328" s="277">
        <v>3.2</v>
      </c>
      <c r="F328" s="278">
        <v>24353</v>
      </c>
      <c r="G328" s="277">
        <v>2.9</v>
      </c>
      <c r="H328" s="282">
        <v>17108</v>
      </c>
      <c r="I328" s="313">
        <v>18363</v>
      </c>
      <c r="J328" s="314">
        <v>18989</v>
      </c>
      <c r="K328" s="314">
        <v>19605</v>
      </c>
      <c r="L328" s="313">
        <v>21095</v>
      </c>
      <c r="M328" s="313">
        <v>24014</v>
      </c>
      <c r="N328" s="315">
        <v>26324</v>
      </c>
      <c r="O328" s="315">
        <v>28120</v>
      </c>
      <c r="P328" s="315" t="s">
        <v>158</v>
      </c>
      <c r="Q328" s="315" t="s">
        <v>158</v>
      </c>
    </row>
    <row r="329" spans="1:17" ht="38.25" x14ac:dyDescent="0.2">
      <c r="A329" s="281" t="s">
        <v>1869</v>
      </c>
      <c r="B329" s="279" t="s">
        <v>191</v>
      </c>
      <c r="C329" s="282">
        <v>94</v>
      </c>
      <c r="D329" s="282">
        <v>23845</v>
      </c>
      <c r="E329" s="277">
        <v>11.8</v>
      </c>
      <c r="F329" s="278">
        <v>24832</v>
      </c>
      <c r="G329" s="277">
        <v>9.3000000000000007</v>
      </c>
      <c r="H329" s="283" t="s">
        <v>158</v>
      </c>
      <c r="I329" s="313">
        <v>18566</v>
      </c>
      <c r="J329" s="313">
        <v>19515</v>
      </c>
      <c r="K329" s="314">
        <v>20513</v>
      </c>
      <c r="L329" s="314">
        <v>21778</v>
      </c>
      <c r="M329" s="314">
        <v>26224</v>
      </c>
      <c r="N329" s="314">
        <v>28223</v>
      </c>
      <c r="O329" s="313">
        <v>29444</v>
      </c>
      <c r="P329" s="313">
        <v>30684</v>
      </c>
      <c r="Q329" s="315" t="s">
        <v>158</v>
      </c>
    </row>
    <row r="330" spans="1:17" x14ac:dyDescent="0.2">
      <c r="A330" s="280" t="s">
        <v>1083</v>
      </c>
      <c r="B330" s="279" t="s">
        <v>150</v>
      </c>
      <c r="C330" s="278">
        <v>1325</v>
      </c>
      <c r="D330" s="278">
        <v>31339</v>
      </c>
      <c r="E330" s="277">
        <v>8.1</v>
      </c>
      <c r="F330" s="278">
        <v>35772</v>
      </c>
      <c r="G330" s="277">
        <v>6.4</v>
      </c>
      <c r="H330" s="278">
        <v>19200</v>
      </c>
      <c r="I330" s="314">
        <v>22068</v>
      </c>
      <c r="J330" s="314">
        <v>23542</v>
      </c>
      <c r="K330" s="314">
        <v>25000</v>
      </c>
      <c r="L330" s="314">
        <v>28078</v>
      </c>
      <c r="M330" s="314">
        <v>35000</v>
      </c>
      <c r="N330" s="314">
        <v>39474</v>
      </c>
      <c r="O330" s="314">
        <v>42000</v>
      </c>
      <c r="P330" s="314">
        <v>45182</v>
      </c>
      <c r="Q330" s="313">
        <v>56568</v>
      </c>
    </row>
    <row r="331" spans="1:17" ht="25.5" x14ac:dyDescent="0.2">
      <c r="A331" s="281" t="s">
        <v>1868</v>
      </c>
      <c r="B331" s="279" t="s">
        <v>156</v>
      </c>
      <c r="C331" s="278">
        <v>181</v>
      </c>
      <c r="D331" s="278">
        <v>40580</v>
      </c>
      <c r="E331" s="277">
        <v>11.5</v>
      </c>
      <c r="F331" s="278">
        <v>50120</v>
      </c>
      <c r="G331" s="277">
        <v>9.3000000000000007</v>
      </c>
      <c r="H331" s="278">
        <v>23283</v>
      </c>
      <c r="I331" s="314">
        <v>28257</v>
      </c>
      <c r="J331" s="314">
        <v>30060</v>
      </c>
      <c r="K331" s="314">
        <v>32345</v>
      </c>
      <c r="L331" s="314">
        <v>36389</v>
      </c>
      <c r="M331" s="314">
        <v>46218</v>
      </c>
      <c r="N331" s="313">
        <v>54274</v>
      </c>
      <c r="O331" s="313">
        <v>59746</v>
      </c>
      <c r="P331" s="315">
        <v>64159</v>
      </c>
      <c r="Q331" s="315" t="s">
        <v>158</v>
      </c>
    </row>
    <row r="332" spans="1:17" ht="25.5" x14ac:dyDescent="0.2">
      <c r="A332" s="281" t="s">
        <v>1867</v>
      </c>
      <c r="B332" s="279" t="s">
        <v>166</v>
      </c>
      <c r="C332" s="282">
        <v>144</v>
      </c>
      <c r="D332" s="278">
        <v>43841</v>
      </c>
      <c r="E332" s="277">
        <v>9.5</v>
      </c>
      <c r="F332" s="278">
        <v>53710</v>
      </c>
      <c r="G332" s="277">
        <v>9.1</v>
      </c>
      <c r="H332" s="278">
        <v>23676</v>
      </c>
      <c r="I332" s="314">
        <v>29332</v>
      </c>
      <c r="J332" s="314">
        <v>32012</v>
      </c>
      <c r="K332" s="314">
        <v>33916</v>
      </c>
      <c r="L332" s="314">
        <v>38681</v>
      </c>
      <c r="M332" s="313">
        <v>50824</v>
      </c>
      <c r="N332" s="313">
        <v>59779</v>
      </c>
      <c r="O332" s="315">
        <v>63279</v>
      </c>
      <c r="P332" s="315">
        <v>68380</v>
      </c>
      <c r="Q332" s="315" t="s">
        <v>158</v>
      </c>
    </row>
    <row r="333" spans="1:17" ht="25.5" x14ac:dyDescent="0.2">
      <c r="A333" s="281" t="s">
        <v>1866</v>
      </c>
      <c r="B333" s="279" t="s">
        <v>167</v>
      </c>
      <c r="C333" s="282">
        <v>37</v>
      </c>
      <c r="D333" s="282">
        <v>32665</v>
      </c>
      <c r="E333" s="277">
        <v>8.4</v>
      </c>
      <c r="F333" s="278">
        <v>36116</v>
      </c>
      <c r="G333" s="277">
        <v>6.2</v>
      </c>
      <c r="H333" s="278">
        <v>22843</v>
      </c>
      <c r="I333" s="314">
        <v>25237</v>
      </c>
      <c r="J333" s="314">
        <v>27330</v>
      </c>
      <c r="K333" s="313">
        <v>28047</v>
      </c>
      <c r="L333" s="314">
        <v>31008</v>
      </c>
      <c r="M333" s="313">
        <v>35941</v>
      </c>
      <c r="N333" s="313">
        <v>40502</v>
      </c>
      <c r="O333" s="315">
        <v>42426</v>
      </c>
      <c r="P333" s="315">
        <v>44686</v>
      </c>
      <c r="Q333" s="315" t="s">
        <v>158</v>
      </c>
    </row>
    <row r="334" spans="1:17" ht="25.5" x14ac:dyDescent="0.2">
      <c r="A334" s="281" t="s">
        <v>1865</v>
      </c>
      <c r="B334" s="279" t="s">
        <v>157</v>
      </c>
      <c r="C334" s="278">
        <v>384</v>
      </c>
      <c r="D334" s="278">
        <v>39111</v>
      </c>
      <c r="E334" s="277">
        <v>2.2000000000000002</v>
      </c>
      <c r="F334" s="278">
        <v>42364</v>
      </c>
      <c r="G334" s="277">
        <v>1.4</v>
      </c>
      <c r="H334" s="282">
        <v>24950</v>
      </c>
      <c r="I334" s="314">
        <v>29347</v>
      </c>
      <c r="J334" s="314">
        <v>31147</v>
      </c>
      <c r="K334" s="314">
        <v>32952</v>
      </c>
      <c r="L334" s="314">
        <v>36190</v>
      </c>
      <c r="M334" s="314">
        <v>42341</v>
      </c>
      <c r="N334" s="314">
        <v>46585</v>
      </c>
      <c r="O334" s="314">
        <v>49753</v>
      </c>
      <c r="P334" s="313">
        <v>52491</v>
      </c>
      <c r="Q334" s="315">
        <v>62094</v>
      </c>
    </row>
    <row r="335" spans="1:17" ht="38.25" x14ac:dyDescent="0.2">
      <c r="A335" s="281" t="s">
        <v>1864</v>
      </c>
      <c r="B335" s="279" t="s">
        <v>168</v>
      </c>
      <c r="C335" s="283">
        <v>114</v>
      </c>
      <c r="D335" s="282">
        <v>41539</v>
      </c>
      <c r="E335" s="277">
        <v>0.4</v>
      </c>
      <c r="F335" s="282">
        <v>44678</v>
      </c>
      <c r="G335" s="277">
        <v>-1.8</v>
      </c>
      <c r="H335" s="283" t="s">
        <v>158</v>
      </c>
      <c r="I335" s="315">
        <v>30894</v>
      </c>
      <c r="J335" s="313">
        <v>32936</v>
      </c>
      <c r="K335" s="313">
        <v>35131</v>
      </c>
      <c r="L335" s="313">
        <v>38672</v>
      </c>
      <c r="M335" s="313">
        <v>45953</v>
      </c>
      <c r="N335" s="315">
        <v>50570</v>
      </c>
      <c r="O335" s="315">
        <v>53778</v>
      </c>
      <c r="P335" s="315" t="s">
        <v>158</v>
      </c>
      <c r="Q335" s="315" t="s">
        <v>158</v>
      </c>
    </row>
    <row r="336" spans="1:17" x14ac:dyDescent="0.2">
      <c r="A336" s="281" t="s">
        <v>1863</v>
      </c>
      <c r="B336" s="279" t="s">
        <v>169</v>
      </c>
      <c r="C336" s="282">
        <v>65</v>
      </c>
      <c r="D336" s="278">
        <v>36676</v>
      </c>
      <c r="E336" s="277">
        <v>4.5999999999999996</v>
      </c>
      <c r="F336" s="278">
        <v>41054</v>
      </c>
      <c r="G336" s="277">
        <v>3.9</v>
      </c>
      <c r="H336" s="282">
        <v>22364</v>
      </c>
      <c r="I336" s="313">
        <v>27948</v>
      </c>
      <c r="J336" s="314">
        <v>29937</v>
      </c>
      <c r="K336" s="314">
        <v>31891</v>
      </c>
      <c r="L336" s="314">
        <v>34522</v>
      </c>
      <c r="M336" s="314">
        <v>39172</v>
      </c>
      <c r="N336" s="313">
        <v>42457</v>
      </c>
      <c r="O336" s="313">
        <v>45292</v>
      </c>
      <c r="P336" s="315">
        <v>47325</v>
      </c>
      <c r="Q336" s="315" t="s">
        <v>158</v>
      </c>
    </row>
    <row r="337" spans="1:17" ht="25.5" x14ac:dyDescent="0.2">
      <c r="A337" s="281" t="s">
        <v>1862</v>
      </c>
      <c r="B337" s="279" t="s">
        <v>170</v>
      </c>
      <c r="C337" s="282">
        <v>91</v>
      </c>
      <c r="D337" s="278">
        <v>38945</v>
      </c>
      <c r="E337" s="277">
        <v>1.1000000000000001</v>
      </c>
      <c r="F337" s="278">
        <v>40353</v>
      </c>
      <c r="G337" s="277">
        <v>2.1</v>
      </c>
      <c r="H337" s="278">
        <v>26307</v>
      </c>
      <c r="I337" s="314">
        <v>28882</v>
      </c>
      <c r="J337" s="314">
        <v>30793</v>
      </c>
      <c r="K337" s="314">
        <v>32101</v>
      </c>
      <c r="L337" s="314">
        <v>35943</v>
      </c>
      <c r="M337" s="314">
        <v>41823</v>
      </c>
      <c r="N337" s="314">
        <v>45461</v>
      </c>
      <c r="O337" s="313">
        <v>47803</v>
      </c>
      <c r="P337" s="313">
        <v>50138</v>
      </c>
      <c r="Q337" s="315" t="s">
        <v>158</v>
      </c>
    </row>
    <row r="338" spans="1:17" ht="25.5" x14ac:dyDescent="0.2">
      <c r="A338" s="281" t="s">
        <v>1861</v>
      </c>
      <c r="B338" s="279" t="s">
        <v>171</v>
      </c>
      <c r="C338" s="282">
        <v>114</v>
      </c>
      <c r="D338" s="282">
        <v>38380</v>
      </c>
      <c r="E338" s="277">
        <v>3.7</v>
      </c>
      <c r="F338" s="278">
        <v>42392</v>
      </c>
      <c r="G338" s="277">
        <v>2.7</v>
      </c>
      <c r="H338" s="283" t="s">
        <v>158</v>
      </c>
      <c r="I338" s="313">
        <v>28605</v>
      </c>
      <c r="J338" s="313">
        <v>30812</v>
      </c>
      <c r="K338" s="313">
        <v>32415</v>
      </c>
      <c r="L338" s="313">
        <v>35673</v>
      </c>
      <c r="M338" s="313">
        <v>42188</v>
      </c>
      <c r="N338" s="313">
        <v>46436</v>
      </c>
      <c r="O338" s="315">
        <v>49182</v>
      </c>
      <c r="P338" s="315">
        <v>53325</v>
      </c>
      <c r="Q338" s="315" t="s">
        <v>158</v>
      </c>
    </row>
    <row r="339" spans="1:17" ht="25.5" x14ac:dyDescent="0.2">
      <c r="A339" s="281" t="s">
        <v>1860</v>
      </c>
      <c r="B339" s="279" t="s">
        <v>159</v>
      </c>
      <c r="C339" s="282">
        <v>218</v>
      </c>
      <c r="D339" s="278">
        <v>32314</v>
      </c>
      <c r="E339" s="277">
        <v>7.8</v>
      </c>
      <c r="F339" s="278">
        <v>35562</v>
      </c>
      <c r="G339" s="277">
        <v>8.8000000000000007</v>
      </c>
      <c r="H339" s="282">
        <v>21059</v>
      </c>
      <c r="I339" s="314">
        <v>24102</v>
      </c>
      <c r="J339" s="314">
        <v>25376</v>
      </c>
      <c r="K339" s="314">
        <v>26561</v>
      </c>
      <c r="L339" s="314">
        <v>29511</v>
      </c>
      <c r="M339" s="314">
        <v>35251</v>
      </c>
      <c r="N339" s="313">
        <v>39490</v>
      </c>
      <c r="O339" s="313">
        <v>41667</v>
      </c>
      <c r="P339" s="313">
        <v>44585</v>
      </c>
      <c r="Q339" s="315" t="s">
        <v>158</v>
      </c>
    </row>
    <row r="340" spans="1:17" ht="38.25" x14ac:dyDescent="0.2">
      <c r="A340" s="281" t="s">
        <v>1859</v>
      </c>
      <c r="B340" s="279" t="s">
        <v>172</v>
      </c>
      <c r="C340" s="282">
        <v>58</v>
      </c>
      <c r="D340" s="282">
        <v>31281</v>
      </c>
      <c r="E340" s="277">
        <v>10.5</v>
      </c>
      <c r="F340" s="278">
        <v>33117</v>
      </c>
      <c r="G340" s="277">
        <v>10</v>
      </c>
      <c r="H340" s="278">
        <v>21523</v>
      </c>
      <c r="I340" s="314">
        <v>23711</v>
      </c>
      <c r="J340" s="314">
        <v>24987</v>
      </c>
      <c r="K340" s="314">
        <v>25772</v>
      </c>
      <c r="L340" s="313">
        <v>28119</v>
      </c>
      <c r="M340" s="313">
        <v>33943</v>
      </c>
      <c r="N340" s="313">
        <v>37167</v>
      </c>
      <c r="O340" s="313">
        <v>39409</v>
      </c>
      <c r="P340" s="313">
        <v>41413</v>
      </c>
      <c r="Q340" s="315" t="s">
        <v>158</v>
      </c>
    </row>
    <row r="341" spans="1:17" ht="25.5" x14ac:dyDescent="0.2">
      <c r="A341" s="281" t="s">
        <v>1858</v>
      </c>
      <c r="B341" s="279" t="s">
        <v>173</v>
      </c>
      <c r="C341" s="283" t="s">
        <v>158</v>
      </c>
      <c r="D341" s="283" t="s">
        <v>158</v>
      </c>
      <c r="E341" s="316"/>
      <c r="F341" s="321">
        <v>35562</v>
      </c>
      <c r="G341" s="316"/>
      <c r="H341" s="283" t="s">
        <v>158</v>
      </c>
      <c r="I341" s="315" t="s">
        <v>158</v>
      </c>
      <c r="J341" s="315" t="s">
        <v>158</v>
      </c>
      <c r="K341" s="315" t="s">
        <v>158</v>
      </c>
      <c r="L341" s="315" t="s">
        <v>158</v>
      </c>
      <c r="M341" s="315" t="s">
        <v>158</v>
      </c>
      <c r="N341" s="315" t="s">
        <v>158</v>
      </c>
      <c r="O341" s="315" t="s">
        <v>158</v>
      </c>
      <c r="P341" s="315" t="s">
        <v>158</v>
      </c>
      <c r="Q341" s="315" t="s">
        <v>158</v>
      </c>
    </row>
    <row r="342" spans="1:17" ht="25.5" x14ac:dyDescent="0.2">
      <c r="A342" s="281" t="s">
        <v>1857</v>
      </c>
      <c r="B342" s="279" t="s">
        <v>174</v>
      </c>
      <c r="C342" s="283">
        <v>13</v>
      </c>
      <c r="D342" s="282">
        <v>42597</v>
      </c>
      <c r="E342" s="277">
        <v>22.7</v>
      </c>
      <c r="F342" s="278">
        <v>43185</v>
      </c>
      <c r="G342" s="277">
        <v>15.8</v>
      </c>
      <c r="H342" s="283" t="s">
        <v>158</v>
      </c>
      <c r="I342" s="315">
        <v>34455</v>
      </c>
      <c r="J342" s="313">
        <v>35845</v>
      </c>
      <c r="K342" s="313">
        <v>36858</v>
      </c>
      <c r="L342" s="313">
        <v>41152</v>
      </c>
      <c r="M342" s="313">
        <v>45246</v>
      </c>
      <c r="N342" s="313">
        <v>46992</v>
      </c>
      <c r="O342" s="315" t="s">
        <v>158</v>
      </c>
      <c r="P342" s="315" t="s">
        <v>158</v>
      </c>
      <c r="Q342" s="315" t="s">
        <v>158</v>
      </c>
    </row>
    <row r="343" spans="1:17" ht="25.5" x14ac:dyDescent="0.2">
      <c r="A343" s="281" t="s">
        <v>1856</v>
      </c>
      <c r="B343" s="279" t="s">
        <v>1786</v>
      </c>
      <c r="C343" s="283" t="s">
        <v>158</v>
      </c>
      <c r="D343" s="283">
        <v>27142</v>
      </c>
      <c r="E343" s="277">
        <v>2.4</v>
      </c>
      <c r="F343" s="283">
        <v>33939</v>
      </c>
      <c r="G343" s="277">
        <v>17.600000000000001</v>
      </c>
      <c r="H343" s="283" t="s">
        <v>158</v>
      </c>
      <c r="I343" s="315" t="s">
        <v>158</v>
      </c>
      <c r="J343" s="313">
        <v>22920</v>
      </c>
      <c r="K343" s="315">
        <v>23211</v>
      </c>
      <c r="L343" s="315">
        <v>24600</v>
      </c>
      <c r="M343" s="315" t="s">
        <v>158</v>
      </c>
      <c r="N343" s="315" t="s">
        <v>158</v>
      </c>
      <c r="O343" s="315" t="s">
        <v>158</v>
      </c>
      <c r="P343" s="315" t="s">
        <v>158</v>
      </c>
      <c r="Q343" s="315" t="s">
        <v>158</v>
      </c>
    </row>
    <row r="344" spans="1:17" ht="25.5" x14ac:dyDescent="0.2">
      <c r="A344" s="281" t="s">
        <v>1855</v>
      </c>
      <c r="B344" s="279" t="s">
        <v>175</v>
      </c>
      <c r="C344" s="282">
        <v>112</v>
      </c>
      <c r="D344" s="278">
        <v>33932</v>
      </c>
      <c r="E344" s="277">
        <v>2.7</v>
      </c>
      <c r="F344" s="278">
        <v>38404</v>
      </c>
      <c r="G344" s="277">
        <v>7.3</v>
      </c>
      <c r="H344" s="278">
        <v>23066</v>
      </c>
      <c r="I344" s="314">
        <v>25973</v>
      </c>
      <c r="J344" s="314">
        <v>26998</v>
      </c>
      <c r="K344" s="314">
        <v>28758</v>
      </c>
      <c r="L344" s="314">
        <v>31510</v>
      </c>
      <c r="M344" s="313">
        <v>37327</v>
      </c>
      <c r="N344" s="313">
        <v>41881</v>
      </c>
      <c r="O344" s="313">
        <v>44778</v>
      </c>
      <c r="P344" s="313">
        <v>48919</v>
      </c>
      <c r="Q344" s="315" t="s">
        <v>158</v>
      </c>
    </row>
    <row r="345" spans="1:17" ht="25.5" x14ac:dyDescent="0.2">
      <c r="A345" s="281" t="s">
        <v>1854</v>
      </c>
      <c r="B345" s="279" t="s">
        <v>1783</v>
      </c>
      <c r="C345" s="282">
        <v>132</v>
      </c>
      <c r="D345" s="278">
        <v>24276</v>
      </c>
      <c r="E345" s="277">
        <v>7.6</v>
      </c>
      <c r="F345" s="278">
        <v>26348</v>
      </c>
      <c r="G345" s="277">
        <v>4.9000000000000004</v>
      </c>
      <c r="H345" s="278">
        <v>17815</v>
      </c>
      <c r="I345" s="314">
        <v>20001</v>
      </c>
      <c r="J345" s="314">
        <v>20604</v>
      </c>
      <c r="K345" s="314">
        <v>21201</v>
      </c>
      <c r="L345" s="314">
        <v>22534</v>
      </c>
      <c r="M345" s="314">
        <v>26214</v>
      </c>
      <c r="N345" s="314">
        <v>28124</v>
      </c>
      <c r="O345" s="314">
        <v>29743</v>
      </c>
      <c r="P345" s="313">
        <v>31400</v>
      </c>
      <c r="Q345" s="315" t="s">
        <v>158</v>
      </c>
    </row>
    <row r="346" spans="1:17" ht="25.5" x14ac:dyDescent="0.2">
      <c r="A346" s="281" t="s">
        <v>1853</v>
      </c>
      <c r="B346" s="279" t="s">
        <v>176</v>
      </c>
      <c r="C346" s="282">
        <v>112</v>
      </c>
      <c r="D346" s="278">
        <v>24696</v>
      </c>
      <c r="E346" s="277">
        <v>6.8</v>
      </c>
      <c r="F346" s="278">
        <v>26708</v>
      </c>
      <c r="G346" s="277">
        <v>3.9</v>
      </c>
      <c r="H346" s="278">
        <v>18261</v>
      </c>
      <c r="I346" s="314">
        <v>20206</v>
      </c>
      <c r="J346" s="314">
        <v>20970</v>
      </c>
      <c r="K346" s="314">
        <v>21480</v>
      </c>
      <c r="L346" s="314">
        <v>22774</v>
      </c>
      <c r="M346" s="314">
        <v>26664</v>
      </c>
      <c r="N346" s="314">
        <v>28487</v>
      </c>
      <c r="O346" s="314">
        <v>30210</v>
      </c>
      <c r="P346" s="313">
        <v>31897</v>
      </c>
      <c r="Q346" s="315" t="s">
        <v>158</v>
      </c>
    </row>
    <row r="347" spans="1:17" ht="25.5" x14ac:dyDescent="0.2">
      <c r="A347" s="281" t="s">
        <v>1852</v>
      </c>
      <c r="B347" s="279" t="s">
        <v>177</v>
      </c>
      <c r="C347" s="283">
        <v>20</v>
      </c>
      <c r="D347" s="282">
        <v>21988</v>
      </c>
      <c r="E347" s="277">
        <v>5.8</v>
      </c>
      <c r="F347" s="278">
        <v>24319</v>
      </c>
      <c r="G347" s="277">
        <v>9.6999999999999993</v>
      </c>
      <c r="H347" s="282">
        <v>17252</v>
      </c>
      <c r="I347" s="314">
        <v>18645</v>
      </c>
      <c r="J347" s="314">
        <v>19214</v>
      </c>
      <c r="K347" s="314">
        <v>20175</v>
      </c>
      <c r="L347" s="314">
        <v>21015</v>
      </c>
      <c r="M347" s="313">
        <v>24066</v>
      </c>
      <c r="N347" s="313">
        <v>25868</v>
      </c>
      <c r="O347" s="315">
        <v>26948</v>
      </c>
      <c r="P347" s="315" t="s">
        <v>158</v>
      </c>
      <c r="Q347" s="315" t="s">
        <v>158</v>
      </c>
    </row>
    <row r="348" spans="1:17" ht="25.5" x14ac:dyDescent="0.2">
      <c r="A348" s="281" t="s">
        <v>1851</v>
      </c>
      <c r="B348" s="279" t="s">
        <v>160</v>
      </c>
      <c r="C348" s="282">
        <v>124</v>
      </c>
      <c r="D348" s="278">
        <v>29051</v>
      </c>
      <c r="E348" s="277">
        <v>7.2</v>
      </c>
      <c r="F348" s="278">
        <v>29790</v>
      </c>
      <c r="G348" s="277">
        <v>4.8</v>
      </c>
      <c r="H348" s="278">
        <v>19237</v>
      </c>
      <c r="I348" s="314">
        <v>21789</v>
      </c>
      <c r="J348" s="314">
        <v>22827</v>
      </c>
      <c r="K348" s="314">
        <v>23911</v>
      </c>
      <c r="L348" s="314">
        <v>26308</v>
      </c>
      <c r="M348" s="314">
        <v>30919</v>
      </c>
      <c r="N348" s="314">
        <v>33241</v>
      </c>
      <c r="O348" s="313">
        <v>34532</v>
      </c>
      <c r="P348" s="313">
        <v>36012</v>
      </c>
      <c r="Q348" s="315" t="s">
        <v>158</v>
      </c>
    </row>
    <row r="349" spans="1:17" ht="25.5" x14ac:dyDescent="0.2">
      <c r="A349" s="281" t="s">
        <v>1850</v>
      </c>
      <c r="B349" s="279" t="s">
        <v>178</v>
      </c>
      <c r="C349" s="283" t="s">
        <v>158</v>
      </c>
      <c r="D349" s="282">
        <v>24205</v>
      </c>
      <c r="E349" s="277">
        <v>7.6</v>
      </c>
      <c r="F349" s="282">
        <v>25672</v>
      </c>
      <c r="G349" s="277">
        <v>12.2</v>
      </c>
      <c r="H349" s="283" t="s">
        <v>158</v>
      </c>
      <c r="I349" s="315" t="s">
        <v>158</v>
      </c>
      <c r="J349" s="315">
        <v>20728</v>
      </c>
      <c r="K349" s="313">
        <v>22172</v>
      </c>
      <c r="L349" s="313">
        <v>23047</v>
      </c>
      <c r="M349" s="315">
        <v>25776</v>
      </c>
      <c r="N349" s="315" t="s">
        <v>158</v>
      </c>
      <c r="O349" s="315" t="s">
        <v>158</v>
      </c>
      <c r="P349" s="315" t="s">
        <v>158</v>
      </c>
      <c r="Q349" s="315" t="s">
        <v>158</v>
      </c>
    </row>
    <row r="350" spans="1:17" ht="25.5" x14ac:dyDescent="0.2">
      <c r="A350" s="281" t="s">
        <v>1849</v>
      </c>
      <c r="B350" s="279" t="s">
        <v>179</v>
      </c>
      <c r="C350" s="282">
        <v>66</v>
      </c>
      <c r="D350" s="278">
        <v>31121</v>
      </c>
      <c r="E350" s="277">
        <v>5.7</v>
      </c>
      <c r="F350" s="278">
        <v>31561</v>
      </c>
      <c r="G350" s="277">
        <v>2.4</v>
      </c>
      <c r="H350" s="278">
        <v>20038</v>
      </c>
      <c r="I350" s="314">
        <v>23162</v>
      </c>
      <c r="J350" s="313">
        <v>24453</v>
      </c>
      <c r="K350" s="314">
        <v>26354</v>
      </c>
      <c r="L350" s="314">
        <v>29158</v>
      </c>
      <c r="M350" s="314">
        <v>32992</v>
      </c>
      <c r="N350" s="314">
        <v>34920</v>
      </c>
      <c r="O350" s="313">
        <v>36403</v>
      </c>
      <c r="P350" s="313">
        <v>38768</v>
      </c>
      <c r="Q350" s="315" t="s">
        <v>158</v>
      </c>
    </row>
    <row r="351" spans="1:17" ht="25.5" x14ac:dyDescent="0.2">
      <c r="A351" s="281" t="s">
        <v>1848</v>
      </c>
      <c r="B351" s="279" t="s">
        <v>180</v>
      </c>
      <c r="C351" s="283" t="s">
        <v>158</v>
      </c>
      <c r="D351" s="283">
        <v>29580</v>
      </c>
      <c r="E351" s="277">
        <v>3.8</v>
      </c>
      <c r="F351" s="282">
        <v>31360</v>
      </c>
      <c r="G351" s="277">
        <v>7.8</v>
      </c>
      <c r="H351" s="283" t="s">
        <v>158</v>
      </c>
      <c r="I351" s="315" t="s">
        <v>158</v>
      </c>
      <c r="J351" s="315" t="s">
        <v>158</v>
      </c>
      <c r="K351" s="315" t="s">
        <v>158</v>
      </c>
      <c r="L351" s="315" t="s">
        <v>158</v>
      </c>
      <c r="M351" s="315" t="s">
        <v>158</v>
      </c>
      <c r="N351" s="315" t="s">
        <v>158</v>
      </c>
      <c r="O351" s="315" t="s">
        <v>158</v>
      </c>
      <c r="P351" s="315" t="s">
        <v>158</v>
      </c>
      <c r="Q351" s="315" t="s">
        <v>158</v>
      </c>
    </row>
    <row r="352" spans="1:17" ht="25.5" x14ac:dyDescent="0.2">
      <c r="A352" s="281" t="s">
        <v>1847</v>
      </c>
      <c r="B352" s="279" t="s">
        <v>1775</v>
      </c>
      <c r="C352" s="283">
        <v>23</v>
      </c>
      <c r="D352" s="282">
        <v>23324</v>
      </c>
      <c r="E352" s="277">
        <v>6.5</v>
      </c>
      <c r="F352" s="278">
        <v>24403</v>
      </c>
      <c r="G352" s="277">
        <v>7.3</v>
      </c>
      <c r="H352" s="283">
        <v>17515</v>
      </c>
      <c r="I352" s="314">
        <v>19496</v>
      </c>
      <c r="J352" s="314">
        <v>20301</v>
      </c>
      <c r="K352" s="314">
        <v>20583</v>
      </c>
      <c r="L352" s="314">
        <v>21981</v>
      </c>
      <c r="M352" s="313">
        <v>25000</v>
      </c>
      <c r="N352" s="313">
        <v>27064</v>
      </c>
      <c r="O352" s="315">
        <v>28797</v>
      </c>
      <c r="P352" s="315" t="s">
        <v>158</v>
      </c>
      <c r="Q352" s="315" t="s">
        <v>158</v>
      </c>
    </row>
    <row r="353" spans="1:17" ht="25.5" x14ac:dyDescent="0.2">
      <c r="A353" s="281" t="s">
        <v>1846</v>
      </c>
      <c r="B353" s="279" t="s">
        <v>161</v>
      </c>
      <c r="C353" s="282">
        <v>63</v>
      </c>
      <c r="D353" s="282">
        <v>21620</v>
      </c>
      <c r="E353" s="277">
        <v>6.2</v>
      </c>
      <c r="F353" s="278">
        <v>21781</v>
      </c>
      <c r="G353" s="277">
        <v>3.7</v>
      </c>
      <c r="H353" s="283" t="s">
        <v>158</v>
      </c>
      <c r="I353" s="315">
        <v>16358</v>
      </c>
      <c r="J353" s="313">
        <v>17465</v>
      </c>
      <c r="K353" s="313">
        <v>18322</v>
      </c>
      <c r="L353" s="313">
        <v>20031</v>
      </c>
      <c r="M353" s="313">
        <v>22859</v>
      </c>
      <c r="N353" s="313">
        <v>24526</v>
      </c>
      <c r="O353" s="313">
        <v>25362</v>
      </c>
      <c r="P353" s="315">
        <v>26506</v>
      </c>
      <c r="Q353" s="315" t="s">
        <v>158</v>
      </c>
    </row>
    <row r="354" spans="1:17" ht="25.5" x14ac:dyDescent="0.2">
      <c r="A354" s="281" t="s">
        <v>1845</v>
      </c>
      <c r="B354" s="279" t="s">
        <v>181</v>
      </c>
      <c r="C354" s="283">
        <v>52</v>
      </c>
      <c r="D354" s="282">
        <v>20863</v>
      </c>
      <c r="E354" s="277">
        <v>2.9</v>
      </c>
      <c r="F354" s="282">
        <v>21230</v>
      </c>
      <c r="G354" s="277">
        <v>3.5</v>
      </c>
      <c r="H354" s="283" t="s">
        <v>158</v>
      </c>
      <c r="I354" s="315">
        <v>16133</v>
      </c>
      <c r="J354" s="315">
        <v>17262</v>
      </c>
      <c r="K354" s="313">
        <v>18025</v>
      </c>
      <c r="L354" s="313">
        <v>19649</v>
      </c>
      <c r="M354" s="313">
        <v>22581</v>
      </c>
      <c r="N354" s="313">
        <v>24300</v>
      </c>
      <c r="O354" s="315">
        <v>24976</v>
      </c>
      <c r="P354" s="315">
        <v>26334</v>
      </c>
      <c r="Q354" s="315" t="s">
        <v>158</v>
      </c>
    </row>
    <row r="355" spans="1:17" ht="38.25" x14ac:dyDescent="0.2">
      <c r="A355" s="281" t="s">
        <v>1844</v>
      </c>
      <c r="B355" s="279" t="s">
        <v>182</v>
      </c>
      <c r="C355" s="283">
        <v>11</v>
      </c>
      <c r="D355" s="282">
        <v>22588</v>
      </c>
      <c r="E355" s="277">
        <v>10.5</v>
      </c>
      <c r="F355" s="282">
        <v>24273</v>
      </c>
      <c r="G355" s="277">
        <v>5.4</v>
      </c>
      <c r="H355" s="283" t="s">
        <v>158</v>
      </c>
      <c r="I355" s="315">
        <v>17351</v>
      </c>
      <c r="J355" s="315">
        <v>18989</v>
      </c>
      <c r="K355" s="315">
        <v>19750</v>
      </c>
      <c r="L355" s="313">
        <v>21923</v>
      </c>
      <c r="M355" s="315">
        <v>23725</v>
      </c>
      <c r="N355" s="315">
        <v>25383</v>
      </c>
      <c r="O355" s="315" t="s">
        <v>158</v>
      </c>
      <c r="P355" s="315" t="s">
        <v>158</v>
      </c>
      <c r="Q355" s="315" t="s">
        <v>158</v>
      </c>
    </row>
    <row r="356" spans="1:17" ht="25.5" x14ac:dyDescent="0.2">
      <c r="A356" s="281" t="s">
        <v>1843</v>
      </c>
      <c r="B356" s="279" t="s">
        <v>183</v>
      </c>
      <c r="C356" s="283" t="s">
        <v>158</v>
      </c>
      <c r="D356" s="283">
        <v>22233</v>
      </c>
      <c r="E356" s="277">
        <v>5.7</v>
      </c>
      <c r="F356" s="282">
        <v>23003</v>
      </c>
      <c r="G356" s="277">
        <v>1.7</v>
      </c>
      <c r="H356" s="283" t="s">
        <v>158</v>
      </c>
      <c r="I356" s="315" t="s">
        <v>158</v>
      </c>
      <c r="J356" s="315" t="s">
        <v>158</v>
      </c>
      <c r="K356" s="315" t="s">
        <v>158</v>
      </c>
      <c r="L356" s="315" t="s">
        <v>158</v>
      </c>
      <c r="M356" s="315" t="s">
        <v>158</v>
      </c>
      <c r="N356" s="315" t="s">
        <v>158</v>
      </c>
      <c r="O356" s="315" t="s">
        <v>158</v>
      </c>
      <c r="P356" s="315" t="s">
        <v>158</v>
      </c>
      <c r="Q356" s="315" t="s">
        <v>158</v>
      </c>
    </row>
    <row r="357" spans="1:17" ht="25.5" x14ac:dyDescent="0.2">
      <c r="A357" s="281" t="s">
        <v>1842</v>
      </c>
      <c r="B357" s="279" t="s">
        <v>162</v>
      </c>
      <c r="C357" s="282">
        <v>51</v>
      </c>
      <c r="D357" s="278">
        <v>20985</v>
      </c>
      <c r="E357" s="277">
        <v>2.4</v>
      </c>
      <c r="F357" s="278">
        <v>23220</v>
      </c>
      <c r="G357" s="277">
        <v>3</v>
      </c>
      <c r="H357" s="278">
        <v>15585</v>
      </c>
      <c r="I357" s="314">
        <v>17360</v>
      </c>
      <c r="J357" s="314">
        <v>18017</v>
      </c>
      <c r="K357" s="314">
        <v>18710</v>
      </c>
      <c r="L357" s="314">
        <v>19861</v>
      </c>
      <c r="M357" s="314">
        <v>22261</v>
      </c>
      <c r="N357" s="313">
        <v>24475</v>
      </c>
      <c r="O357" s="313">
        <v>26016</v>
      </c>
      <c r="P357" s="313">
        <v>27584</v>
      </c>
      <c r="Q357" s="315" t="s">
        <v>158</v>
      </c>
    </row>
    <row r="358" spans="1:17" x14ac:dyDescent="0.2">
      <c r="A358" s="281" t="s">
        <v>1841</v>
      </c>
      <c r="B358" s="279" t="s">
        <v>185</v>
      </c>
      <c r="C358" s="282">
        <v>34</v>
      </c>
      <c r="D358" s="278">
        <v>20206</v>
      </c>
      <c r="E358" s="277">
        <v>3.2</v>
      </c>
      <c r="F358" s="278">
        <v>22581</v>
      </c>
      <c r="G358" s="277">
        <v>3.1</v>
      </c>
      <c r="H358" s="282">
        <v>15131</v>
      </c>
      <c r="I358" s="314">
        <v>16676</v>
      </c>
      <c r="J358" s="314">
        <v>17324</v>
      </c>
      <c r="K358" s="314">
        <v>17988</v>
      </c>
      <c r="L358" s="314">
        <v>19057</v>
      </c>
      <c r="M358" s="314">
        <v>21454</v>
      </c>
      <c r="N358" s="313">
        <v>22903</v>
      </c>
      <c r="O358" s="313">
        <v>23986</v>
      </c>
      <c r="P358" s="315">
        <v>26059</v>
      </c>
      <c r="Q358" s="315" t="s">
        <v>158</v>
      </c>
    </row>
    <row r="359" spans="1:17" ht="25.5" x14ac:dyDescent="0.2">
      <c r="A359" s="281" t="s">
        <v>1840</v>
      </c>
      <c r="B359" s="279" t="s">
        <v>186</v>
      </c>
      <c r="C359" s="283">
        <v>17</v>
      </c>
      <c r="D359" s="282">
        <v>22655</v>
      </c>
      <c r="E359" s="277">
        <v>2.8</v>
      </c>
      <c r="F359" s="278">
        <v>24492</v>
      </c>
      <c r="G359" s="277">
        <v>0.7</v>
      </c>
      <c r="H359" s="283">
        <v>17222</v>
      </c>
      <c r="I359" s="314">
        <v>18813</v>
      </c>
      <c r="J359" s="314">
        <v>19448</v>
      </c>
      <c r="K359" s="314">
        <v>20352</v>
      </c>
      <c r="L359" s="314">
        <v>21709</v>
      </c>
      <c r="M359" s="313">
        <v>24584</v>
      </c>
      <c r="N359" s="313">
        <v>26875</v>
      </c>
      <c r="O359" s="315">
        <v>28576</v>
      </c>
      <c r="P359" s="315">
        <v>29477</v>
      </c>
      <c r="Q359" s="315" t="s">
        <v>158</v>
      </c>
    </row>
    <row r="360" spans="1:17" ht="25.5" x14ac:dyDescent="0.2">
      <c r="A360" s="281" t="s">
        <v>1839</v>
      </c>
      <c r="B360" s="279" t="s">
        <v>164</v>
      </c>
      <c r="C360" s="282">
        <v>90</v>
      </c>
      <c r="D360" s="278">
        <v>27380</v>
      </c>
      <c r="E360" s="277">
        <v>8.5</v>
      </c>
      <c r="F360" s="278">
        <v>29194</v>
      </c>
      <c r="G360" s="277">
        <v>7.2</v>
      </c>
      <c r="H360" s="278">
        <v>19351</v>
      </c>
      <c r="I360" s="314">
        <v>21332</v>
      </c>
      <c r="J360" s="314">
        <v>22231</v>
      </c>
      <c r="K360" s="314">
        <v>23446</v>
      </c>
      <c r="L360" s="314">
        <v>25665</v>
      </c>
      <c r="M360" s="314">
        <v>29763</v>
      </c>
      <c r="N360" s="314">
        <v>32930</v>
      </c>
      <c r="O360" s="314">
        <v>34646</v>
      </c>
      <c r="P360" s="313">
        <v>36464</v>
      </c>
      <c r="Q360" s="315" t="s">
        <v>158</v>
      </c>
    </row>
    <row r="361" spans="1:17" ht="25.5" x14ac:dyDescent="0.2">
      <c r="A361" s="281" t="s">
        <v>1839</v>
      </c>
      <c r="B361" s="279" t="s">
        <v>188</v>
      </c>
      <c r="C361" s="282">
        <v>50</v>
      </c>
      <c r="D361" s="278">
        <v>26360</v>
      </c>
      <c r="E361" s="277">
        <v>9.3000000000000007</v>
      </c>
      <c r="F361" s="278">
        <v>28261</v>
      </c>
      <c r="G361" s="277">
        <v>9.3000000000000007</v>
      </c>
      <c r="H361" s="278">
        <v>19261</v>
      </c>
      <c r="I361" s="314">
        <v>20709</v>
      </c>
      <c r="J361" s="314">
        <v>21502</v>
      </c>
      <c r="K361" s="314">
        <v>22225</v>
      </c>
      <c r="L361" s="314">
        <v>24365</v>
      </c>
      <c r="M361" s="314">
        <v>29012</v>
      </c>
      <c r="N361" s="313">
        <v>31473</v>
      </c>
      <c r="O361" s="313">
        <v>33963</v>
      </c>
      <c r="P361" s="313">
        <v>35677</v>
      </c>
      <c r="Q361" s="315" t="s">
        <v>158</v>
      </c>
    </row>
    <row r="362" spans="1:17" ht="25.5" x14ac:dyDescent="0.2">
      <c r="A362" s="281" t="s">
        <v>1838</v>
      </c>
      <c r="B362" s="279" t="s">
        <v>189</v>
      </c>
      <c r="C362" s="282">
        <v>41</v>
      </c>
      <c r="D362" s="278">
        <v>28961</v>
      </c>
      <c r="E362" s="277">
        <v>11.5</v>
      </c>
      <c r="F362" s="278">
        <v>30335</v>
      </c>
      <c r="G362" s="277">
        <v>6.3</v>
      </c>
      <c r="H362" s="278">
        <v>19654</v>
      </c>
      <c r="I362" s="314">
        <v>22394</v>
      </c>
      <c r="J362" s="314">
        <v>23528</v>
      </c>
      <c r="K362" s="314">
        <v>24645</v>
      </c>
      <c r="L362" s="314">
        <v>26475</v>
      </c>
      <c r="M362" s="314">
        <v>30920</v>
      </c>
      <c r="N362" s="313">
        <v>33959</v>
      </c>
      <c r="O362" s="313">
        <v>35534</v>
      </c>
      <c r="P362" s="313">
        <v>37471</v>
      </c>
      <c r="Q362" s="315" t="s">
        <v>158</v>
      </c>
    </row>
    <row r="363" spans="1:17" ht="25.5" x14ac:dyDescent="0.2">
      <c r="A363" s="281" t="s">
        <v>1837</v>
      </c>
      <c r="B363" s="279" t="s">
        <v>165</v>
      </c>
      <c r="C363" s="282">
        <v>81</v>
      </c>
      <c r="D363" s="278">
        <v>22790</v>
      </c>
      <c r="E363" s="277">
        <v>8.6999999999999993</v>
      </c>
      <c r="F363" s="278">
        <v>23662</v>
      </c>
      <c r="G363" s="277">
        <v>6</v>
      </c>
      <c r="H363" s="283" t="s">
        <v>158</v>
      </c>
      <c r="I363" s="313">
        <v>18049</v>
      </c>
      <c r="J363" s="313">
        <v>18793</v>
      </c>
      <c r="K363" s="314">
        <v>19709</v>
      </c>
      <c r="L363" s="314">
        <v>21256</v>
      </c>
      <c r="M363" s="313">
        <v>24539</v>
      </c>
      <c r="N363" s="313">
        <v>26600</v>
      </c>
      <c r="O363" s="313">
        <v>27692</v>
      </c>
      <c r="P363" s="315">
        <v>28833</v>
      </c>
      <c r="Q363" s="315" t="s">
        <v>158</v>
      </c>
    </row>
    <row r="364" spans="1:17" ht="25.5" x14ac:dyDescent="0.2">
      <c r="A364" s="281" t="s">
        <v>1836</v>
      </c>
      <c r="B364" s="279" t="s">
        <v>190</v>
      </c>
      <c r="C364" s="283" t="s">
        <v>158</v>
      </c>
      <c r="D364" s="283" t="s">
        <v>158</v>
      </c>
      <c r="E364" s="316"/>
      <c r="F364" s="283">
        <v>23892</v>
      </c>
      <c r="G364" s="277">
        <v>0.4</v>
      </c>
      <c r="H364" s="283" t="s">
        <v>158</v>
      </c>
      <c r="I364" s="315" t="s">
        <v>158</v>
      </c>
      <c r="J364" s="315" t="s">
        <v>158</v>
      </c>
      <c r="K364" s="315" t="s">
        <v>158</v>
      </c>
      <c r="L364" s="315" t="s">
        <v>158</v>
      </c>
      <c r="M364" s="315" t="s">
        <v>158</v>
      </c>
      <c r="N364" s="315" t="s">
        <v>158</v>
      </c>
      <c r="O364" s="315" t="s">
        <v>158</v>
      </c>
      <c r="P364" s="315" t="s">
        <v>158</v>
      </c>
      <c r="Q364" s="315" t="s">
        <v>158</v>
      </c>
    </row>
    <row r="365" spans="1:17" ht="38.25" x14ac:dyDescent="0.2">
      <c r="A365" s="281" t="s">
        <v>1835</v>
      </c>
      <c r="B365" s="279" t="s">
        <v>191</v>
      </c>
      <c r="C365" s="282">
        <v>62</v>
      </c>
      <c r="D365" s="278">
        <v>22646</v>
      </c>
      <c r="E365" s="277">
        <v>8.9</v>
      </c>
      <c r="F365" s="278">
        <v>23593</v>
      </c>
      <c r="G365" s="277">
        <v>7.5</v>
      </c>
      <c r="H365" s="282">
        <v>14801</v>
      </c>
      <c r="I365" s="314">
        <v>17924</v>
      </c>
      <c r="J365" s="314">
        <v>18705</v>
      </c>
      <c r="K365" s="314">
        <v>19519</v>
      </c>
      <c r="L365" s="314">
        <v>20982</v>
      </c>
      <c r="M365" s="314">
        <v>24546</v>
      </c>
      <c r="N365" s="314">
        <v>26480</v>
      </c>
      <c r="O365" s="314">
        <v>27556</v>
      </c>
      <c r="P365" s="313">
        <v>28817</v>
      </c>
      <c r="Q365" s="315" t="s">
        <v>158</v>
      </c>
    </row>
    <row r="366" spans="1:17" x14ac:dyDescent="0.2">
      <c r="A366" s="280" t="s">
        <v>1675</v>
      </c>
      <c r="B366" s="279" t="s">
        <v>151</v>
      </c>
      <c r="C366" s="278">
        <v>711</v>
      </c>
      <c r="D366" s="278">
        <v>30596</v>
      </c>
      <c r="E366" s="277">
        <v>7.3</v>
      </c>
      <c r="F366" s="278">
        <v>33878</v>
      </c>
      <c r="G366" s="277">
        <v>6.4</v>
      </c>
      <c r="H366" s="278">
        <v>18868</v>
      </c>
      <c r="I366" s="314">
        <v>21828</v>
      </c>
      <c r="J366" s="314">
        <v>23163</v>
      </c>
      <c r="K366" s="314">
        <v>24565</v>
      </c>
      <c r="L366" s="314">
        <v>27323</v>
      </c>
      <c r="M366" s="314">
        <v>33808</v>
      </c>
      <c r="N366" s="314">
        <v>38909</v>
      </c>
      <c r="O366" s="314">
        <v>41019</v>
      </c>
      <c r="P366" s="314">
        <v>43442</v>
      </c>
      <c r="Q366" s="313">
        <v>51950</v>
      </c>
    </row>
    <row r="367" spans="1:17" ht="25.5" x14ac:dyDescent="0.2">
      <c r="A367" s="281" t="s">
        <v>1834</v>
      </c>
      <c r="B367" s="279" t="s">
        <v>156</v>
      </c>
      <c r="C367" s="282">
        <v>68</v>
      </c>
      <c r="D367" s="282">
        <v>40000</v>
      </c>
      <c r="E367" s="277">
        <v>11.7</v>
      </c>
      <c r="F367" s="278">
        <v>46272</v>
      </c>
      <c r="G367" s="277">
        <v>12.8</v>
      </c>
      <c r="H367" s="282">
        <v>22184</v>
      </c>
      <c r="I367" s="314">
        <v>26898</v>
      </c>
      <c r="J367" s="314">
        <v>28867</v>
      </c>
      <c r="K367" s="314">
        <v>30439</v>
      </c>
      <c r="L367" s="313">
        <v>34762</v>
      </c>
      <c r="M367" s="313">
        <v>45181</v>
      </c>
      <c r="N367" s="313">
        <v>50703</v>
      </c>
      <c r="O367" s="315">
        <v>54231</v>
      </c>
      <c r="P367" s="315">
        <v>59617</v>
      </c>
      <c r="Q367" s="315" t="s">
        <v>158</v>
      </c>
    </row>
    <row r="368" spans="1:17" ht="25.5" x14ac:dyDescent="0.2">
      <c r="A368" s="281" t="s">
        <v>1833</v>
      </c>
      <c r="B368" s="279" t="s">
        <v>166</v>
      </c>
      <c r="C368" s="282">
        <v>51</v>
      </c>
      <c r="D368" s="282">
        <v>41182</v>
      </c>
      <c r="E368" s="277">
        <v>4.9000000000000004</v>
      </c>
      <c r="F368" s="278">
        <v>49101</v>
      </c>
      <c r="G368" s="277">
        <v>11.7</v>
      </c>
      <c r="H368" s="282">
        <v>23361</v>
      </c>
      <c r="I368" s="314">
        <v>28276</v>
      </c>
      <c r="J368" s="314">
        <v>29893</v>
      </c>
      <c r="K368" s="313">
        <v>31391</v>
      </c>
      <c r="L368" s="313">
        <v>36830</v>
      </c>
      <c r="M368" s="313">
        <v>48370</v>
      </c>
      <c r="N368" s="315">
        <v>53980</v>
      </c>
      <c r="O368" s="315">
        <v>58753</v>
      </c>
      <c r="P368" s="315">
        <v>67734</v>
      </c>
      <c r="Q368" s="315" t="s">
        <v>158</v>
      </c>
    </row>
    <row r="369" spans="1:17" ht="25.5" x14ac:dyDescent="0.2">
      <c r="A369" s="281" t="s">
        <v>1832</v>
      </c>
      <c r="B369" s="279" t="s">
        <v>167</v>
      </c>
      <c r="C369" s="283">
        <v>17</v>
      </c>
      <c r="D369" s="283">
        <v>34465</v>
      </c>
      <c r="E369" s="277">
        <v>18.8</v>
      </c>
      <c r="F369" s="282">
        <v>37671</v>
      </c>
      <c r="G369" s="277">
        <v>13</v>
      </c>
      <c r="H369" s="283" t="s">
        <v>158</v>
      </c>
      <c r="I369" s="313">
        <v>25138</v>
      </c>
      <c r="J369" s="313">
        <v>25853</v>
      </c>
      <c r="K369" s="313">
        <v>26936</v>
      </c>
      <c r="L369" s="313">
        <v>30985</v>
      </c>
      <c r="M369" s="315">
        <v>39934</v>
      </c>
      <c r="N369" s="315">
        <v>44968</v>
      </c>
      <c r="O369" s="315" t="s">
        <v>158</v>
      </c>
      <c r="P369" s="315" t="s">
        <v>158</v>
      </c>
      <c r="Q369" s="315" t="s">
        <v>158</v>
      </c>
    </row>
    <row r="370" spans="1:17" x14ac:dyDescent="0.2">
      <c r="A370" s="281" t="s">
        <v>1831</v>
      </c>
      <c r="B370" s="279" t="s">
        <v>157</v>
      </c>
      <c r="C370" s="278">
        <v>209</v>
      </c>
      <c r="D370" s="278">
        <v>39944</v>
      </c>
      <c r="E370" s="277">
        <v>3.2</v>
      </c>
      <c r="F370" s="278">
        <v>41445</v>
      </c>
      <c r="G370" s="277">
        <v>2.2999999999999998</v>
      </c>
      <c r="H370" s="278">
        <v>25490</v>
      </c>
      <c r="I370" s="314">
        <v>30554</v>
      </c>
      <c r="J370" s="314">
        <v>32233</v>
      </c>
      <c r="K370" s="314">
        <v>33537</v>
      </c>
      <c r="L370" s="314">
        <v>36553</v>
      </c>
      <c r="M370" s="314">
        <v>42043</v>
      </c>
      <c r="N370" s="314">
        <v>45988</v>
      </c>
      <c r="O370" s="314">
        <v>47470</v>
      </c>
      <c r="P370" s="314">
        <v>50110</v>
      </c>
      <c r="Q370" s="315">
        <v>59508</v>
      </c>
    </row>
    <row r="371" spans="1:17" ht="38.25" x14ac:dyDescent="0.2">
      <c r="A371" s="281" t="s">
        <v>1830</v>
      </c>
      <c r="B371" s="279" t="s">
        <v>168</v>
      </c>
      <c r="C371" s="282">
        <v>46</v>
      </c>
      <c r="D371" s="282">
        <v>40563</v>
      </c>
      <c r="E371" s="277">
        <v>4.5</v>
      </c>
      <c r="F371" s="278">
        <v>41450</v>
      </c>
      <c r="G371" s="277">
        <v>1</v>
      </c>
      <c r="H371" s="282">
        <v>24198</v>
      </c>
      <c r="I371" s="313">
        <v>30216</v>
      </c>
      <c r="J371" s="313">
        <v>32000</v>
      </c>
      <c r="K371" s="313">
        <v>33013</v>
      </c>
      <c r="L371" s="313">
        <v>36694</v>
      </c>
      <c r="M371" s="313">
        <v>42870</v>
      </c>
      <c r="N371" s="313">
        <v>47060</v>
      </c>
      <c r="O371" s="313">
        <v>48453</v>
      </c>
      <c r="P371" s="315">
        <v>50403</v>
      </c>
      <c r="Q371" s="315" t="s">
        <v>158</v>
      </c>
    </row>
    <row r="372" spans="1:17" x14ac:dyDescent="0.2">
      <c r="A372" s="281" t="s">
        <v>1829</v>
      </c>
      <c r="B372" s="279" t="s">
        <v>169</v>
      </c>
      <c r="C372" s="282">
        <v>52</v>
      </c>
      <c r="D372" s="278">
        <v>39267</v>
      </c>
      <c r="E372" s="277">
        <v>8.6</v>
      </c>
      <c r="F372" s="278">
        <v>42049</v>
      </c>
      <c r="G372" s="277">
        <v>6.7</v>
      </c>
      <c r="H372" s="278">
        <v>27746</v>
      </c>
      <c r="I372" s="314">
        <v>31644</v>
      </c>
      <c r="J372" s="314">
        <v>33021</v>
      </c>
      <c r="K372" s="314">
        <v>33817</v>
      </c>
      <c r="L372" s="314">
        <v>36216</v>
      </c>
      <c r="M372" s="314">
        <v>40801</v>
      </c>
      <c r="N372" s="313">
        <v>45250</v>
      </c>
      <c r="O372" s="313">
        <v>47163</v>
      </c>
      <c r="P372" s="315">
        <v>49086</v>
      </c>
      <c r="Q372" s="315" t="s">
        <v>158</v>
      </c>
    </row>
    <row r="373" spans="1:17" ht="25.5" x14ac:dyDescent="0.2">
      <c r="A373" s="281" t="s">
        <v>1828</v>
      </c>
      <c r="B373" s="279" t="s">
        <v>170</v>
      </c>
      <c r="C373" s="282">
        <v>56</v>
      </c>
      <c r="D373" s="278">
        <v>42029</v>
      </c>
      <c r="E373" s="277">
        <v>2.2000000000000002</v>
      </c>
      <c r="F373" s="278">
        <v>42596</v>
      </c>
      <c r="G373" s="277">
        <v>1.5</v>
      </c>
      <c r="H373" s="282">
        <v>25450</v>
      </c>
      <c r="I373" s="313">
        <v>31445</v>
      </c>
      <c r="J373" s="313">
        <v>33635</v>
      </c>
      <c r="K373" s="314">
        <v>36736</v>
      </c>
      <c r="L373" s="314">
        <v>40725</v>
      </c>
      <c r="M373" s="314">
        <v>43844</v>
      </c>
      <c r="N373" s="313">
        <v>46577</v>
      </c>
      <c r="O373" s="313">
        <v>47473</v>
      </c>
      <c r="P373" s="315">
        <v>51136</v>
      </c>
      <c r="Q373" s="315" t="s">
        <v>158</v>
      </c>
    </row>
    <row r="374" spans="1:17" ht="25.5" x14ac:dyDescent="0.2">
      <c r="A374" s="281" t="s">
        <v>1827</v>
      </c>
      <c r="B374" s="279" t="s">
        <v>171</v>
      </c>
      <c r="C374" s="282">
        <v>55</v>
      </c>
      <c r="D374" s="278">
        <v>36505</v>
      </c>
      <c r="E374" s="277">
        <v>-1.7</v>
      </c>
      <c r="F374" s="278">
        <v>39685</v>
      </c>
      <c r="G374" s="277">
        <v>-0.3</v>
      </c>
      <c r="H374" s="278">
        <v>24014</v>
      </c>
      <c r="I374" s="313">
        <v>28244</v>
      </c>
      <c r="J374" s="313">
        <v>30359</v>
      </c>
      <c r="K374" s="314">
        <v>31929</v>
      </c>
      <c r="L374" s="314">
        <v>34059</v>
      </c>
      <c r="M374" s="313">
        <v>40075</v>
      </c>
      <c r="N374" s="313">
        <v>43257</v>
      </c>
      <c r="O374" s="315">
        <v>45727</v>
      </c>
      <c r="P374" s="315">
        <v>48249</v>
      </c>
      <c r="Q374" s="315" t="s">
        <v>158</v>
      </c>
    </row>
    <row r="375" spans="1:17" ht="25.5" x14ac:dyDescent="0.2">
      <c r="A375" s="281" t="s">
        <v>1826</v>
      </c>
      <c r="B375" s="279" t="s">
        <v>159</v>
      </c>
      <c r="C375" s="282">
        <v>111</v>
      </c>
      <c r="D375" s="278">
        <v>30691</v>
      </c>
      <c r="E375" s="277">
        <v>5</v>
      </c>
      <c r="F375" s="278">
        <v>33876</v>
      </c>
      <c r="G375" s="277">
        <v>6.3</v>
      </c>
      <c r="H375" s="278">
        <v>21246</v>
      </c>
      <c r="I375" s="314">
        <v>23810</v>
      </c>
      <c r="J375" s="314">
        <v>25098</v>
      </c>
      <c r="K375" s="314">
        <v>26178</v>
      </c>
      <c r="L375" s="314">
        <v>28038</v>
      </c>
      <c r="M375" s="314">
        <v>33605</v>
      </c>
      <c r="N375" s="313">
        <v>37412</v>
      </c>
      <c r="O375" s="313">
        <v>39762</v>
      </c>
      <c r="P375" s="313">
        <v>42404</v>
      </c>
      <c r="Q375" s="315" t="s">
        <v>158</v>
      </c>
    </row>
    <row r="376" spans="1:17" ht="25.5" x14ac:dyDescent="0.2">
      <c r="A376" s="281" t="s">
        <v>1825</v>
      </c>
      <c r="B376" s="279" t="s">
        <v>172</v>
      </c>
      <c r="C376" s="283">
        <v>29</v>
      </c>
      <c r="D376" s="282">
        <v>28485</v>
      </c>
      <c r="E376" s="277">
        <v>-0.6</v>
      </c>
      <c r="F376" s="278">
        <v>30758</v>
      </c>
      <c r="G376" s="277">
        <v>0.6</v>
      </c>
      <c r="H376" s="278">
        <v>20230</v>
      </c>
      <c r="I376" s="313">
        <v>22774</v>
      </c>
      <c r="J376" s="313">
        <v>23297</v>
      </c>
      <c r="K376" s="313">
        <v>24995</v>
      </c>
      <c r="L376" s="313">
        <v>27041</v>
      </c>
      <c r="M376" s="313">
        <v>30663</v>
      </c>
      <c r="N376" s="315">
        <v>32918</v>
      </c>
      <c r="O376" s="315">
        <v>34894</v>
      </c>
      <c r="P376" s="315" t="s">
        <v>158</v>
      </c>
      <c r="Q376" s="315" t="s">
        <v>158</v>
      </c>
    </row>
    <row r="377" spans="1:17" ht="25.5" x14ac:dyDescent="0.2">
      <c r="A377" s="281" t="s">
        <v>1824</v>
      </c>
      <c r="B377" s="279" t="s">
        <v>173</v>
      </c>
      <c r="C377" s="283">
        <v>16</v>
      </c>
      <c r="D377" s="282">
        <v>26579</v>
      </c>
      <c r="E377" s="277">
        <v>5.8</v>
      </c>
      <c r="F377" s="278">
        <v>27890</v>
      </c>
      <c r="G377" s="277">
        <v>8.1</v>
      </c>
      <c r="H377" s="283" t="s">
        <v>158</v>
      </c>
      <c r="I377" s="313">
        <v>21470</v>
      </c>
      <c r="J377" s="313">
        <v>21959</v>
      </c>
      <c r="K377" s="313">
        <v>22668</v>
      </c>
      <c r="L377" s="313">
        <v>24999</v>
      </c>
      <c r="M377" s="313">
        <v>28836</v>
      </c>
      <c r="N377" s="315">
        <v>30859</v>
      </c>
      <c r="O377" s="315" t="s">
        <v>158</v>
      </c>
      <c r="P377" s="315" t="s">
        <v>158</v>
      </c>
      <c r="Q377" s="315" t="s">
        <v>158</v>
      </c>
    </row>
    <row r="378" spans="1:17" ht="25.5" x14ac:dyDescent="0.2">
      <c r="A378" s="281" t="s">
        <v>1823</v>
      </c>
      <c r="B378" s="279" t="s">
        <v>174</v>
      </c>
      <c r="C378" s="283">
        <v>13</v>
      </c>
      <c r="D378" s="282">
        <v>41133</v>
      </c>
      <c r="E378" s="277">
        <v>0.5</v>
      </c>
      <c r="F378" s="282">
        <v>39336</v>
      </c>
      <c r="G378" s="277">
        <v>-1.2</v>
      </c>
      <c r="H378" s="283" t="s">
        <v>158</v>
      </c>
      <c r="I378" s="315">
        <v>28275</v>
      </c>
      <c r="J378" s="315">
        <v>30061</v>
      </c>
      <c r="K378" s="315">
        <v>31924</v>
      </c>
      <c r="L378" s="313">
        <v>38612</v>
      </c>
      <c r="M378" s="313">
        <v>41621</v>
      </c>
      <c r="N378" s="313">
        <v>43696</v>
      </c>
      <c r="O378" s="315" t="s">
        <v>158</v>
      </c>
      <c r="P378" s="315" t="s">
        <v>158</v>
      </c>
      <c r="Q378" s="315" t="s">
        <v>158</v>
      </c>
    </row>
    <row r="379" spans="1:17" ht="25.5" x14ac:dyDescent="0.2">
      <c r="A379" s="281" t="s">
        <v>1822</v>
      </c>
      <c r="B379" s="279" t="s">
        <v>1786</v>
      </c>
      <c r="C379" s="283" t="s">
        <v>158</v>
      </c>
      <c r="D379" s="283">
        <v>26095</v>
      </c>
      <c r="E379" s="277">
        <v>4.8</v>
      </c>
      <c r="F379" s="282">
        <v>26640</v>
      </c>
      <c r="G379" s="277">
        <v>1.7</v>
      </c>
      <c r="H379" s="283" t="s">
        <v>158</v>
      </c>
      <c r="I379" s="315" t="s">
        <v>158</v>
      </c>
      <c r="J379" s="315" t="s">
        <v>158</v>
      </c>
      <c r="K379" s="315" t="s">
        <v>158</v>
      </c>
      <c r="L379" s="315" t="s">
        <v>158</v>
      </c>
      <c r="M379" s="315" t="s">
        <v>158</v>
      </c>
      <c r="N379" s="315" t="s">
        <v>158</v>
      </c>
      <c r="O379" s="315" t="s">
        <v>158</v>
      </c>
      <c r="P379" s="315" t="s">
        <v>158</v>
      </c>
      <c r="Q379" s="315" t="s">
        <v>158</v>
      </c>
    </row>
    <row r="380" spans="1:17" ht="25.5" x14ac:dyDescent="0.2">
      <c r="A380" s="281" t="s">
        <v>1821</v>
      </c>
      <c r="B380" s="279" t="s">
        <v>175</v>
      </c>
      <c r="C380" s="282">
        <v>49</v>
      </c>
      <c r="D380" s="282">
        <v>33365</v>
      </c>
      <c r="E380" s="277">
        <v>10.5</v>
      </c>
      <c r="F380" s="278">
        <v>36806</v>
      </c>
      <c r="G380" s="277">
        <v>10.6</v>
      </c>
      <c r="H380" s="282">
        <v>23077</v>
      </c>
      <c r="I380" s="314">
        <v>25173</v>
      </c>
      <c r="J380" s="314">
        <v>26350</v>
      </c>
      <c r="K380" s="314">
        <v>27387</v>
      </c>
      <c r="L380" s="313">
        <v>28970</v>
      </c>
      <c r="M380" s="313">
        <v>35701</v>
      </c>
      <c r="N380" s="315">
        <v>40033</v>
      </c>
      <c r="O380" s="315">
        <v>42668</v>
      </c>
      <c r="P380" s="315">
        <v>45632</v>
      </c>
      <c r="Q380" s="315" t="s">
        <v>158</v>
      </c>
    </row>
    <row r="381" spans="1:17" ht="25.5" x14ac:dyDescent="0.2">
      <c r="A381" s="281" t="s">
        <v>1820</v>
      </c>
      <c r="B381" s="279" t="s">
        <v>1783</v>
      </c>
      <c r="C381" s="282">
        <v>82</v>
      </c>
      <c r="D381" s="278">
        <v>24999</v>
      </c>
      <c r="E381" s="277">
        <v>6</v>
      </c>
      <c r="F381" s="278">
        <v>26850</v>
      </c>
      <c r="G381" s="277">
        <v>4.2</v>
      </c>
      <c r="H381" s="278">
        <v>18319</v>
      </c>
      <c r="I381" s="314">
        <v>20203</v>
      </c>
      <c r="J381" s="314">
        <v>21042</v>
      </c>
      <c r="K381" s="314">
        <v>21837</v>
      </c>
      <c r="L381" s="314">
        <v>23361</v>
      </c>
      <c r="M381" s="314">
        <v>26468</v>
      </c>
      <c r="N381" s="314">
        <v>28144</v>
      </c>
      <c r="O381" s="314">
        <v>29475</v>
      </c>
      <c r="P381" s="313">
        <v>31306</v>
      </c>
      <c r="Q381" s="315" t="s">
        <v>158</v>
      </c>
    </row>
    <row r="382" spans="1:17" x14ac:dyDescent="0.2">
      <c r="A382" s="281" t="s">
        <v>1819</v>
      </c>
      <c r="B382" s="279" t="s">
        <v>176</v>
      </c>
      <c r="C382" s="282">
        <v>73</v>
      </c>
      <c r="D382" s="278">
        <v>25184</v>
      </c>
      <c r="E382" s="277">
        <v>5.2</v>
      </c>
      <c r="F382" s="278">
        <v>27208</v>
      </c>
      <c r="G382" s="277">
        <v>4.4000000000000004</v>
      </c>
      <c r="H382" s="278">
        <v>18442</v>
      </c>
      <c r="I382" s="314">
        <v>20437</v>
      </c>
      <c r="J382" s="314">
        <v>21242</v>
      </c>
      <c r="K382" s="314">
        <v>21996</v>
      </c>
      <c r="L382" s="314">
        <v>23507</v>
      </c>
      <c r="M382" s="314">
        <v>26689</v>
      </c>
      <c r="N382" s="314">
        <v>28431</v>
      </c>
      <c r="O382" s="314">
        <v>29717</v>
      </c>
      <c r="P382" s="313">
        <v>31801</v>
      </c>
      <c r="Q382" s="315" t="s">
        <v>158</v>
      </c>
    </row>
    <row r="383" spans="1:17" ht="25.5" x14ac:dyDescent="0.2">
      <c r="A383" s="281" t="s">
        <v>1818</v>
      </c>
      <c r="B383" s="279" t="s">
        <v>177</v>
      </c>
      <c r="C383" s="283">
        <v>9</v>
      </c>
      <c r="D383" s="282">
        <v>23515</v>
      </c>
      <c r="E383" s="277">
        <v>7.4</v>
      </c>
      <c r="F383" s="282">
        <v>23849</v>
      </c>
      <c r="G383" s="277">
        <v>2.6</v>
      </c>
      <c r="H383" s="283" t="s">
        <v>158</v>
      </c>
      <c r="I383" s="315">
        <v>18283</v>
      </c>
      <c r="J383" s="313">
        <v>19500</v>
      </c>
      <c r="K383" s="313">
        <v>19778</v>
      </c>
      <c r="L383" s="313">
        <v>21340</v>
      </c>
      <c r="M383" s="313">
        <v>24333</v>
      </c>
      <c r="N383" s="315">
        <v>26038</v>
      </c>
      <c r="O383" s="315" t="s">
        <v>158</v>
      </c>
      <c r="P383" s="315" t="s">
        <v>158</v>
      </c>
      <c r="Q383" s="315" t="s">
        <v>158</v>
      </c>
    </row>
    <row r="384" spans="1:17" x14ac:dyDescent="0.2">
      <c r="A384" s="281" t="s">
        <v>1817</v>
      </c>
      <c r="B384" s="279" t="s">
        <v>160</v>
      </c>
      <c r="C384" s="283">
        <v>65</v>
      </c>
      <c r="D384" s="278">
        <v>31525</v>
      </c>
      <c r="E384" s="277">
        <v>14.4</v>
      </c>
      <c r="F384" s="278">
        <v>31741</v>
      </c>
      <c r="G384" s="277">
        <v>7.6</v>
      </c>
      <c r="H384" s="278">
        <v>19200</v>
      </c>
      <c r="I384" s="314">
        <v>22731</v>
      </c>
      <c r="J384" s="314">
        <v>23850</v>
      </c>
      <c r="K384" s="314">
        <v>25093</v>
      </c>
      <c r="L384" s="313">
        <v>27258</v>
      </c>
      <c r="M384" s="314">
        <v>33458</v>
      </c>
      <c r="N384" s="313">
        <v>36066</v>
      </c>
      <c r="O384" s="315">
        <v>37737</v>
      </c>
      <c r="P384" s="315">
        <v>39307</v>
      </c>
      <c r="Q384" s="315" t="s">
        <v>158</v>
      </c>
    </row>
    <row r="385" spans="1:17" ht="25.5" x14ac:dyDescent="0.2">
      <c r="A385" s="281" t="s">
        <v>1816</v>
      </c>
      <c r="B385" s="279" t="s">
        <v>178</v>
      </c>
      <c r="C385" s="283" t="s">
        <v>158</v>
      </c>
      <c r="D385" s="282">
        <v>20619</v>
      </c>
      <c r="E385" s="277">
        <v>0.2</v>
      </c>
      <c r="F385" s="282">
        <v>21835</v>
      </c>
      <c r="G385" s="277">
        <v>-0.6</v>
      </c>
      <c r="H385" s="283" t="s">
        <v>158</v>
      </c>
      <c r="I385" s="315" t="s">
        <v>158</v>
      </c>
      <c r="J385" s="315" t="s">
        <v>158</v>
      </c>
      <c r="K385" s="315" t="s">
        <v>158</v>
      </c>
      <c r="L385" s="315" t="s">
        <v>158</v>
      </c>
      <c r="M385" s="315" t="s">
        <v>158</v>
      </c>
      <c r="N385" s="315" t="s">
        <v>158</v>
      </c>
      <c r="O385" s="315" t="s">
        <v>158</v>
      </c>
      <c r="P385" s="315" t="s">
        <v>158</v>
      </c>
      <c r="Q385" s="315" t="s">
        <v>158</v>
      </c>
    </row>
    <row r="386" spans="1:17" ht="25.5" x14ac:dyDescent="0.2">
      <c r="A386" s="281" t="s">
        <v>1815</v>
      </c>
      <c r="B386" s="279" t="s">
        <v>179</v>
      </c>
      <c r="C386" s="282">
        <v>43</v>
      </c>
      <c r="D386" s="278">
        <v>33506</v>
      </c>
      <c r="E386" s="277">
        <v>5</v>
      </c>
      <c r="F386" s="278">
        <v>34083</v>
      </c>
      <c r="G386" s="277">
        <v>4.7</v>
      </c>
      <c r="H386" s="282">
        <v>21879</v>
      </c>
      <c r="I386" s="314">
        <v>24840</v>
      </c>
      <c r="J386" s="313">
        <v>26141</v>
      </c>
      <c r="K386" s="313">
        <v>27798</v>
      </c>
      <c r="L386" s="314">
        <v>31971</v>
      </c>
      <c r="M386" s="314">
        <v>35257</v>
      </c>
      <c r="N386" s="313">
        <v>38205</v>
      </c>
      <c r="O386" s="313">
        <v>39725</v>
      </c>
      <c r="P386" s="315">
        <v>41479</v>
      </c>
      <c r="Q386" s="315" t="s">
        <v>158</v>
      </c>
    </row>
    <row r="387" spans="1:17" ht="25.5" x14ac:dyDescent="0.2">
      <c r="A387" s="281" t="s">
        <v>1814</v>
      </c>
      <c r="B387" s="279" t="s">
        <v>180</v>
      </c>
      <c r="C387" s="283" t="s">
        <v>158</v>
      </c>
      <c r="D387" s="283">
        <v>28476</v>
      </c>
      <c r="E387" s="277">
        <v>2.4</v>
      </c>
      <c r="F387" s="283">
        <v>30123</v>
      </c>
      <c r="G387" s="277">
        <v>2.2999999999999998</v>
      </c>
      <c r="H387" s="283" t="s">
        <v>158</v>
      </c>
      <c r="I387" s="315" t="s">
        <v>158</v>
      </c>
      <c r="J387" s="315" t="s">
        <v>158</v>
      </c>
      <c r="K387" s="315" t="s">
        <v>158</v>
      </c>
      <c r="L387" s="315" t="s">
        <v>158</v>
      </c>
      <c r="M387" s="315" t="s">
        <v>158</v>
      </c>
      <c r="N387" s="315" t="s">
        <v>158</v>
      </c>
      <c r="O387" s="315" t="s">
        <v>158</v>
      </c>
      <c r="P387" s="315" t="s">
        <v>158</v>
      </c>
      <c r="Q387" s="315" t="s">
        <v>158</v>
      </c>
    </row>
    <row r="388" spans="1:17" ht="25.5" x14ac:dyDescent="0.2">
      <c r="A388" s="281" t="s">
        <v>1813</v>
      </c>
      <c r="B388" s="279" t="s">
        <v>1775</v>
      </c>
      <c r="C388" s="283">
        <v>10</v>
      </c>
      <c r="D388" s="282">
        <v>24046</v>
      </c>
      <c r="E388" s="277">
        <v>16.5</v>
      </c>
      <c r="F388" s="278">
        <v>25437</v>
      </c>
      <c r="G388" s="277">
        <v>15</v>
      </c>
      <c r="H388" s="283" t="s">
        <v>158</v>
      </c>
      <c r="I388" s="313">
        <v>19364</v>
      </c>
      <c r="J388" s="313">
        <v>20027</v>
      </c>
      <c r="K388" s="313">
        <v>21509</v>
      </c>
      <c r="L388" s="313">
        <v>23522</v>
      </c>
      <c r="M388" s="315">
        <v>25475</v>
      </c>
      <c r="N388" s="315">
        <v>26735</v>
      </c>
      <c r="O388" s="315" t="s">
        <v>158</v>
      </c>
      <c r="P388" s="315" t="s">
        <v>158</v>
      </c>
      <c r="Q388" s="315" t="s">
        <v>158</v>
      </c>
    </row>
    <row r="389" spans="1:17" ht="25.5" x14ac:dyDescent="0.2">
      <c r="A389" s="281" t="s">
        <v>1812</v>
      </c>
      <c r="B389" s="279" t="s">
        <v>161</v>
      </c>
      <c r="C389" s="282">
        <v>46</v>
      </c>
      <c r="D389" s="278">
        <v>21628</v>
      </c>
      <c r="E389" s="277">
        <v>4.5999999999999996</v>
      </c>
      <c r="F389" s="278">
        <v>22754</v>
      </c>
      <c r="G389" s="277">
        <v>6.8</v>
      </c>
      <c r="H389" s="278">
        <v>15451</v>
      </c>
      <c r="I389" s="314">
        <v>17387</v>
      </c>
      <c r="J389" s="314">
        <v>18265</v>
      </c>
      <c r="K389" s="314">
        <v>19363</v>
      </c>
      <c r="L389" s="314">
        <v>20559</v>
      </c>
      <c r="M389" s="314">
        <v>23075</v>
      </c>
      <c r="N389" s="313">
        <v>25561</v>
      </c>
      <c r="O389" s="313">
        <v>26983</v>
      </c>
      <c r="P389" s="313">
        <v>28316</v>
      </c>
      <c r="Q389" s="315" t="s">
        <v>158</v>
      </c>
    </row>
    <row r="390" spans="1:17" ht="25.5" x14ac:dyDescent="0.2">
      <c r="A390" s="281" t="s">
        <v>1811</v>
      </c>
      <c r="B390" s="279" t="s">
        <v>181</v>
      </c>
      <c r="C390" s="282">
        <v>39</v>
      </c>
      <c r="D390" s="278">
        <v>21522</v>
      </c>
      <c r="E390" s="277">
        <v>4.8</v>
      </c>
      <c r="F390" s="278">
        <v>22422</v>
      </c>
      <c r="G390" s="277">
        <v>7</v>
      </c>
      <c r="H390" s="278">
        <v>15337</v>
      </c>
      <c r="I390" s="314">
        <v>17166</v>
      </c>
      <c r="J390" s="314">
        <v>18039</v>
      </c>
      <c r="K390" s="314">
        <v>19129</v>
      </c>
      <c r="L390" s="314">
        <v>20485</v>
      </c>
      <c r="M390" s="313">
        <v>23058</v>
      </c>
      <c r="N390" s="313">
        <v>25425</v>
      </c>
      <c r="O390" s="313">
        <v>26823</v>
      </c>
      <c r="P390" s="313">
        <v>28276</v>
      </c>
      <c r="Q390" s="315" t="s">
        <v>158</v>
      </c>
    </row>
    <row r="391" spans="1:17" ht="25.5" x14ac:dyDescent="0.2">
      <c r="A391" s="281" t="s">
        <v>1810</v>
      </c>
      <c r="B391" s="279" t="s">
        <v>182</v>
      </c>
      <c r="C391" s="283" t="s">
        <v>158</v>
      </c>
      <c r="D391" s="282">
        <v>20798</v>
      </c>
      <c r="E391" s="277">
        <v>-0.4</v>
      </c>
      <c r="F391" s="282">
        <v>22908</v>
      </c>
      <c r="G391" s="277">
        <v>1.7</v>
      </c>
      <c r="H391" s="283" t="s">
        <v>158</v>
      </c>
      <c r="I391" s="315" t="s">
        <v>158</v>
      </c>
      <c r="J391" s="315">
        <v>18755</v>
      </c>
      <c r="K391" s="315">
        <v>19228</v>
      </c>
      <c r="L391" s="313">
        <v>20069</v>
      </c>
      <c r="M391" s="315">
        <v>22101</v>
      </c>
      <c r="N391" s="315" t="s">
        <v>158</v>
      </c>
      <c r="O391" s="315" t="s">
        <v>158</v>
      </c>
      <c r="P391" s="315" t="s">
        <v>158</v>
      </c>
      <c r="Q391" s="315" t="s">
        <v>158</v>
      </c>
    </row>
    <row r="392" spans="1:17" ht="25.5" x14ac:dyDescent="0.2">
      <c r="A392" s="281" t="s">
        <v>1809</v>
      </c>
      <c r="B392" s="279" t="s">
        <v>183</v>
      </c>
      <c r="C392" s="283" t="s">
        <v>158</v>
      </c>
      <c r="D392" s="283" t="s">
        <v>158</v>
      </c>
      <c r="E392" s="316"/>
      <c r="F392" s="283">
        <v>31829</v>
      </c>
      <c r="G392" s="277">
        <v>9.1999999999999993</v>
      </c>
      <c r="H392" s="283" t="s">
        <v>158</v>
      </c>
      <c r="I392" s="315" t="s">
        <v>158</v>
      </c>
      <c r="J392" s="315" t="s">
        <v>158</v>
      </c>
      <c r="K392" s="315" t="s">
        <v>158</v>
      </c>
      <c r="L392" s="315" t="s">
        <v>158</v>
      </c>
      <c r="M392" s="315" t="s">
        <v>158</v>
      </c>
      <c r="N392" s="315" t="s">
        <v>158</v>
      </c>
      <c r="O392" s="315" t="s">
        <v>158</v>
      </c>
      <c r="P392" s="315" t="s">
        <v>158</v>
      </c>
      <c r="Q392" s="315" t="s">
        <v>158</v>
      </c>
    </row>
    <row r="393" spans="1:17" ht="25.5" x14ac:dyDescent="0.2">
      <c r="A393" s="281" t="s">
        <v>1808</v>
      </c>
      <c r="B393" s="279" t="s">
        <v>162</v>
      </c>
      <c r="C393" s="282">
        <v>29</v>
      </c>
      <c r="D393" s="278">
        <v>21576</v>
      </c>
      <c r="E393" s="277">
        <v>7.3</v>
      </c>
      <c r="F393" s="278">
        <v>22778</v>
      </c>
      <c r="G393" s="277">
        <v>7.6</v>
      </c>
      <c r="H393" s="282">
        <v>15025</v>
      </c>
      <c r="I393" s="314">
        <v>17120</v>
      </c>
      <c r="J393" s="314">
        <v>18363</v>
      </c>
      <c r="K393" s="314">
        <v>18902</v>
      </c>
      <c r="L393" s="314">
        <v>20540</v>
      </c>
      <c r="M393" s="313">
        <v>23158</v>
      </c>
      <c r="N393" s="313">
        <v>25622</v>
      </c>
      <c r="O393" s="313">
        <v>26672</v>
      </c>
      <c r="P393" s="313">
        <v>28559</v>
      </c>
      <c r="Q393" s="315" t="s">
        <v>158</v>
      </c>
    </row>
    <row r="394" spans="1:17" x14ac:dyDescent="0.2">
      <c r="A394" s="281" t="s">
        <v>1807</v>
      </c>
      <c r="B394" s="279" t="s">
        <v>185</v>
      </c>
      <c r="C394" s="283">
        <v>19</v>
      </c>
      <c r="D394" s="278">
        <v>20239</v>
      </c>
      <c r="E394" s="277">
        <v>6.6</v>
      </c>
      <c r="F394" s="278">
        <v>21657</v>
      </c>
      <c r="G394" s="277">
        <v>10</v>
      </c>
      <c r="H394" s="283">
        <v>14462</v>
      </c>
      <c r="I394" s="314">
        <v>16350</v>
      </c>
      <c r="J394" s="314">
        <v>16992</v>
      </c>
      <c r="K394" s="314">
        <v>17783</v>
      </c>
      <c r="L394" s="314">
        <v>18846</v>
      </c>
      <c r="M394" s="313">
        <v>21789</v>
      </c>
      <c r="N394" s="313">
        <v>23480</v>
      </c>
      <c r="O394" s="315">
        <v>24332</v>
      </c>
      <c r="P394" s="315">
        <v>25965</v>
      </c>
      <c r="Q394" s="315" t="s">
        <v>158</v>
      </c>
    </row>
    <row r="395" spans="1:17" ht="25.5" x14ac:dyDescent="0.2">
      <c r="A395" s="281" t="s">
        <v>1806</v>
      </c>
      <c r="B395" s="279" t="s">
        <v>186</v>
      </c>
      <c r="C395" s="283">
        <v>10</v>
      </c>
      <c r="D395" s="282">
        <v>23658</v>
      </c>
      <c r="E395" s="277">
        <v>3.5</v>
      </c>
      <c r="F395" s="278">
        <v>24821</v>
      </c>
      <c r="G395" s="277">
        <v>3.8</v>
      </c>
      <c r="H395" s="283" t="s">
        <v>158</v>
      </c>
      <c r="I395" s="313">
        <v>20672</v>
      </c>
      <c r="J395" s="314">
        <v>21064</v>
      </c>
      <c r="K395" s="314">
        <v>21158</v>
      </c>
      <c r="L395" s="313">
        <v>22074</v>
      </c>
      <c r="M395" s="313">
        <v>25994</v>
      </c>
      <c r="N395" s="313">
        <v>28118</v>
      </c>
      <c r="O395" s="315">
        <v>28672</v>
      </c>
      <c r="P395" s="315" t="s">
        <v>158</v>
      </c>
      <c r="Q395" s="315" t="s">
        <v>158</v>
      </c>
    </row>
    <row r="396" spans="1:17" ht="25.5" x14ac:dyDescent="0.2">
      <c r="A396" s="281" t="s">
        <v>1805</v>
      </c>
      <c r="B396" s="279" t="s">
        <v>164</v>
      </c>
      <c r="C396" s="283">
        <v>50</v>
      </c>
      <c r="D396" s="283">
        <v>25967</v>
      </c>
      <c r="E396" s="277">
        <v>10.1</v>
      </c>
      <c r="F396" s="282">
        <v>27828</v>
      </c>
      <c r="G396" s="277">
        <v>7</v>
      </c>
      <c r="H396" s="283" t="s">
        <v>158</v>
      </c>
      <c r="I396" s="315" t="s">
        <v>158</v>
      </c>
      <c r="J396" s="313">
        <v>20377</v>
      </c>
      <c r="K396" s="313">
        <v>21226</v>
      </c>
      <c r="L396" s="313">
        <v>23514</v>
      </c>
      <c r="M396" s="315">
        <v>28711</v>
      </c>
      <c r="N396" s="315">
        <v>32013</v>
      </c>
      <c r="O396" s="315">
        <v>33309</v>
      </c>
      <c r="P396" s="315" t="s">
        <v>158</v>
      </c>
      <c r="Q396" s="315" t="s">
        <v>158</v>
      </c>
    </row>
    <row r="397" spans="1:17" ht="25.5" x14ac:dyDescent="0.2">
      <c r="A397" s="281" t="s">
        <v>1805</v>
      </c>
      <c r="B397" s="279" t="s">
        <v>188</v>
      </c>
      <c r="C397" s="282">
        <v>29</v>
      </c>
      <c r="D397" s="282">
        <v>24106</v>
      </c>
      <c r="E397" s="277">
        <v>5.9</v>
      </c>
      <c r="F397" s="278">
        <v>26476</v>
      </c>
      <c r="G397" s="277">
        <v>4.9000000000000004</v>
      </c>
      <c r="H397" s="282">
        <v>16951</v>
      </c>
      <c r="I397" s="314">
        <v>18739</v>
      </c>
      <c r="J397" s="314">
        <v>19390</v>
      </c>
      <c r="K397" s="314">
        <v>20319</v>
      </c>
      <c r="L397" s="313">
        <v>22645</v>
      </c>
      <c r="M397" s="313">
        <v>27222</v>
      </c>
      <c r="N397" s="313">
        <v>30370</v>
      </c>
      <c r="O397" s="315">
        <v>31701</v>
      </c>
      <c r="P397" s="315">
        <v>33150</v>
      </c>
      <c r="Q397" s="315" t="s">
        <v>158</v>
      </c>
    </row>
    <row r="398" spans="1:17" ht="25.5" x14ac:dyDescent="0.2">
      <c r="A398" s="281" t="s">
        <v>1804</v>
      </c>
      <c r="B398" s="279" t="s">
        <v>189</v>
      </c>
      <c r="C398" s="283" t="s">
        <v>158</v>
      </c>
      <c r="D398" s="283" t="s">
        <v>158</v>
      </c>
      <c r="E398" s="316"/>
      <c r="F398" s="283">
        <v>29708</v>
      </c>
      <c r="G398" s="277">
        <v>9.9</v>
      </c>
      <c r="H398" s="283" t="s">
        <v>158</v>
      </c>
      <c r="I398" s="315" t="s">
        <v>158</v>
      </c>
      <c r="J398" s="315" t="s">
        <v>158</v>
      </c>
      <c r="K398" s="315" t="s">
        <v>158</v>
      </c>
      <c r="L398" s="315" t="s">
        <v>158</v>
      </c>
      <c r="M398" s="315" t="s">
        <v>158</v>
      </c>
      <c r="N398" s="315" t="s">
        <v>158</v>
      </c>
      <c r="O398" s="315" t="s">
        <v>158</v>
      </c>
      <c r="P398" s="315" t="s">
        <v>158</v>
      </c>
      <c r="Q398" s="315" t="s">
        <v>158</v>
      </c>
    </row>
    <row r="399" spans="1:17" x14ac:dyDescent="0.2">
      <c r="A399" s="281" t="s">
        <v>1803</v>
      </c>
      <c r="B399" s="279" t="s">
        <v>165</v>
      </c>
      <c r="C399" s="283">
        <v>51</v>
      </c>
      <c r="D399" s="282">
        <v>21863</v>
      </c>
      <c r="E399" s="277">
        <v>5.9</v>
      </c>
      <c r="F399" s="278">
        <v>22764</v>
      </c>
      <c r="G399" s="277">
        <v>3.1</v>
      </c>
      <c r="H399" s="282">
        <v>14409</v>
      </c>
      <c r="I399" s="314">
        <v>17446</v>
      </c>
      <c r="J399" s="314">
        <v>18471</v>
      </c>
      <c r="K399" s="315" t="s">
        <v>158</v>
      </c>
      <c r="L399" s="313">
        <v>20401</v>
      </c>
      <c r="M399" s="313">
        <v>23427</v>
      </c>
      <c r="N399" s="313">
        <v>25766</v>
      </c>
      <c r="O399" s="315">
        <v>27182</v>
      </c>
      <c r="P399" s="315" t="s">
        <v>158</v>
      </c>
      <c r="Q399" s="315" t="s">
        <v>158</v>
      </c>
    </row>
    <row r="400" spans="1:17" ht="25.5" x14ac:dyDescent="0.2">
      <c r="A400" s="281" t="s">
        <v>1802</v>
      </c>
      <c r="B400" s="279" t="s">
        <v>190</v>
      </c>
      <c r="C400" s="283">
        <v>14</v>
      </c>
      <c r="D400" s="282">
        <v>23072</v>
      </c>
      <c r="E400" s="277">
        <v>6.3</v>
      </c>
      <c r="F400" s="278">
        <v>23735</v>
      </c>
      <c r="G400" s="277">
        <v>3.5</v>
      </c>
      <c r="H400" s="283" t="s">
        <v>158</v>
      </c>
      <c r="I400" s="313">
        <v>18804</v>
      </c>
      <c r="J400" s="313">
        <v>19676</v>
      </c>
      <c r="K400" s="314">
        <v>20493</v>
      </c>
      <c r="L400" s="314">
        <v>21503</v>
      </c>
      <c r="M400" s="313">
        <v>23474</v>
      </c>
      <c r="N400" s="315">
        <v>25638</v>
      </c>
      <c r="O400" s="315">
        <v>26996</v>
      </c>
      <c r="P400" s="315" t="s">
        <v>158</v>
      </c>
      <c r="Q400" s="315" t="s">
        <v>158</v>
      </c>
    </row>
    <row r="401" spans="1:17" ht="25.5" x14ac:dyDescent="0.2">
      <c r="A401" s="281" t="s">
        <v>1801</v>
      </c>
      <c r="B401" s="279" t="s">
        <v>191</v>
      </c>
      <c r="C401" s="283">
        <v>37</v>
      </c>
      <c r="D401" s="283">
        <v>21376</v>
      </c>
      <c r="E401" s="277">
        <v>5.3</v>
      </c>
      <c r="F401" s="278">
        <v>22406</v>
      </c>
      <c r="G401" s="277">
        <v>3.1</v>
      </c>
      <c r="H401" s="283">
        <v>13139</v>
      </c>
      <c r="I401" s="314">
        <v>16611</v>
      </c>
      <c r="J401" s="315" t="s">
        <v>158</v>
      </c>
      <c r="K401" s="315" t="s">
        <v>158</v>
      </c>
      <c r="L401" s="315">
        <v>19994</v>
      </c>
      <c r="M401" s="315">
        <v>23141</v>
      </c>
      <c r="N401" s="315">
        <v>25770</v>
      </c>
      <c r="O401" s="315" t="s">
        <v>158</v>
      </c>
      <c r="P401" s="315" t="s">
        <v>158</v>
      </c>
      <c r="Q401" s="315" t="s">
        <v>158</v>
      </c>
    </row>
    <row r="402" spans="1:17" x14ac:dyDescent="0.2">
      <c r="A402" s="280" t="s">
        <v>1676</v>
      </c>
      <c r="B402" s="279" t="s">
        <v>1800</v>
      </c>
      <c r="C402" s="278">
        <v>1438</v>
      </c>
      <c r="D402" s="278">
        <v>33332</v>
      </c>
      <c r="E402" s="277">
        <v>5.8</v>
      </c>
      <c r="F402" s="278">
        <v>37714</v>
      </c>
      <c r="G402" s="277">
        <v>5.2</v>
      </c>
      <c r="H402" s="278">
        <v>19894</v>
      </c>
      <c r="I402" s="314">
        <v>23265</v>
      </c>
      <c r="J402" s="314">
        <v>24702</v>
      </c>
      <c r="K402" s="314">
        <v>26297</v>
      </c>
      <c r="L402" s="314">
        <v>29607</v>
      </c>
      <c r="M402" s="314">
        <v>37382</v>
      </c>
      <c r="N402" s="314">
        <v>41625</v>
      </c>
      <c r="O402" s="314">
        <v>44006</v>
      </c>
      <c r="P402" s="314">
        <v>47057</v>
      </c>
      <c r="Q402" s="314">
        <v>58285</v>
      </c>
    </row>
    <row r="403" spans="1:17" ht="25.5" x14ac:dyDescent="0.2">
      <c r="A403" s="281" t="s">
        <v>1799</v>
      </c>
      <c r="B403" s="279" t="s">
        <v>156</v>
      </c>
      <c r="C403" s="278">
        <v>151</v>
      </c>
      <c r="D403" s="278">
        <v>43540</v>
      </c>
      <c r="E403" s="277">
        <v>6.2</v>
      </c>
      <c r="F403" s="278">
        <v>53560</v>
      </c>
      <c r="G403" s="277">
        <v>8.9</v>
      </c>
      <c r="H403" s="278">
        <v>23395</v>
      </c>
      <c r="I403" s="314">
        <v>28825</v>
      </c>
      <c r="J403" s="314">
        <v>31892</v>
      </c>
      <c r="K403" s="314">
        <v>34605</v>
      </c>
      <c r="L403" s="314">
        <v>39387</v>
      </c>
      <c r="M403" s="313">
        <v>50009</v>
      </c>
      <c r="N403" s="313">
        <v>58398</v>
      </c>
      <c r="O403" s="313">
        <v>63481</v>
      </c>
      <c r="P403" s="313">
        <v>71311</v>
      </c>
      <c r="Q403" s="315" t="s">
        <v>158</v>
      </c>
    </row>
    <row r="404" spans="1:17" ht="25.5" x14ac:dyDescent="0.2">
      <c r="A404" s="281" t="s">
        <v>1798</v>
      </c>
      <c r="B404" s="279" t="s">
        <v>166</v>
      </c>
      <c r="C404" s="282">
        <v>123</v>
      </c>
      <c r="D404" s="278">
        <v>47097</v>
      </c>
      <c r="E404" s="277">
        <v>7.1</v>
      </c>
      <c r="F404" s="278">
        <v>57071</v>
      </c>
      <c r="G404" s="277">
        <v>7.4</v>
      </c>
      <c r="H404" s="278">
        <v>24000</v>
      </c>
      <c r="I404" s="313">
        <v>31101</v>
      </c>
      <c r="J404" s="314">
        <v>34391</v>
      </c>
      <c r="K404" s="314">
        <v>37220</v>
      </c>
      <c r="L404" s="314">
        <v>41467</v>
      </c>
      <c r="M404" s="313">
        <v>54376</v>
      </c>
      <c r="N404" s="313">
        <v>62947</v>
      </c>
      <c r="O404" s="313">
        <v>69448</v>
      </c>
      <c r="P404" s="313">
        <v>74882</v>
      </c>
      <c r="Q404" s="315" t="s">
        <v>158</v>
      </c>
    </row>
    <row r="405" spans="1:17" ht="25.5" x14ac:dyDescent="0.2">
      <c r="A405" s="281" t="s">
        <v>1797</v>
      </c>
      <c r="B405" s="279" t="s">
        <v>167</v>
      </c>
      <c r="C405" s="283">
        <v>29</v>
      </c>
      <c r="D405" s="282">
        <v>34691</v>
      </c>
      <c r="E405" s="277">
        <v>14.6</v>
      </c>
      <c r="F405" s="282">
        <v>38428</v>
      </c>
      <c r="G405" s="277">
        <v>13.9</v>
      </c>
      <c r="H405" s="282">
        <v>21257</v>
      </c>
      <c r="I405" s="313">
        <v>24831</v>
      </c>
      <c r="J405" s="313">
        <v>26269</v>
      </c>
      <c r="K405" s="313">
        <v>26994</v>
      </c>
      <c r="L405" s="313">
        <v>31842</v>
      </c>
      <c r="M405" s="313">
        <v>39075</v>
      </c>
      <c r="N405" s="313">
        <v>42443</v>
      </c>
      <c r="O405" s="315">
        <v>43745</v>
      </c>
      <c r="P405" s="315" t="s">
        <v>158</v>
      </c>
      <c r="Q405" s="315" t="s">
        <v>158</v>
      </c>
    </row>
    <row r="406" spans="1:17" x14ac:dyDescent="0.2">
      <c r="A406" s="281" t="s">
        <v>1796</v>
      </c>
      <c r="B406" s="279" t="s">
        <v>157</v>
      </c>
      <c r="C406" s="278">
        <v>453</v>
      </c>
      <c r="D406" s="278">
        <v>41412</v>
      </c>
      <c r="E406" s="277">
        <v>0.6</v>
      </c>
      <c r="F406" s="278">
        <v>45453</v>
      </c>
      <c r="G406" s="277">
        <v>1.9</v>
      </c>
      <c r="H406" s="278">
        <v>26497</v>
      </c>
      <c r="I406" s="314">
        <v>31706</v>
      </c>
      <c r="J406" s="314">
        <v>33688</v>
      </c>
      <c r="K406" s="314">
        <v>35248</v>
      </c>
      <c r="L406" s="314">
        <v>38811</v>
      </c>
      <c r="M406" s="314">
        <v>44329</v>
      </c>
      <c r="N406" s="314">
        <v>48433</v>
      </c>
      <c r="O406" s="314">
        <v>51198</v>
      </c>
      <c r="P406" s="314">
        <v>54831</v>
      </c>
      <c r="Q406" s="313">
        <v>64989</v>
      </c>
    </row>
    <row r="407" spans="1:17" ht="38.25" x14ac:dyDescent="0.2">
      <c r="A407" s="281" t="s">
        <v>1795</v>
      </c>
      <c r="B407" s="279" t="s">
        <v>168</v>
      </c>
      <c r="C407" s="282">
        <v>105</v>
      </c>
      <c r="D407" s="278">
        <v>44192</v>
      </c>
      <c r="E407" s="277">
        <v>4.5</v>
      </c>
      <c r="F407" s="278">
        <v>45994</v>
      </c>
      <c r="G407" s="277">
        <v>4.8</v>
      </c>
      <c r="H407" s="278">
        <v>26765</v>
      </c>
      <c r="I407" s="314">
        <v>31903</v>
      </c>
      <c r="J407" s="314">
        <v>33690</v>
      </c>
      <c r="K407" s="314">
        <v>35248</v>
      </c>
      <c r="L407" s="314">
        <v>40077</v>
      </c>
      <c r="M407" s="314">
        <v>48069</v>
      </c>
      <c r="N407" s="314">
        <v>51639</v>
      </c>
      <c r="O407" s="313">
        <v>55117</v>
      </c>
      <c r="P407" s="313">
        <v>57177</v>
      </c>
      <c r="Q407" s="315" t="s">
        <v>158</v>
      </c>
    </row>
    <row r="408" spans="1:17" x14ac:dyDescent="0.2">
      <c r="A408" s="281" t="s">
        <v>1794</v>
      </c>
      <c r="B408" s="279" t="s">
        <v>169</v>
      </c>
      <c r="C408" s="282">
        <v>132</v>
      </c>
      <c r="D408" s="278">
        <v>41569</v>
      </c>
      <c r="E408" s="277">
        <v>3.9</v>
      </c>
      <c r="F408" s="278">
        <v>49482</v>
      </c>
      <c r="G408" s="277">
        <v>1</v>
      </c>
      <c r="H408" s="278">
        <v>25898</v>
      </c>
      <c r="I408" s="314">
        <v>30656</v>
      </c>
      <c r="J408" s="314">
        <v>32541</v>
      </c>
      <c r="K408" s="314">
        <v>34248</v>
      </c>
      <c r="L408" s="314">
        <v>38088</v>
      </c>
      <c r="M408" s="314">
        <v>44389</v>
      </c>
      <c r="N408" s="314">
        <v>49363</v>
      </c>
      <c r="O408" s="313">
        <v>52738</v>
      </c>
      <c r="P408" s="315">
        <v>55470</v>
      </c>
      <c r="Q408" s="315" t="s">
        <v>158</v>
      </c>
    </row>
    <row r="409" spans="1:17" ht="25.5" x14ac:dyDescent="0.2">
      <c r="A409" s="281" t="s">
        <v>1793</v>
      </c>
      <c r="B409" s="279" t="s">
        <v>170</v>
      </c>
      <c r="C409" s="282">
        <v>102</v>
      </c>
      <c r="D409" s="278">
        <v>41412</v>
      </c>
      <c r="E409" s="277">
        <v>0</v>
      </c>
      <c r="F409" s="278">
        <v>43067</v>
      </c>
      <c r="G409" s="277">
        <v>2.4</v>
      </c>
      <c r="H409" s="282">
        <v>29763</v>
      </c>
      <c r="I409" s="314">
        <v>34611</v>
      </c>
      <c r="J409" s="314">
        <v>36217</v>
      </c>
      <c r="K409" s="314">
        <v>37447</v>
      </c>
      <c r="L409" s="314">
        <v>40685</v>
      </c>
      <c r="M409" s="314">
        <v>42362</v>
      </c>
      <c r="N409" s="314">
        <v>45263</v>
      </c>
      <c r="O409" s="313">
        <v>47975</v>
      </c>
      <c r="P409" s="313">
        <v>50548</v>
      </c>
      <c r="Q409" s="315" t="s">
        <v>158</v>
      </c>
    </row>
    <row r="410" spans="1:17" ht="25.5" x14ac:dyDescent="0.2">
      <c r="A410" s="281" t="s">
        <v>1792</v>
      </c>
      <c r="B410" s="279" t="s">
        <v>171</v>
      </c>
      <c r="C410" s="282">
        <v>115</v>
      </c>
      <c r="D410" s="278">
        <v>40037</v>
      </c>
      <c r="E410" s="277">
        <v>2.4</v>
      </c>
      <c r="F410" s="278">
        <v>42452</v>
      </c>
      <c r="G410" s="277">
        <v>0.6</v>
      </c>
      <c r="H410" s="282">
        <v>26094</v>
      </c>
      <c r="I410" s="314">
        <v>30018</v>
      </c>
      <c r="J410" s="314">
        <v>32235</v>
      </c>
      <c r="K410" s="314">
        <v>34021</v>
      </c>
      <c r="L410" s="314">
        <v>37335</v>
      </c>
      <c r="M410" s="314">
        <v>43219</v>
      </c>
      <c r="N410" s="313">
        <v>46188</v>
      </c>
      <c r="O410" s="313">
        <v>47774</v>
      </c>
      <c r="P410" s="313">
        <v>53089</v>
      </c>
      <c r="Q410" s="315" t="s">
        <v>158</v>
      </c>
    </row>
    <row r="411" spans="1:17" ht="25.5" x14ac:dyDescent="0.2">
      <c r="A411" s="281" t="s">
        <v>1791</v>
      </c>
      <c r="B411" s="279" t="s">
        <v>159</v>
      </c>
      <c r="C411" s="278">
        <v>257</v>
      </c>
      <c r="D411" s="278">
        <v>34118</v>
      </c>
      <c r="E411" s="277">
        <v>4.5</v>
      </c>
      <c r="F411" s="278">
        <v>37075</v>
      </c>
      <c r="G411" s="277">
        <v>5.9</v>
      </c>
      <c r="H411" s="278">
        <v>22200</v>
      </c>
      <c r="I411" s="314">
        <v>25364</v>
      </c>
      <c r="J411" s="314">
        <v>26891</v>
      </c>
      <c r="K411" s="314">
        <v>28013</v>
      </c>
      <c r="L411" s="314">
        <v>31201</v>
      </c>
      <c r="M411" s="314">
        <v>36979</v>
      </c>
      <c r="N411" s="314">
        <v>41587</v>
      </c>
      <c r="O411" s="314">
        <v>43626</v>
      </c>
      <c r="P411" s="314">
        <v>45233</v>
      </c>
      <c r="Q411" s="315" t="s">
        <v>158</v>
      </c>
    </row>
    <row r="412" spans="1:17" ht="38.25" x14ac:dyDescent="0.2">
      <c r="A412" s="281" t="s">
        <v>1790</v>
      </c>
      <c r="B412" s="279" t="s">
        <v>172</v>
      </c>
      <c r="C412" s="282">
        <v>56</v>
      </c>
      <c r="D412" s="278">
        <v>31917</v>
      </c>
      <c r="E412" s="277">
        <v>3.4</v>
      </c>
      <c r="F412" s="278">
        <v>33402</v>
      </c>
      <c r="G412" s="277">
        <v>0.6</v>
      </c>
      <c r="H412" s="282">
        <v>20876</v>
      </c>
      <c r="I412" s="313">
        <v>24232</v>
      </c>
      <c r="J412" s="314">
        <v>26203</v>
      </c>
      <c r="K412" s="314">
        <v>26897</v>
      </c>
      <c r="L412" s="314">
        <v>29459</v>
      </c>
      <c r="M412" s="314">
        <v>34660</v>
      </c>
      <c r="N412" s="313">
        <v>36395</v>
      </c>
      <c r="O412" s="313">
        <v>38074</v>
      </c>
      <c r="P412" s="315">
        <v>40170</v>
      </c>
      <c r="Q412" s="315" t="s">
        <v>158</v>
      </c>
    </row>
    <row r="413" spans="1:17" ht="25.5" x14ac:dyDescent="0.2">
      <c r="A413" s="281" t="s">
        <v>1789</v>
      </c>
      <c r="B413" s="279" t="s">
        <v>173</v>
      </c>
      <c r="C413" s="283">
        <v>35</v>
      </c>
      <c r="D413" s="278">
        <v>27260</v>
      </c>
      <c r="E413" s="277">
        <v>5.2</v>
      </c>
      <c r="F413" s="278">
        <v>28193</v>
      </c>
      <c r="G413" s="277">
        <v>7.6</v>
      </c>
      <c r="H413" s="278">
        <v>20143</v>
      </c>
      <c r="I413" s="314">
        <v>22338</v>
      </c>
      <c r="J413" s="314">
        <v>23306</v>
      </c>
      <c r="K413" s="314">
        <v>24214</v>
      </c>
      <c r="L413" s="314">
        <v>25651</v>
      </c>
      <c r="M413" s="314">
        <v>28347</v>
      </c>
      <c r="N413" s="313">
        <v>29971</v>
      </c>
      <c r="O413" s="313">
        <v>30484</v>
      </c>
      <c r="P413" s="315" t="s">
        <v>158</v>
      </c>
      <c r="Q413" s="315" t="s">
        <v>158</v>
      </c>
    </row>
    <row r="414" spans="1:17" ht="25.5" x14ac:dyDescent="0.2">
      <c r="A414" s="281" t="s">
        <v>1788</v>
      </c>
      <c r="B414" s="279" t="s">
        <v>174</v>
      </c>
      <c r="C414" s="282">
        <v>55</v>
      </c>
      <c r="D414" s="278">
        <v>43254</v>
      </c>
      <c r="E414" s="277">
        <v>5.9</v>
      </c>
      <c r="F414" s="278">
        <v>42326</v>
      </c>
      <c r="G414" s="277">
        <v>6.5</v>
      </c>
      <c r="H414" s="282">
        <v>30600</v>
      </c>
      <c r="I414" s="314">
        <v>34646</v>
      </c>
      <c r="J414" s="314">
        <v>35517</v>
      </c>
      <c r="K414" s="314">
        <v>37244</v>
      </c>
      <c r="L414" s="314">
        <v>40818</v>
      </c>
      <c r="M414" s="314">
        <v>44215</v>
      </c>
      <c r="N414" s="314">
        <v>45395</v>
      </c>
      <c r="O414" s="314">
        <v>46454</v>
      </c>
      <c r="P414" s="313">
        <v>47817</v>
      </c>
      <c r="Q414" s="315" t="s">
        <v>158</v>
      </c>
    </row>
    <row r="415" spans="1:17" ht="25.5" x14ac:dyDescent="0.2">
      <c r="A415" s="281" t="s">
        <v>1787</v>
      </c>
      <c r="B415" s="279" t="s">
        <v>1786</v>
      </c>
      <c r="C415" s="283" t="s">
        <v>158</v>
      </c>
      <c r="D415" s="283">
        <v>28676</v>
      </c>
      <c r="E415" s="277">
        <v>2.7</v>
      </c>
      <c r="F415" s="282">
        <v>32982</v>
      </c>
      <c r="G415" s="277">
        <v>13.9</v>
      </c>
      <c r="H415" s="283" t="s">
        <v>158</v>
      </c>
      <c r="I415" s="315" t="s">
        <v>158</v>
      </c>
      <c r="J415" s="315" t="s">
        <v>158</v>
      </c>
      <c r="K415" s="313">
        <v>26467</v>
      </c>
      <c r="L415" s="315">
        <v>27040</v>
      </c>
      <c r="M415" s="315" t="s">
        <v>158</v>
      </c>
      <c r="N415" s="315" t="s">
        <v>158</v>
      </c>
      <c r="O415" s="315" t="s">
        <v>158</v>
      </c>
      <c r="P415" s="315" t="s">
        <v>158</v>
      </c>
      <c r="Q415" s="315" t="s">
        <v>158</v>
      </c>
    </row>
    <row r="416" spans="1:17" ht="25.5" x14ac:dyDescent="0.2">
      <c r="A416" s="281" t="s">
        <v>1785</v>
      </c>
      <c r="B416" s="279" t="s">
        <v>175</v>
      </c>
      <c r="C416" s="282">
        <v>102</v>
      </c>
      <c r="D416" s="278">
        <v>34629</v>
      </c>
      <c r="E416" s="277">
        <v>3.5</v>
      </c>
      <c r="F416" s="278">
        <v>39645</v>
      </c>
      <c r="G416" s="277">
        <v>6.3</v>
      </c>
      <c r="H416" s="278">
        <v>22842</v>
      </c>
      <c r="I416" s="314">
        <v>25034</v>
      </c>
      <c r="J416" s="314">
        <v>27038</v>
      </c>
      <c r="K416" s="314">
        <v>28888</v>
      </c>
      <c r="L416" s="314">
        <v>31462</v>
      </c>
      <c r="M416" s="313">
        <v>38550</v>
      </c>
      <c r="N416" s="313">
        <v>42922</v>
      </c>
      <c r="O416" s="315" t="s">
        <v>158</v>
      </c>
      <c r="P416" s="315" t="s">
        <v>158</v>
      </c>
      <c r="Q416" s="315" t="s">
        <v>158</v>
      </c>
    </row>
    <row r="417" spans="1:17" ht="25.5" x14ac:dyDescent="0.2">
      <c r="A417" s="281" t="s">
        <v>1784</v>
      </c>
      <c r="B417" s="279" t="s">
        <v>1783</v>
      </c>
      <c r="C417" s="278">
        <v>146</v>
      </c>
      <c r="D417" s="278">
        <v>24801</v>
      </c>
      <c r="E417" s="277">
        <v>4.7</v>
      </c>
      <c r="F417" s="278">
        <v>27432</v>
      </c>
      <c r="G417" s="277">
        <v>3.1</v>
      </c>
      <c r="H417" s="278">
        <v>17997</v>
      </c>
      <c r="I417" s="314">
        <v>20006</v>
      </c>
      <c r="J417" s="314">
        <v>20886</v>
      </c>
      <c r="K417" s="314">
        <v>21616</v>
      </c>
      <c r="L417" s="314">
        <v>23444</v>
      </c>
      <c r="M417" s="314">
        <v>26813</v>
      </c>
      <c r="N417" s="314">
        <v>28941</v>
      </c>
      <c r="O417" s="314">
        <v>30840</v>
      </c>
      <c r="P417" s="313">
        <v>32805</v>
      </c>
      <c r="Q417" s="315">
        <v>38980</v>
      </c>
    </row>
    <row r="418" spans="1:17" ht="25.5" x14ac:dyDescent="0.2">
      <c r="A418" s="281" t="s">
        <v>1782</v>
      </c>
      <c r="B418" s="279" t="s">
        <v>176</v>
      </c>
      <c r="C418" s="278">
        <v>129</v>
      </c>
      <c r="D418" s="278">
        <v>25153</v>
      </c>
      <c r="E418" s="277">
        <v>4.3</v>
      </c>
      <c r="F418" s="278">
        <v>27913</v>
      </c>
      <c r="G418" s="277">
        <v>2.9</v>
      </c>
      <c r="H418" s="278">
        <v>18330</v>
      </c>
      <c r="I418" s="314">
        <v>20452</v>
      </c>
      <c r="J418" s="314">
        <v>21221</v>
      </c>
      <c r="K418" s="314">
        <v>21949</v>
      </c>
      <c r="L418" s="314">
        <v>23826</v>
      </c>
      <c r="M418" s="314">
        <v>27049</v>
      </c>
      <c r="N418" s="314">
        <v>29431</v>
      </c>
      <c r="O418" s="314">
        <v>31131</v>
      </c>
      <c r="P418" s="313">
        <v>33285</v>
      </c>
      <c r="Q418" s="315">
        <v>40409</v>
      </c>
    </row>
    <row r="419" spans="1:17" ht="25.5" x14ac:dyDescent="0.2">
      <c r="A419" s="281" t="s">
        <v>1781</v>
      </c>
      <c r="B419" s="279" t="s">
        <v>177</v>
      </c>
      <c r="C419" s="283">
        <v>17</v>
      </c>
      <c r="D419" s="282">
        <v>22220</v>
      </c>
      <c r="E419" s="277">
        <v>6.8</v>
      </c>
      <c r="F419" s="278">
        <v>23874</v>
      </c>
      <c r="G419" s="277">
        <v>5</v>
      </c>
      <c r="H419" s="283">
        <v>15642</v>
      </c>
      <c r="I419" s="313">
        <v>18008</v>
      </c>
      <c r="J419" s="313">
        <v>18419</v>
      </c>
      <c r="K419" s="313">
        <v>19492</v>
      </c>
      <c r="L419" s="313">
        <v>20567</v>
      </c>
      <c r="M419" s="313">
        <v>24056</v>
      </c>
      <c r="N419" s="315">
        <v>26787</v>
      </c>
      <c r="O419" s="315">
        <v>27408</v>
      </c>
      <c r="P419" s="315" t="s">
        <v>158</v>
      </c>
      <c r="Q419" s="315" t="s">
        <v>158</v>
      </c>
    </row>
    <row r="420" spans="1:17" ht="25.5" x14ac:dyDescent="0.2">
      <c r="A420" s="281" t="s">
        <v>1780</v>
      </c>
      <c r="B420" s="279" t="s">
        <v>160</v>
      </c>
      <c r="C420" s="282">
        <v>119</v>
      </c>
      <c r="D420" s="282">
        <v>30685</v>
      </c>
      <c r="E420" s="277">
        <v>9</v>
      </c>
      <c r="F420" s="278">
        <v>32600</v>
      </c>
      <c r="G420" s="277">
        <v>8.1</v>
      </c>
      <c r="H420" s="278">
        <v>20129</v>
      </c>
      <c r="I420" s="313">
        <v>23165</v>
      </c>
      <c r="J420" s="313">
        <v>24608</v>
      </c>
      <c r="K420" s="313">
        <v>25904</v>
      </c>
      <c r="L420" s="314">
        <v>28128</v>
      </c>
      <c r="M420" s="313">
        <v>33848</v>
      </c>
      <c r="N420" s="313">
        <v>36947</v>
      </c>
      <c r="O420" s="313">
        <v>38474</v>
      </c>
      <c r="P420" s="313">
        <v>41098</v>
      </c>
      <c r="Q420" s="315" t="s">
        <v>158</v>
      </c>
    </row>
    <row r="421" spans="1:17" ht="25.5" x14ac:dyDescent="0.2">
      <c r="A421" s="281" t="s">
        <v>1779</v>
      </c>
      <c r="B421" s="279" t="s">
        <v>178</v>
      </c>
      <c r="C421" s="283">
        <v>10</v>
      </c>
      <c r="D421" s="282">
        <v>24707</v>
      </c>
      <c r="E421" s="277">
        <v>8.5</v>
      </c>
      <c r="F421" s="278">
        <v>26746</v>
      </c>
      <c r="G421" s="277">
        <v>7.3</v>
      </c>
      <c r="H421" s="283" t="s">
        <v>158</v>
      </c>
      <c r="I421" s="313">
        <v>21043</v>
      </c>
      <c r="J421" s="313">
        <v>22119</v>
      </c>
      <c r="K421" s="313">
        <v>22492</v>
      </c>
      <c r="L421" s="313">
        <v>23840</v>
      </c>
      <c r="M421" s="315">
        <v>25744</v>
      </c>
      <c r="N421" s="315" t="s">
        <v>158</v>
      </c>
      <c r="O421" s="315" t="s">
        <v>158</v>
      </c>
      <c r="P421" s="315" t="s">
        <v>158</v>
      </c>
      <c r="Q421" s="315" t="s">
        <v>158</v>
      </c>
    </row>
    <row r="422" spans="1:17" ht="25.5" x14ac:dyDescent="0.2">
      <c r="A422" s="281" t="s">
        <v>1778</v>
      </c>
      <c r="B422" s="279" t="s">
        <v>179</v>
      </c>
      <c r="C422" s="283">
        <v>60</v>
      </c>
      <c r="D422" s="282">
        <v>34784</v>
      </c>
      <c r="E422" s="277">
        <v>7.2</v>
      </c>
      <c r="F422" s="278">
        <v>35827</v>
      </c>
      <c r="G422" s="277">
        <v>6.1</v>
      </c>
      <c r="H422" s="283" t="s">
        <v>158</v>
      </c>
      <c r="I422" s="315" t="s">
        <v>158</v>
      </c>
      <c r="J422" s="315">
        <v>28108</v>
      </c>
      <c r="K422" s="315">
        <v>29063</v>
      </c>
      <c r="L422" s="313">
        <v>32180</v>
      </c>
      <c r="M422" s="313">
        <v>37548</v>
      </c>
      <c r="N422" s="313">
        <v>40603</v>
      </c>
      <c r="O422" s="315">
        <v>41980</v>
      </c>
      <c r="P422" s="315" t="s">
        <v>158</v>
      </c>
      <c r="Q422" s="315" t="s">
        <v>158</v>
      </c>
    </row>
    <row r="423" spans="1:17" ht="25.5" x14ac:dyDescent="0.2">
      <c r="A423" s="281" t="s">
        <v>1777</v>
      </c>
      <c r="B423" s="279" t="s">
        <v>180</v>
      </c>
      <c r="C423" s="283">
        <v>33</v>
      </c>
      <c r="D423" s="282">
        <v>30286</v>
      </c>
      <c r="E423" s="277">
        <v>6.1</v>
      </c>
      <c r="F423" s="278">
        <v>32252</v>
      </c>
      <c r="G423" s="277">
        <v>5.2</v>
      </c>
      <c r="H423" s="283">
        <v>20268</v>
      </c>
      <c r="I423" s="313">
        <v>24688</v>
      </c>
      <c r="J423" s="314">
        <v>26111</v>
      </c>
      <c r="K423" s="314">
        <v>27081</v>
      </c>
      <c r="L423" s="314">
        <v>27894</v>
      </c>
      <c r="M423" s="313">
        <v>32920</v>
      </c>
      <c r="N423" s="313">
        <v>36074</v>
      </c>
      <c r="O423" s="313">
        <v>37446</v>
      </c>
      <c r="P423" s="315">
        <v>39661</v>
      </c>
      <c r="Q423" s="315" t="s">
        <v>158</v>
      </c>
    </row>
    <row r="424" spans="1:17" ht="25.5" x14ac:dyDescent="0.2">
      <c r="A424" s="281" t="s">
        <v>1776</v>
      </c>
      <c r="B424" s="279" t="s">
        <v>1775</v>
      </c>
      <c r="C424" s="283">
        <v>17</v>
      </c>
      <c r="D424" s="282">
        <v>24468</v>
      </c>
      <c r="E424" s="277">
        <v>17.899999999999999</v>
      </c>
      <c r="F424" s="278">
        <v>25423</v>
      </c>
      <c r="G424" s="277">
        <v>11.8</v>
      </c>
      <c r="H424" s="283">
        <v>16976</v>
      </c>
      <c r="I424" s="313">
        <v>19757</v>
      </c>
      <c r="J424" s="313">
        <v>20643</v>
      </c>
      <c r="K424" s="313">
        <v>21578</v>
      </c>
      <c r="L424" s="313">
        <v>23158</v>
      </c>
      <c r="M424" s="313">
        <v>25627</v>
      </c>
      <c r="N424" s="313">
        <v>27519</v>
      </c>
      <c r="O424" s="315" t="s">
        <v>158</v>
      </c>
      <c r="P424" s="315" t="s">
        <v>158</v>
      </c>
      <c r="Q424" s="315" t="s">
        <v>158</v>
      </c>
    </row>
    <row r="425" spans="1:17" ht="25.5" x14ac:dyDescent="0.2">
      <c r="A425" s="281" t="s">
        <v>1774</v>
      </c>
      <c r="B425" s="279" t="s">
        <v>161</v>
      </c>
      <c r="C425" s="282">
        <v>90</v>
      </c>
      <c r="D425" s="278">
        <v>24194</v>
      </c>
      <c r="E425" s="277">
        <v>6.9</v>
      </c>
      <c r="F425" s="278">
        <v>25788</v>
      </c>
      <c r="G425" s="277">
        <v>6.1</v>
      </c>
      <c r="H425" s="283" t="s">
        <v>158</v>
      </c>
      <c r="I425" s="313">
        <v>19330</v>
      </c>
      <c r="J425" s="314">
        <v>20039</v>
      </c>
      <c r="K425" s="314">
        <v>21035</v>
      </c>
      <c r="L425" s="314">
        <v>22600</v>
      </c>
      <c r="M425" s="313">
        <v>26591</v>
      </c>
      <c r="N425" s="313">
        <v>29196</v>
      </c>
      <c r="O425" s="313">
        <v>30393</v>
      </c>
      <c r="P425" s="315">
        <v>31637</v>
      </c>
      <c r="Q425" s="315" t="s">
        <v>158</v>
      </c>
    </row>
    <row r="426" spans="1:17" ht="25.5" x14ac:dyDescent="0.2">
      <c r="A426" s="281" t="s">
        <v>1773</v>
      </c>
      <c r="B426" s="279" t="s">
        <v>181</v>
      </c>
      <c r="C426" s="282">
        <v>72</v>
      </c>
      <c r="D426" s="282">
        <v>24398</v>
      </c>
      <c r="E426" s="277">
        <v>6.4</v>
      </c>
      <c r="F426" s="278">
        <v>26321</v>
      </c>
      <c r="G426" s="277">
        <v>6.3</v>
      </c>
      <c r="H426" s="283" t="s">
        <v>158</v>
      </c>
      <c r="I426" s="313">
        <v>19594</v>
      </c>
      <c r="J426" s="313">
        <v>20242</v>
      </c>
      <c r="K426" s="314">
        <v>21178</v>
      </c>
      <c r="L426" s="313">
        <v>22777</v>
      </c>
      <c r="M426" s="313">
        <v>26673</v>
      </c>
      <c r="N426" s="313">
        <v>29303</v>
      </c>
      <c r="O426" s="315">
        <v>30634</v>
      </c>
      <c r="P426" s="315">
        <v>32321</v>
      </c>
      <c r="Q426" s="315" t="s">
        <v>158</v>
      </c>
    </row>
    <row r="427" spans="1:17" ht="38.25" x14ac:dyDescent="0.2">
      <c r="A427" s="281" t="s">
        <v>1772</v>
      </c>
      <c r="B427" s="279" t="s">
        <v>182</v>
      </c>
      <c r="C427" s="283">
        <v>17</v>
      </c>
      <c r="D427" s="282">
        <v>23760</v>
      </c>
      <c r="E427" s="277">
        <v>11.1</v>
      </c>
      <c r="F427" s="278">
        <v>23483</v>
      </c>
      <c r="G427" s="277">
        <v>5.0999999999999996</v>
      </c>
      <c r="H427" s="283" t="s">
        <v>158</v>
      </c>
      <c r="I427" s="315">
        <v>16820</v>
      </c>
      <c r="J427" s="313">
        <v>18585</v>
      </c>
      <c r="K427" s="313">
        <v>19776</v>
      </c>
      <c r="L427" s="313">
        <v>21899</v>
      </c>
      <c r="M427" s="313">
        <v>26319</v>
      </c>
      <c r="N427" s="313">
        <v>28706</v>
      </c>
      <c r="O427" s="313">
        <v>29334</v>
      </c>
      <c r="P427" s="315" t="s">
        <v>158</v>
      </c>
      <c r="Q427" s="315" t="s">
        <v>158</v>
      </c>
    </row>
    <row r="428" spans="1:17" ht="25.5" x14ac:dyDescent="0.2">
      <c r="A428" s="281" t="s">
        <v>1771</v>
      </c>
      <c r="B428" s="279" t="s">
        <v>183</v>
      </c>
      <c r="C428" s="283" t="s">
        <v>158</v>
      </c>
      <c r="D428" s="283" t="s">
        <v>158</v>
      </c>
      <c r="E428" s="316"/>
      <c r="F428" s="283">
        <v>26560</v>
      </c>
      <c r="G428" s="277">
        <v>12.2</v>
      </c>
      <c r="H428" s="283" t="s">
        <v>158</v>
      </c>
      <c r="I428" s="315" t="s">
        <v>158</v>
      </c>
      <c r="J428" s="315" t="s">
        <v>158</v>
      </c>
      <c r="K428" s="315" t="s">
        <v>158</v>
      </c>
      <c r="L428" s="315" t="s">
        <v>158</v>
      </c>
      <c r="M428" s="315" t="s">
        <v>158</v>
      </c>
      <c r="N428" s="315" t="s">
        <v>158</v>
      </c>
      <c r="O428" s="315" t="s">
        <v>158</v>
      </c>
      <c r="P428" s="315" t="s">
        <v>158</v>
      </c>
      <c r="Q428" s="315" t="s">
        <v>158</v>
      </c>
    </row>
    <row r="429" spans="1:17" ht="25.5" x14ac:dyDescent="0.2">
      <c r="A429" s="281" t="s">
        <v>1770</v>
      </c>
      <c r="B429" s="279" t="s">
        <v>162</v>
      </c>
      <c r="C429" s="282">
        <v>52</v>
      </c>
      <c r="D429" s="282">
        <v>22034</v>
      </c>
      <c r="E429" s="277">
        <v>7.3</v>
      </c>
      <c r="F429" s="282">
        <v>23803</v>
      </c>
      <c r="G429" s="277">
        <v>5.9</v>
      </c>
      <c r="H429" s="283" t="s">
        <v>158</v>
      </c>
      <c r="I429" s="315">
        <v>18517</v>
      </c>
      <c r="J429" s="313">
        <v>18928</v>
      </c>
      <c r="K429" s="313">
        <v>19593</v>
      </c>
      <c r="L429" s="313">
        <v>20709</v>
      </c>
      <c r="M429" s="313">
        <v>24207</v>
      </c>
      <c r="N429" s="313">
        <v>26227</v>
      </c>
      <c r="O429" s="315">
        <v>27282</v>
      </c>
      <c r="P429" s="315">
        <v>28694</v>
      </c>
      <c r="Q429" s="315" t="s">
        <v>158</v>
      </c>
    </row>
    <row r="430" spans="1:17" x14ac:dyDescent="0.2">
      <c r="A430" s="281" t="s">
        <v>1769</v>
      </c>
      <c r="B430" s="279" t="s">
        <v>185</v>
      </c>
      <c r="C430" s="283">
        <v>30</v>
      </c>
      <c r="D430" s="282">
        <v>21008</v>
      </c>
      <c r="E430" s="277">
        <v>7.1</v>
      </c>
      <c r="F430" s="283">
        <v>23216</v>
      </c>
      <c r="G430" s="277">
        <v>7.6</v>
      </c>
      <c r="H430" s="283" t="s">
        <v>158</v>
      </c>
      <c r="I430" s="315" t="s">
        <v>158</v>
      </c>
      <c r="J430" s="315" t="s">
        <v>158</v>
      </c>
      <c r="K430" s="315">
        <v>18979</v>
      </c>
      <c r="L430" s="313">
        <v>19856</v>
      </c>
      <c r="M430" s="315">
        <v>23131</v>
      </c>
      <c r="N430" s="315" t="s">
        <v>158</v>
      </c>
      <c r="O430" s="315" t="s">
        <v>158</v>
      </c>
      <c r="P430" s="315" t="s">
        <v>158</v>
      </c>
      <c r="Q430" s="315" t="s">
        <v>158</v>
      </c>
    </row>
    <row r="431" spans="1:17" ht="25.5" x14ac:dyDescent="0.2">
      <c r="A431" s="281" t="s">
        <v>1768</v>
      </c>
      <c r="B431" s="279" t="s">
        <v>186</v>
      </c>
      <c r="C431" s="282">
        <v>22</v>
      </c>
      <c r="D431" s="278">
        <v>24055</v>
      </c>
      <c r="E431" s="277">
        <v>11.6</v>
      </c>
      <c r="F431" s="278">
        <v>24605</v>
      </c>
      <c r="G431" s="277">
        <v>3.5</v>
      </c>
      <c r="H431" s="283">
        <v>17190</v>
      </c>
      <c r="I431" s="314">
        <v>19103</v>
      </c>
      <c r="J431" s="314">
        <v>20041</v>
      </c>
      <c r="K431" s="314">
        <v>20592</v>
      </c>
      <c r="L431" s="314">
        <v>21325</v>
      </c>
      <c r="M431" s="313">
        <v>25423</v>
      </c>
      <c r="N431" s="313">
        <v>27267</v>
      </c>
      <c r="O431" s="313">
        <v>28188</v>
      </c>
      <c r="P431" s="315">
        <v>30385</v>
      </c>
      <c r="Q431" s="315" t="s">
        <v>158</v>
      </c>
    </row>
    <row r="432" spans="1:17" ht="25.5" x14ac:dyDescent="0.2">
      <c r="A432" s="281" t="s">
        <v>1767</v>
      </c>
      <c r="B432" s="279" t="s">
        <v>164</v>
      </c>
      <c r="C432" s="282">
        <v>87</v>
      </c>
      <c r="D432" s="278">
        <v>27277</v>
      </c>
      <c r="E432" s="277">
        <v>5.0999999999999996</v>
      </c>
      <c r="F432" s="278">
        <v>29801</v>
      </c>
      <c r="G432" s="277">
        <v>4.9000000000000004</v>
      </c>
      <c r="H432" s="278">
        <v>19247</v>
      </c>
      <c r="I432" s="314">
        <v>21623</v>
      </c>
      <c r="J432" s="314">
        <v>22339</v>
      </c>
      <c r="K432" s="314">
        <v>23406</v>
      </c>
      <c r="L432" s="314">
        <v>25580</v>
      </c>
      <c r="M432" s="314">
        <v>30515</v>
      </c>
      <c r="N432" s="314">
        <v>32780</v>
      </c>
      <c r="O432" s="314">
        <v>34679</v>
      </c>
      <c r="P432" s="313">
        <v>36618</v>
      </c>
      <c r="Q432" s="315" t="s">
        <v>158</v>
      </c>
    </row>
    <row r="433" spans="1:17" ht="25.5" x14ac:dyDescent="0.2">
      <c r="A433" s="281" t="s">
        <v>1767</v>
      </c>
      <c r="B433" s="279" t="s">
        <v>188</v>
      </c>
      <c r="C433" s="282">
        <v>41</v>
      </c>
      <c r="D433" s="278">
        <v>26261</v>
      </c>
      <c r="E433" s="277">
        <v>3.3</v>
      </c>
      <c r="F433" s="278">
        <v>27915</v>
      </c>
      <c r="G433" s="277">
        <v>0</v>
      </c>
      <c r="H433" s="278">
        <v>18456</v>
      </c>
      <c r="I433" s="314">
        <v>20447</v>
      </c>
      <c r="J433" s="314">
        <v>21519</v>
      </c>
      <c r="K433" s="314">
        <v>22036</v>
      </c>
      <c r="L433" s="314">
        <v>23923</v>
      </c>
      <c r="M433" s="313">
        <v>28215</v>
      </c>
      <c r="N433" s="313">
        <v>31156</v>
      </c>
      <c r="O433" s="313">
        <v>32491</v>
      </c>
      <c r="P433" s="313">
        <v>33974</v>
      </c>
      <c r="Q433" s="315" t="s">
        <v>158</v>
      </c>
    </row>
    <row r="434" spans="1:17" ht="25.5" x14ac:dyDescent="0.2">
      <c r="A434" s="281" t="s">
        <v>1766</v>
      </c>
      <c r="B434" s="279" t="s">
        <v>189</v>
      </c>
      <c r="C434" s="282">
        <v>47</v>
      </c>
      <c r="D434" s="278">
        <v>29119</v>
      </c>
      <c r="E434" s="277">
        <v>10.3</v>
      </c>
      <c r="F434" s="278">
        <v>31433</v>
      </c>
      <c r="G434" s="277">
        <v>9.1</v>
      </c>
      <c r="H434" s="278">
        <v>20254</v>
      </c>
      <c r="I434" s="314">
        <v>22617</v>
      </c>
      <c r="J434" s="314">
        <v>23486</v>
      </c>
      <c r="K434" s="314">
        <v>24545</v>
      </c>
      <c r="L434" s="314">
        <v>26049</v>
      </c>
      <c r="M434" s="313">
        <v>31441</v>
      </c>
      <c r="N434" s="313">
        <v>35040</v>
      </c>
      <c r="O434" s="313">
        <v>36802</v>
      </c>
      <c r="P434" s="313">
        <v>38681</v>
      </c>
      <c r="Q434" s="315" t="s">
        <v>158</v>
      </c>
    </row>
    <row r="435" spans="1:17" x14ac:dyDescent="0.2">
      <c r="A435" s="281" t="s">
        <v>1765</v>
      </c>
      <c r="B435" s="279" t="s">
        <v>165</v>
      </c>
      <c r="C435" s="282">
        <v>83</v>
      </c>
      <c r="D435" s="278">
        <v>23326</v>
      </c>
      <c r="E435" s="277">
        <v>9</v>
      </c>
      <c r="F435" s="278">
        <v>23926</v>
      </c>
      <c r="G435" s="277">
        <v>5.2</v>
      </c>
      <c r="H435" s="278">
        <v>15676</v>
      </c>
      <c r="I435" s="314">
        <v>17967</v>
      </c>
      <c r="J435" s="314">
        <v>19139</v>
      </c>
      <c r="K435" s="314">
        <v>20264</v>
      </c>
      <c r="L435" s="314">
        <v>21934</v>
      </c>
      <c r="M435" s="314">
        <v>25014</v>
      </c>
      <c r="N435" s="314">
        <v>26510</v>
      </c>
      <c r="O435" s="314">
        <v>27420</v>
      </c>
      <c r="P435" s="314">
        <v>28861</v>
      </c>
      <c r="Q435" s="315" t="s">
        <v>158</v>
      </c>
    </row>
    <row r="436" spans="1:17" ht="25.5" x14ac:dyDescent="0.2">
      <c r="A436" s="281" t="s">
        <v>1764</v>
      </c>
      <c r="B436" s="279" t="s">
        <v>190</v>
      </c>
      <c r="C436" s="283">
        <v>17</v>
      </c>
      <c r="D436" s="278">
        <v>23493</v>
      </c>
      <c r="E436" s="277">
        <v>7.1</v>
      </c>
      <c r="F436" s="278">
        <v>25192</v>
      </c>
      <c r="G436" s="277">
        <v>5.6</v>
      </c>
      <c r="H436" s="282">
        <v>17347</v>
      </c>
      <c r="I436" s="313">
        <v>19338</v>
      </c>
      <c r="J436" s="314">
        <v>20813</v>
      </c>
      <c r="K436" s="314">
        <v>21187</v>
      </c>
      <c r="L436" s="314">
        <v>22275</v>
      </c>
      <c r="M436" s="313">
        <v>24394</v>
      </c>
      <c r="N436" s="313">
        <v>26490</v>
      </c>
      <c r="O436" s="315">
        <v>28258</v>
      </c>
      <c r="P436" s="315" t="s">
        <v>158</v>
      </c>
      <c r="Q436" s="315" t="s">
        <v>158</v>
      </c>
    </row>
    <row r="437" spans="1:17" ht="38.25" x14ac:dyDescent="0.2">
      <c r="A437" s="281" t="s">
        <v>1763</v>
      </c>
      <c r="B437" s="279" t="s">
        <v>191</v>
      </c>
      <c r="C437" s="282">
        <v>66</v>
      </c>
      <c r="D437" s="278">
        <v>23190</v>
      </c>
      <c r="E437" s="277">
        <v>9.6999999999999993</v>
      </c>
      <c r="F437" s="278">
        <v>23601</v>
      </c>
      <c r="G437" s="277">
        <v>5.3</v>
      </c>
      <c r="H437" s="278">
        <v>15406</v>
      </c>
      <c r="I437" s="314">
        <v>17591</v>
      </c>
      <c r="J437" s="314">
        <v>18661</v>
      </c>
      <c r="K437" s="314">
        <v>19577</v>
      </c>
      <c r="L437" s="314">
        <v>21804</v>
      </c>
      <c r="M437" s="314">
        <v>25263</v>
      </c>
      <c r="N437" s="314">
        <v>26501</v>
      </c>
      <c r="O437" s="314">
        <v>27250</v>
      </c>
      <c r="P437" s="313">
        <v>28858</v>
      </c>
      <c r="Q437" s="315" t="s">
        <v>158</v>
      </c>
    </row>
    <row r="438" spans="1:17" x14ac:dyDescent="0.2">
      <c r="A438" s="280" t="s">
        <v>1718</v>
      </c>
      <c r="B438" s="279" t="s">
        <v>154</v>
      </c>
      <c r="C438" s="278">
        <v>657</v>
      </c>
      <c r="D438" s="278">
        <v>30000</v>
      </c>
      <c r="E438" s="277">
        <v>3.2</v>
      </c>
      <c r="F438" s="278">
        <v>35191</v>
      </c>
      <c r="G438" s="277">
        <v>5.0999999999999996</v>
      </c>
      <c r="H438" s="278">
        <v>18429</v>
      </c>
      <c r="I438" s="314">
        <v>21221</v>
      </c>
      <c r="J438" s="314">
        <v>22700</v>
      </c>
      <c r="K438" s="314">
        <v>24000</v>
      </c>
      <c r="L438" s="314">
        <v>26442</v>
      </c>
      <c r="M438" s="314">
        <v>34037</v>
      </c>
      <c r="N438" s="314">
        <v>39033</v>
      </c>
      <c r="O438" s="314">
        <v>41464</v>
      </c>
      <c r="P438" s="314">
        <v>44627</v>
      </c>
      <c r="Q438" s="313">
        <v>54543</v>
      </c>
    </row>
    <row r="439" spans="1:17" ht="13.5" thickBot="1" x14ac:dyDescent="0.25">
      <c r="A439" s="276" t="s">
        <v>1762</v>
      </c>
      <c r="B439" s="275" t="s">
        <v>155</v>
      </c>
      <c r="C439" s="274" t="s">
        <v>163</v>
      </c>
      <c r="D439" s="274"/>
      <c r="E439" s="312"/>
      <c r="F439" s="274"/>
      <c r="G439" s="312"/>
      <c r="H439" s="274"/>
      <c r="I439" s="311"/>
      <c r="J439" s="311"/>
      <c r="K439" s="311"/>
      <c r="L439" s="311"/>
      <c r="M439" s="311"/>
      <c r="N439" s="311"/>
      <c r="O439" s="311"/>
      <c r="P439" s="311"/>
      <c r="Q439" s="311"/>
    </row>
    <row r="440" spans="1:17" x14ac:dyDescent="0.2">
      <c r="A440" s="357" t="s">
        <v>2177</v>
      </c>
      <c r="B440" s="357"/>
      <c r="C440" s="357"/>
      <c r="D440" s="357"/>
      <c r="E440" s="357"/>
      <c r="F440" s="357"/>
      <c r="G440" s="357"/>
      <c r="H440" s="357"/>
      <c r="I440" s="357"/>
      <c r="J440" s="357"/>
      <c r="K440" s="357"/>
      <c r="L440" s="357"/>
      <c r="M440" s="357"/>
      <c r="N440" s="357"/>
      <c r="O440" s="357"/>
      <c r="P440" s="357"/>
      <c r="Q440" s="357"/>
    </row>
    <row r="441" spans="1:17" x14ac:dyDescent="0.2">
      <c r="A441" s="358" t="s">
        <v>1761</v>
      </c>
      <c r="B441" s="358"/>
      <c r="C441" s="358"/>
      <c r="D441" s="358"/>
      <c r="E441" s="358"/>
      <c r="F441" s="358"/>
      <c r="G441" s="358"/>
      <c r="H441" s="358"/>
      <c r="I441" s="358"/>
      <c r="J441" s="358"/>
      <c r="K441" s="358"/>
      <c r="L441" s="358"/>
      <c r="M441" s="358"/>
      <c r="N441" s="358"/>
      <c r="O441" s="358"/>
      <c r="P441" s="358"/>
      <c r="Q441" s="358"/>
    </row>
    <row r="442" spans="1:17" x14ac:dyDescent="0.2">
      <c r="A442" s="358" t="s">
        <v>1760</v>
      </c>
      <c r="B442" s="358"/>
      <c r="C442" s="358"/>
      <c r="D442" s="358"/>
      <c r="E442" s="358"/>
      <c r="F442" s="358"/>
      <c r="G442" s="358"/>
      <c r="H442" s="358"/>
      <c r="I442" s="358"/>
      <c r="J442" s="358"/>
      <c r="K442" s="358"/>
      <c r="L442" s="358"/>
      <c r="M442" s="358"/>
      <c r="N442" s="358"/>
      <c r="O442" s="358"/>
      <c r="P442" s="358"/>
      <c r="Q442" s="358"/>
    </row>
    <row r="443" spans="1:17" x14ac:dyDescent="0.2">
      <c r="A443" s="358" t="s">
        <v>1759</v>
      </c>
      <c r="B443" s="358"/>
      <c r="C443" s="358"/>
      <c r="D443" s="358"/>
      <c r="E443" s="358"/>
      <c r="F443" s="358"/>
      <c r="G443" s="358"/>
      <c r="H443" s="358"/>
      <c r="I443" s="358"/>
      <c r="J443" s="358"/>
      <c r="K443" s="358"/>
      <c r="L443" s="358"/>
      <c r="M443" s="358"/>
      <c r="N443" s="358"/>
      <c r="O443" s="358"/>
      <c r="P443" s="358"/>
      <c r="Q443" s="358"/>
    </row>
    <row r="444" spans="1:17" x14ac:dyDescent="0.2">
      <c r="A444" s="359" t="s">
        <v>1758</v>
      </c>
      <c r="B444" s="359"/>
      <c r="C444" s="359"/>
      <c r="D444" s="359"/>
      <c r="E444" s="359"/>
      <c r="F444" s="359"/>
      <c r="G444" s="359"/>
      <c r="H444" s="359"/>
      <c r="I444" s="359"/>
      <c r="J444" s="359"/>
      <c r="K444" s="359"/>
      <c r="L444" s="359"/>
      <c r="M444" s="359"/>
      <c r="N444" s="359"/>
      <c r="O444" s="359"/>
      <c r="P444" s="359"/>
      <c r="Q444" s="359"/>
    </row>
  </sheetData>
  <sheetProtection algorithmName="SHA-512" hashValue="bmEEPtQSxNnJ/zCn7huGqViVQO8itpn64IKWkdVtntn0X800Az3bq3Q/SEkHDqJuReZL78N3Jgk5fZWTyXFfjg==" saltValue="SFW/KgQ0VUpQT556gAMF/A==" spinCount="100000" sheet="1" objects="1" scenarios="1" selectLockedCells="1" selectUnlockedCells="1"/>
  <mergeCells count="10">
    <mergeCell ref="A440:Q440"/>
    <mergeCell ref="A441:Q441"/>
    <mergeCell ref="A442:Q442"/>
    <mergeCell ref="A443:Q443"/>
    <mergeCell ref="A444:Q444"/>
    <mergeCell ref="T7:Y7"/>
    <mergeCell ref="T8:Y8"/>
    <mergeCell ref="T9:Y9"/>
    <mergeCell ref="T10:Y10"/>
    <mergeCell ref="T11:Y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DB35-6FDC-44F4-AED8-FDF989BEC291}">
  <sheetPr>
    <pageSetUpPr fitToPage="1"/>
  </sheetPr>
  <dimension ref="A1:E474"/>
  <sheetViews>
    <sheetView zoomScaleNormal="100" workbookViewId="0">
      <pane xSplit="4" ySplit="4" topLeftCell="E46" activePane="bottomRight" state="frozen"/>
      <selection activeCell="C4" sqref="C4"/>
      <selection pane="topRight" activeCell="C4" sqref="C4"/>
      <selection pane="bottomLeft" activeCell="C4" sqref="C4"/>
      <selection pane="bottomRight" activeCell="C4" sqref="C4"/>
    </sheetView>
  </sheetViews>
  <sheetFormatPr defaultColWidth="9.140625" defaultRowHeight="12.75" x14ac:dyDescent="0.2"/>
  <cols>
    <col min="1" max="1" width="10.28515625" style="178" bestFit="1" customWidth="1"/>
    <col min="2" max="2" width="7.140625" style="174" customWidth="1"/>
    <col min="3" max="3" width="5.7109375" style="177" customWidth="1"/>
    <col min="4" max="4" width="52.28515625" style="177" customWidth="1"/>
    <col min="5" max="5" width="9.7109375" style="177" customWidth="1"/>
    <col min="6" max="8" width="9.140625" style="177"/>
    <col min="9" max="9" width="17.42578125" style="177" customWidth="1"/>
    <col min="10" max="12" width="9.140625" style="177"/>
    <col min="13" max="13" width="16.140625" style="177" customWidth="1"/>
    <col min="14" max="14" width="12" style="177" bestFit="1" customWidth="1"/>
    <col min="15" max="16384" width="9.140625" style="177"/>
  </cols>
  <sheetData>
    <row r="1" spans="1:5" ht="15.75" x14ac:dyDescent="0.25">
      <c r="A1" s="174"/>
      <c r="C1" s="175"/>
      <c r="D1" s="176" t="s">
        <v>1174</v>
      </c>
    </row>
    <row r="2" spans="1:5" hidden="1" x14ac:dyDescent="0.2"/>
    <row r="3" spans="1:5" s="181" customFormat="1" ht="40.5" customHeight="1" x14ac:dyDescent="0.25">
      <c r="A3" s="179" t="s">
        <v>1175</v>
      </c>
      <c r="B3" s="180" t="s">
        <v>1176</v>
      </c>
      <c r="C3" s="180"/>
      <c r="D3" s="180"/>
      <c r="E3" s="181" t="s">
        <v>1177</v>
      </c>
    </row>
    <row r="4" spans="1:5" s="184" customFormat="1" x14ac:dyDescent="0.2">
      <c r="A4" s="182"/>
      <c r="B4" s="183"/>
      <c r="C4" s="183"/>
      <c r="D4" s="183"/>
      <c r="E4" s="183" t="s">
        <v>1178</v>
      </c>
    </row>
    <row r="5" spans="1:5" x14ac:dyDescent="0.2">
      <c r="C5" s="178"/>
      <c r="D5" s="178" t="s">
        <v>1179</v>
      </c>
      <c r="E5" s="185" t="s">
        <v>84</v>
      </c>
    </row>
    <row r="6" spans="1:5" s="191" customFormat="1" ht="14.25" x14ac:dyDescent="0.2">
      <c r="A6" s="187"/>
      <c r="B6" s="188"/>
      <c r="C6" s="189" t="s">
        <v>1180</v>
      </c>
      <c r="D6" s="187" t="s">
        <v>107</v>
      </c>
      <c r="E6" s="190">
        <v>1492.77</v>
      </c>
    </row>
    <row r="7" spans="1:5" x14ac:dyDescent="0.2">
      <c r="A7" s="192" t="s">
        <v>717</v>
      </c>
      <c r="B7" s="174" t="s">
        <v>1181</v>
      </c>
      <c r="C7" s="178"/>
      <c r="D7" s="178" t="s">
        <v>718</v>
      </c>
      <c r="E7" s="193">
        <v>1626.92</v>
      </c>
    </row>
    <row r="8" spans="1:5" x14ac:dyDescent="0.2">
      <c r="A8" s="192" t="s">
        <v>259</v>
      </c>
      <c r="B8" s="174" t="s">
        <v>1182</v>
      </c>
      <c r="C8" s="178"/>
      <c r="D8" s="178" t="s">
        <v>260</v>
      </c>
      <c r="E8" s="193">
        <v>1375.61</v>
      </c>
    </row>
    <row r="9" spans="1:5" x14ac:dyDescent="0.2">
      <c r="A9" s="192" t="s">
        <v>1183</v>
      </c>
      <c r="B9" s="174" t="s">
        <v>1184</v>
      </c>
      <c r="C9" s="178"/>
      <c r="D9" s="178" t="s">
        <v>1086</v>
      </c>
      <c r="E9" s="193" t="s">
        <v>84</v>
      </c>
    </row>
    <row r="10" spans="1:5" x14ac:dyDescent="0.2">
      <c r="A10" s="192" t="s">
        <v>366</v>
      </c>
      <c r="B10" s="174" t="s">
        <v>1185</v>
      </c>
      <c r="C10" s="178"/>
      <c r="D10" s="178" t="s">
        <v>367</v>
      </c>
      <c r="E10" s="193">
        <v>1391.29</v>
      </c>
    </row>
    <row r="11" spans="1:5" x14ac:dyDescent="0.2">
      <c r="A11" s="192" t="s">
        <v>719</v>
      </c>
      <c r="B11" s="174" t="s">
        <v>1186</v>
      </c>
      <c r="C11" s="178"/>
      <c r="D11" s="178" t="s">
        <v>720</v>
      </c>
      <c r="E11" s="193">
        <v>1721.31</v>
      </c>
    </row>
    <row r="12" spans="1:5" x14ac:dyDescent="0.2">
      <c r="A12" s="192" t="s">
        <v>424</v>
      </c>
      <c r="B12" s="174" t="s">
        <v>1187</v>
      </c>
      <c r="C12" s="178"/>
      <c r="D12" s="178" t="s">
        <v>425</v>
      </c>
      <c r="E12" s="193">
        <v>1330.7</v>
      </c>
    </row>
    <row r="13" spans="1:5" x14ac:dyDescent="0.2">
      <c r="A13" s="192" t="s">
        <v>662</v>
      </c>
      <c r="B13" s="174" t="s">
        <v>1188</v>
      </c>
      <c r="C13" s="178"/>
      <c r="D13" s="178" t="s">
        <v>663</v>
      </c>
      <c r="E13" s="193">
        <v>1736.48</v>
      </c>
    </row>
    <row r="14" spans="1:5" x14ac:dyDescent="0.2">
      <c r="A14" s="192" t="s">
        <v>622</v>
      </c>
      <c r="B14" s="174" t="s">
        <v>1189</v>
      </c>
      <c r="C14" s="178"/>
      <c r="D14" s="178" t="s">
        <v>623</v>
      </c>
      <c r="E14" s="193" t="s">
        <v>84</v>
      </c>
    </row>
    <row r="15" spans="1:5" x14ac:dyDescent="0.2">
      <c r="A15" s="192" t="s">
        <v>563</v>
      </c>
      <c r="B15" s="174" t="s">
        <v>1190</v>
      </c>
      <c r="C15" s="178"/>
      <c r="D15" s="178" t="s">
        <v>564</v>
      </c>
      <c r="E15" s="193">
        <v>1649.49</v>
      </c>
    </row>
    <row r="16" spans="1:5" x14ac:dyDescent="0.2">
      <c r="A16" s="192" t="s">
        <v>591</v>
      </c>
      <c r="B16" s="174" t="s">
        <v>1191</v>
      </c>
      <c r="C16" s="178"/>
      <c r="D16" s="178" t="s">
        <v>1087</v>
      </c>
      <c r="E16" s="193">
        <v>1232.56</v>
      </c>
    </row>
    <row r="17" spans="1:5" x14ac:dyDescent="0.2">
      <c r="A17" s="192" t="s">
        <v>592</v>
      </c>
      <c r="B17" s="174" t="s">
        <v>1192</v>
      </c>
      <c r="C17" s="178"/>
      <c r="D17" s="178" t="s">
        <v>43</v>
      </c>
      <c r="E17" s="193">
        <v>1730.7</v>
      </c>
    </row>
    <row r="18" spans="1:5" x14ac:dyDescent="0.2">
      <c r="A18" s="192" t="s">
        <v>344</v>
      </c>
      <c r="B18" s="174" t="s">
        <v>1193</v>
      </c>
      <c r="C18" s="178"/>
      <c r="D18" s="178" t="s">
        <v>345</v>
      </c>
      <c r="E18" s="193">
        <v>1158.33</v>
      </c>
    </row>
    <row r="19" spans="1:5" x14ac:dyDescent="0.2">
      <c r="A19" s="192" t="s">
        <v>261</v>
      </c>
      <c r="B19" s="174" t="s">
        <v>1194</v>
      </c>
      <c r="C19" s="178"/>
      <c r="D19" s="194" t="s">
        <v>262</v>
      </c>
      <c r="E19" s="193">
        <v>1229.53</v>
      </c>
    </row>
    <row r="20" spans="1:5" x14ac:dyDescent="0.2">
      <c r="A20" s="192" t="s">
        <v>510</v>
      </c>
      <c r="B20" s="174" t="s">
        <v>1195</v>
      </c>
      <c r="C20" s="178"/>
      <c r="D20" s="178" t="s">
        <v>511</v>
      </c>
      <c r="E20" s="193">
        <v>1557.09</v>
      </c>
    </row>
    <row r="21" spans="1:5" x14ac:dyDescent="0.2">
      <c r="A21" s="192" t="s">
        <v>640</v>
      </c>
      <c r="B21" s="174" t="s">
        <v>1196</v>
      </c>
      <c r="C21" s="178"/>
      <c r="D21" s="178" t="s">
        <v>1088</v>
      </c>
      <c r="E21" s="193">
        <v>1618.69</v>
      </c>
    </row>
    <row r="22" spans="1:5" x14ac:dyDescent="0.2">
      <c r="A22" s="192" t="s">
        <v>426</v>
      </c>
      <c r="B22" s="174" t="s">
        <v>1197</v>
      </c>
      <c r="C22" s="178"/>
      <c r="D22" s="178" t="s">
        <v>427</v>
      </c>
      <c r="E22" s="193">
        <v>1499.85</v>
      </c>
    </row>
    <row r="23" spans="1:5" x14ac:dyDescent="0.2">
      <c r="A23" s="192" t="s">
        <v>84</v>
      </c>
      <c r="B23" s="174" t="s">
        <v>1198</v>
      </c>
      <c r="C23" s="178"/>
      <c r="D23" s="178" t="s">
        <v>1089</v>
      </c>
      <c r="E23" s="193" t="s">
        <v>84</v>
      </c>
    </row>
    <row r="24" spans="1:5" x14ac:dyDescent="0.2">
      <c r="A24" s="192" t="s">
        <v>731</v>
      </c>
      <c r="B24" s="174" t="s">
        <v>1199</v>
      </c>
      <c r="C24" s="178"/>
      <c r="D24" s="178" t="s">
        <v>1644</v>
      </c>
      <c r="E24" s="193">
        <v>1645.66</v>
      </c>
    </row>
    <row r="25" spans="1:5" x14ac:dyDescent="0.2">
      <c r="A25" s="192" t="s">
        <v>1200</v>
      </c>
      <c r="B25" s="174" t="s">
        <v>1201</v>
      </c>
      <c r="C25" s="178"/>
      <c r="D25" s="178" t="s">
        <v>1040</v>
      </c>
      <c r="E25" s="193" t="s">
        <v>84</v>
      </c>
    </row>
    <row r="26" spans="1:5" x14ac:dyDescent="0.2">
      <c r="A26" s="192" t="s">
        <v>494</v>
      </c>
      <c r="B26" s="174" t="s">
        <v>1202</v>
      </c>
      <c r="C26" s="178"/>
      <c r="D26" s="178" t="s">
        <v>1040</v>
      </c>
      <c r="E26" s="193">
        <v>1660.25</v>
      </c>
    </row>
    <row r="27" spans="1:5" x14ac:dyDescent="0.2">
      <c r="A27" s="192" t="s">
        <v>1203</v>
      </c>
      <c r="B27" s="174" t="s">
        <v>1204</v>
      </c>
      <c r="C27" s="178"/>
      <c r="D27" s="178" t="s">
        <v>1090</v>
      </c>
      <c r="E27" s="193" t="s">
        <v>84</v>
      </c>
    </row>
    <row r="28" spans="1:5" x14ac:dyDescent="0.2">
      <c r="A28" s="192" t="s">
        <v>84</v>
      </c>
      <c r="B28" s="174" t="s">
        <v>1205</v>
      </c>
      <c r="C28" s="178"/>
      <c r="D28" s="178" t="s">
        <v>1091</v>
      </c>
      <c r="E28" s="193" t="s">
        <v>84</v>
      </c>
    </row>
    <row r="29" spans="1:5" x14ac:dyDescent="0.2">
      <c r="A29" s="192" t="s">
        <v>593</v>
      </c>
      <c r="B29" s="174" t="s">
        <v>1206</v>
      </c>
      <c r="C29" s="178"/>
      <c r="D29" s="178" t="s">
        <v>44</v>
      </c>
      <c r="E29" s="193">
        <v>1604.7</v>
      </c>
    </row>
    <row r="30" spans="1:5" x14ac:dyDescent="0.2">
      <c r="A30" s="192" t="s">
        <v>468</v>
      </c>
      <c r="B30" s="174" t="s">
        <v>1207</v>
      </c>
      <c r="C30" s="178"/>
      <c r="D30" s="178" t="s">
        <v>469</v>
      </c>
      <c r="E30" s="193">
        <v>1080.1199999999999</v>
      </c>
    </row>
    <row r="31" spans="1:5" x14ac:dyDescent="0.2">
      <c r="A31" s="192" t="s">
        <v>382</v>
      </c>
      <c r="B31" s="174" t="s">
        <v>1208</v>
      </c>
      <c r="C31" s="178"/>
      <c r="D31" s="178" t="s">
        <v>383</v>
      </c>
      <c r="E31" s="193">
        <v>1645.46</v>
      </c>
    </row>
    <row r="32" spans="1:5" x14ac:dyDescent="0.2">
      <c r="A32" s="192" t="s">
        <v>84</v>
      </c>
      <c r="B32" s="174" t="s">
        <v>1209</v>
      </c>
      <c r="C32" s="178"/>
      <c r="D32" s="178" t="s">
        <v>1092</v>
      </c>
      <c r="E32" s="193" t="s">
        <v>84</v>
      </c>
    </row>
    <row r="33" spans="1:5" x14ac:dyDescent="0.2">
      <c r="A33" s="192" t="s">
        <v>253</v>
      </c>
      <c r="B33" s="174" t="s">
        <v>1210</v>
      </c>
      <c r="C33" s="178"/>
      <c r="D33" s="178" t="s">
        <v>1021</v>
      </c>
      <c r="E33" s="193">
        <v>1166.51</v>
      </c>
    </row>
    <row r="34" spans="1:5" x14ac:dyDescent="0.2">
      <c r="A34" s="192" t="s">
        <v>254</v>
      </c>
      <c r="B34" s="174" t="s">
        <v>1211</v>
      </c>
      <c r="C34" s="178"/>
      <c r="D34" s="178" t="s">
        <v>1022</v>
      </c>
      <c r="E34" s="193">
        <v>1084.47</v>
      </c>
    </row>
    <row r="35" spans="1:5" x14ac:dyDescent="0.2">
      <c r="A35" s="192" t="s">
        <v>1212</v>
      </c>
      <c r="B35" s="174" t="s">
        <v>1213</v>
      </c>
      <c r="C35" s="178"/>
      <c r="D35" s="178" t="s">
        <v>1093</v>
      </c>
      <c r="E35" s="193" t="s">
        <v>84</v>
      </c>
    </row>
    <row r="36" spans="1:5" x14ac:dyDescent="0.2">
      <c r="A36" s="192" t="s">
        <v>368</v>
      </c>
      <c r="B36" s="174" t="s">
        <v>1214</v>
      </c>
      <c r="C36" s="178"/>
      <c r="D36" s="178" t="s">
        <v>369</v>
      </c>
      <c r="E36" s="193">
        <v>1286.72</v>
      </c>
    </row>
    <row r="37" spans="1:5" x14ac:dyDescent="0.2">
      <c r="A37" s="192" t="s">
        <v>271</v>
      </c>
      <c r="B37" s="174" t="s">
        <v>1215</v>
      </c>
      <c r="C37" s="178"/>
      <c r="D37" s="178" t="s">
        <v>272</v>
      </c>
      <c r="E37" s="193">
        <v>1231.92</v>
      </c>
    </row>
    <row r="38" spans="1:5" x14ac:dyDescent="0.2">
      <c r="A38" s="192" t="s">
        <v>84</v>
      </c>
      <c r="B38" s="174" t="s">
        <v>1216</v>
      </c>
      <c r="C38" s="178"/>
      <c r="D38" s="178" t="s">
        <v>1094</v>
      </c>
      <c r="E38" s="193" t="s">
        <v>84</v>
      </c>
    </row>
    <row r="39" spans="1:5" ht="14.25" x14ac:dyDescent="0.2">
      <c r="A39" s="192" t="s">
        <v>396</v>
      </c>
      <c r="B39" s="174" t="s">
        <v>1217</v>
      </c>
      <c r="C39" s="195"/>
      <c r="D39" s="178" t="s">
        <v>397</v>
      </c>
      <c r="E39" s="193">
        <v>1294.04</v>
      </c>
    </row>
    <row r="40" spans="1:5" x14ac:dyDescent="0.2">
      <c r="A40" s="192" t="s">
        <v>732</v>
      </c>
      <c r="B40" s="174" t="s">
        <v>1218</v>
      </c>
      <c r="C40" s="178"/>
      <c r="D40" s="178" t="s">
        <v>733</v>
      </c>
      <c r="E40" s="193" t="s">
        <v>84</v>
      </c>
    </row>
    <row r="41" spans="1:5" x14ac:dyDescent="0.2">
      <c r="A41" s="192" t="s">
        <v>844</v>
      </c>
      <c r="B41" s="185" t="s">
        <v>1219</v>
      </c>
      <c r="C41" s="178"/>
      <c r="D41" s="194" t="s">
        <v>1095</v>
      </c>
      <c r="E41" s="193">
        <v>1535.24</v>
      </c>
    </row>
    <row r="42" spans="1:5" x14ac:dyDescent="0.2">
      <c r="A42" s="192" t="s">
        <v>610</v>
      </c>
      <c r="B42" s="174" t="s">
        <v>1220</v>
      </c>
      <c r="C42" s="178"/>
      <c r="D42" s="178" t="s">
        <v>1046</v>
      </c>
      <c r="E42" s="193">
        <v>1734.68</v>
      </c>
    </row>
    <row r="43" spans="1:5" x14ac:dyDescent="0.2">
      <c r="A43" s="192" t="s">
        <v>352</v>
      </c>
      <c r="B43" s="174" t="s">
        <v>1221</v>
      </c>
      <c r="C43" s="178"/>
      <c r="D43" s="178" t="s">
        <v>353</v>
      </c>
      <c r="E43" s="193">
        <v>1230.8599999999999</v>
      </c>
    </row>
    <row r="44" spans="1:5" x14ac:dyDescent="0.2">
      <c r="A44" s="192" t="s">
        <v>512</v>
      </c>
      <c r="B44" s="174" t="s">
        <v>1222</v>
      </c>
      <c r="C44" s="178"/>
      <c r="D44" s="178" t="s">
        <v>513</v>
      </c>
      <c r="E44" s="193">
        <v>1605.53</v>
      </c>
    </row>
    <row r="45" spans="1:5" x14ac:dyDescent="0.2">
      <c r="A45" s="192" t="s">
        <v>550</v>
      </c>
      <c r="B45" s="174" t="s">
        <v>1223</v>
      </c>
      <c r="C45" s="178"/>
      <c r="D45" s="178" t="s">
        <v>551</v>
      </c>
      <c r="E45" s="193">
        <v>1474.47</v>
      </c>
    </row>
    <row r="46" spans="1:5" x14ac:dyDescent="0.2">
      <c r="A46" s="192" t="s">
        <v>594</v>
      </c>
      <c r="B46" s="174" t="s">
        <v>1224</v>
      </c>
      <c r="C46" s="178"/>
      <c r="D46" s="178" t="s">
        <v>45</v>
      </c>
      <c r="E46" s="193">
        <v>1442.01</v>
      </c>
    </row>
    <row r="47" spans="1:5" x14ac:dyDescent="0.2">
      <c r="A47" s="192" t="s">
        <v>514</v>
      </c>
      <c r="B47" s="174" t="s">
        <v>1225</v>
      </c>
      <c r="C47" s="178"/>
      <c r="D47" s="178" t="s">
        <v>515</v>
      </c>
      <c r="E47" s="193">
        <v>1873.64</v>
      </c>
    </row>
    <row r="48" spans="1:5" x14ac:dyDescent="0.2">
      <c r="A48" s="192" t="s">
        <v>1226</v>
      </c>
      <c r="B48" s="174" t="s">
        <v>1227</v>
      </c>
      <c r="C48" s="178"/>
      <c r="D48" s="178" t="s">
        <v>1096</v>
      </c>
      <c r="E48" s="193" t="s">
        <v>84</v>
      </c>
    </row>
    <row r="49" spans="1:5" x14ac:dyDescent="0.2">
      <c r="A49" s="192" t="s">
        <v>84</v>
      </c>
      <c r="B49" s="174" t="s">
        <v>1228</v>
      </c>
      <c r="C49" s="178"/>
      <c r="D49" s="178" t="s">
        <v>1097</v>
      </c>
      <c r="E49" s="193" t="s">
        <v>84</v>
      </c>
    </row>
    <row r="50" spans="1:5" x14ac:dyDescent="0.2">
      <c r="A50" s="192" t="s">
        <v>611</v>
      </c>
      <c r="B50" s="174" t="s">
        <v>1229</v>
      </c>
      <c r="C50" s="178"/>
      <c r="D50" s="178" t="s">
        <v>1645</v>
      </c>
      <c r="E50" s="193">
        <v>1563.46</v>
      </c>
    </row>
    <row r="51" spans="1:5" x14ac:dyDescent="0.2">
      <c r="A51" s="192" t="s">
        <v>734</v>
      </c>
      <c r="B51" s="174" t="s">
        <v>1230</v>
      </c>
      <c r="C51" s="178"/>
      <c r="D51" s="194" t="s">
        <v>1059</v>
      </c>
      <c r="E51" s="193">
        <v>1442.66</v>
      </c>
    </row>
    <row r="52" spans="1:5" x14ac:dyDescent="0.2">
      <c r="A52" s="192" t="s">
        <v>552</v>
      </c>
      <c r="B52" s="174" t="s">
        <v>1231</v>
      </c>
      <c r="C52" s="178"/>
      <c r="D52" s="178" t="s">
        <v>553</v>
      </c>
      <c r="E52" s="193">
        <v>1635.47</v>
      </c>
    </row>
    <row r="53" spans="1:5" x14ac:dyDescent="0.2">
      <c r="A53" s="192" t="s">
        <v>595</v>
      </c>
      <c r="B53" s="174" t="s">
        <v>1232</v>
      </c>
      <c r="C53" s="178"/>
      <c r="D53" s="178" t="s">
        <v>46</v>
      </c>
      <c r="E53" s="193">
        <v>1660.55</v>
      </c>
    </row>
    <row r="54" spans="1:5" x14ac:dyDescent="0.2">
      <c r="A54" s="192" t="s">
        <v>482</v>
      </c>
      <c r="B54" s="174" t="s">
        <v>1233</v>
      </c>
      <c r="C54" s="178"/>
      <c r="D54" s="178" t="s">
        <v>483</v>
      </c>
      <c r="E54" s="193">
        <v>1790.83</v>
      </c>
    </row>
    <row r="55" spans="1:5" x14ac:dyDescent="0.2">
      <c r="A55" s="192" t="s">
        <v>534</v>
      </c>
      <c r="B55" s="174" t="s">
        <v>1234</v>
      </c>
      <c r="C55" s="178"/>
      <c r="D55" s="178" t="s">
        <v>535</v>
      </c>
      <c r="E55" s="193">
        <v>1665.48</v>
      </c>
    </row>
    <row r="56" spans="1:5" x14ac:dyDescent="0.2">
      <c r="A56" s="192" t="s">
        <v>428</v>
      </c>
      <c r="B56" s="174" t="s">
        <v>1235</v>
      </c>
      <c r="C56" s="178"/>
      <c r="D56" s="178" t="s">
        <v>429</v>
      </c>
      <c r="E56" s="193">
        <v>1520.27</v>
      </c>
    </row>
    <row r="57" spans="1:5" x14ac:dyDescent="0.2">
      <c r="A57" s="192" t="s">
        <v>1236</v>
      </c>
      <c r="B57" s="185" t="s">
        <v>1237</v>
      </c>
      <c r="C57" s="178"/>
      <c r="D57" s="194" t="s">
        <v>835</v>
      </c>
      <c r="E57" s="193">
        <v>2058.46</v>
      </c>
    </row>
    <row r="58" spans="1:5" x14ac:dyDescent="0.2">
      <c r="A58" s="192" t="s">
        <v>291</v>
      </c>
      <c r="B58" s="174" t="s">
        <v>1238</v>
      </c>
      <c r="C58" s="178"/>
      <c r="D58" s="178" t="s">
        <v>292</v>
      </c>
      <c r="E58" s="193">
        <v>1224.98</v>
      </c>
    </row>
    <row r="59" spans="1:5" x14ac:dyDescent="0.2">
      <c r="A59" s="192" t="s">
        <v>273</v>
      </c>
      <c r="B59" s="174" t="s">
        <v>1239</v>
      </c>
      <c r="C59" s="178"/>
      <c r="D59" s="178" t="s">
        <v>274</v>
      </c>
      <c r="E59" s="193">
        <v>1390.76</v>
      </c>
    </row>
    <row r="60" spans="1:5" x14ac:dyDescent="0.2">
      <c r="A60" s="192" t="s">
        <v>354</v>
      </c>
      <c r="B60" s="174" t="s">
        <v>1240</v>
      </c>
      <c r="C60" s="178"/>
      <c r="D60" s="178" t="s">
        <v>355</v>
      </c>
      <c r="E60" s="193">
        <v>1306.49</v>
      </c>
    </row>
    <row r="61" spans="1:5" x14ac:dyDescent="0.2">
      <c r="A61" s="192" t="s">
        <v>500</v>
      </c>
      <c r="B61" s="174" t="s">
        <v>1241</v>
      </c>
      <c r="C61" s="178"/>
      <c r="D61" s="178" t="s">
        <v>501</v>
      </c>
      <c r="E61" s="193">
        <v>1610.14</v>
      </c>
    </row>
    <row r="62" spans="1:5" x14ac:dyDescent="0.2">
      <c r="A62" s="192" t="s">
        <v>577</v>
      </c>
      <c r="B62" s="174" t="s">
        <v>1242</v>
      </c>
      <c r="C62" s="178"/>
      <c r="D62" s="178" t="s">
        <v>47</v>
      </c>
      <c r="E62" s="193">
        <v>1510.52</v>
      </c>
    </row>
    <row r="63" spans="1:5" x14ac:dyDescent="0.2">
      <c r="A63" s="192" t="s">
        <v>442</v>
      </c>
      <c r="B63" s="174" t="s">
        <v>1243</v>
      </c>
      <c r="C63" s="178"/>
      <c r="D63" s="178" t="s">
        <v>443</v>
      </c>
      <c r="E63" s="193">
        <v>1319.47</v>
      </c>
    </row>
    <row r="64" spans="1:5" x14ac:dyDescent="0.2">
      <c r="A64" s="192" t="s">
        <v>664</v>
      </c>
      <c r="B64" s="174" t="s">
        <v>1244</v>
      </c>
      <c r="C64" s="178"/>
      <c r="D64" s="178" t="s">
        <v>665</v>
      </c>
      <c r="E64" s="193">
        <v>1608.1</v>
      </c>
    </row>
    <row r="65" spans="1:5" x14ac:dyDescent="0.2">
      <c r="A65" s="192" t="s">
        <v>1245</v>
      </c>
      <c r="B65" s="174" t="s">
        <v>1246</v>
      </c>
      <c r="C65" s="178"/>
      <c r="D65" s="178" t="s">
        <v>1098</v>
      </c>
      <c r="E65" s="193" t="s">
        <v>84</v>
      </c>
    </row>
    <row r="66" spans="1:5" x14ac:dyDescent="0.2">
      <c r="A66" s="192" t="s">
        <v>263</v>
      </c>
      <c r="B66" s="174" t="s">
        <v>1247</v>
      </c>
      <c r="C66" s="178"/>
      <c r="D66" s="178" t="s">
        <v>264</v>
      </c>
      <c r="E66" s="193">
        <v>1370.75</v>
      </c>
    </row>
    <row r="67" spans="1:5" x14ac:dyDescent="0.2">
      <c r="A67" s="192" t="s">
        <v>1248</v>
      </c>
      <c r="B67" s="174" t="s">
        <v>1249</v>
      </c>
      <c r="C67" s="178"/>
      <c r="D67" s="178" t="s">
        <v>1099</v>
      </c>
      <c r="E67" s="193" t="s">
        <v>84</v>
      </c>
    </row>
    <row r="68" spans="1:5" x14ac:dyDescent="0.2">
      <c r="A68" s="192" t="s">
        <v>1250</v>
      </c>
      <c r="B68" s="174" t="s">
        <v>1251</v>
      </c>
      <c r="C68" s="178"/>
      <c r="D68" s="178" t="s">
        <v>1100</v>
      </c>
      <c r="E68" s="193" t="s">
        <v>84</v>
      </c>
    </row>
    <row r="69" spans="1:5" x14ac:dyDescent="0.2">
      <c r="A69" s="192" t="s">
        <v>516</v>
      </c>
      <c r="B69" s="174" t="s">
        <v>1252</v>
      </c>
      <c r="C69" s="178"/>
      <c r="D69" s="178" t="s">
        <v>517</v>
      </c>
      <c r="E69" s="193">
        <v>1602.35</v>
      </c>
    </row>
    <row r="70" spans="1:5" x14ac:dyDescent="0.2">
      <c r="A70" s="192" t="s">
        <v>495</v>
      </c>
      <c r="B70" s="174" t="s">
        <v>1253</v>
      </c>
      <c r="C70" s="178"/>
      <c r="D70" s="178" t="s">
        <v>1041</v>
      </c>
      <c r="E70" s="193">
        <v>1885.84</v>
      </c>
    </row>
    <row r="71" spans="1:5" x14ac:dyDescent="0.2">
      <c r="A71" s="192" t="s">
        <v>384</v>
      </c>
      <c r="B71" s="174" t="s">
        <v>1254</v>
      </c>
      <c r="C71" s="178"/>
      <c r="D71" s="178" t="s">
        <v>385</v>
      </c>
      <c r="E71" s="193">
        <v>1598.11</v>
      </c>
    </row>
    <row r="72" spans="1:5" x14ac:dyDescent="0.2">
      <c r="A72" s="192" t="s">
        <v>518</v>
      </c>
      <c r="B72" s="174" t="s">
        <v>1255</v>
      </c>
      <c r="C72" s="178"/>
      <c r="D72" s="178" t="s">
        <v>519</v>
      </c>
      <c r="E72" s="193">
        <v>1765.05</v>
      </c>
    </row>
    <row r="73" spans="1:5" x14ac:dyDescent="0.2">
      <c r="A73" s="192" t="s">
        <v>771</v>
      </c>
      <c r="B73" s="174" t="s">
        <v>1256</v>
      </c>
      <c r="C73" s="178"/>
      <c r="D73" s="178" t="s">
        <v>772</v>
      </c>
      <c r="E73" s="193">
        <v>1531.73</v>
      </c>
    </row>
    <row r="74" spans="1:5" x14ac:dyDescent="0.2">
      <c r="A74" s="192" t="s">
        <v>685</v>
      </c>
      <c r="B74" s="174" t="s">
        <v>1257</v>
      </c>
      <c r="C74" s="178"/>
      <c r="D74" s="178" t="s">
        <v>686</v>
      </c>
      <c r="E74" s="193">
        <v>1799.72</v>
      </c>
    </row>
    <row r="75" spans="1:5" x14ac:dyDescent="0.2">
      <c r="A75" s="192" t="s">
        <v>255</v>
      </c>
      <c r="B75" s="174" t="s">
        <v>1258</v>
      </c>
      <c r="C75" s="178"/>
      <c r="D75" s="178" t="s">
        <v>1023</v>
      </c>
      <c r="E75" s="193">
        <v>1748.05</v>
      </c>
    </row>
    <row r="76" spans="1:5" x14ac:dyDescent="0.2">
      <c r="A76" s="192" t="s">
        <v>256</v>
      </c>
      <c r="B76" s="174" t="s">
        <v>1259</v>
      </c>
      <c r="C76" s="178"/>
      <c r="D76" s="178" t="s">
        <v>1024</v>
      </c>
      <c r="E76" s="193">
        <v>1636.66</v>
      </c>
    </row>
    <row r="77" spans="1:5" x14ac:dyDescent="0.2">
      <c r="A77" s="192" t="s">
        <v>1260</v>
      </c>
      <c r="B77" s="174" t="s">
        <v>1261</v>
      </c>
      <c r="C77" s="178"/>
      <c r="D77" s="178" t="s">
        <v>1101</v>
      </c>
      <c r="E77" s="193" t="s">
        <v>84</v>
      </c>
    </row>
    <row r="78" spans="1:5" x14ac:dyDescent="0.2">
      <c r="A78" s="192" t="s">
        <v>1262</v>
      </c>
      <c r="B78" s="174" t="s">
        <v>1263</v>
      </c>
      <c r="C78" s="178"/>
      <c r="D78" s="178" t="s">
        <v>1102</v>
      </c>
      <c r="E78" s="193" t="s">
        <v>84</v>
      </c>
    </row>
    <row r="79" spans="1:5" x14ac:dyDescent="0.2">
      <c r="A79" s="192" t="s">
        <v>370</v>
      </c>
      <c r="B79" s="174" t="s">
        <v>1264</v>
      </c>
      <c r="C79" s="178"/>
      <c r="D79" s="178" t="s">
        <v>371</v>
      </c>
      <c r="E79" s="193">
        <v>1181.3</v>
      </c>
    </row>
    <row r="80" spans="1:5" x14ac:dyDescent="0.2">
      <c r="A80" s="192" t="s">
        <v>721</v>
      </c>
      <c r="B80" s="174" t="s">
        <v>1265</v>
      </c>
      <c r="C80" s="178"/>
      <c r="D80" s="178" t="s">
        <v>722</v>
      </c>
      <c r="E80" s="193">
        <v>1940.57</v>
      </c>
    </row>
    <row r="81" spans="1:5" x14ac:dyDescent="0.2">
      <c r="A81" s="192" t="s">
        <v>624</v>
      </c>
      <c r="B81" s="174" t="s">
        <v>1266</v>
      </c>
      <c r="C81" s="178"/>
      <c r="D81" s="178" t="s">
        <v>625</v>
      </c>
      <c r="E81" s="193" t="s">
        <v>84</v>
      </c>
    </row>
    <row r="82" spans="1:5" x14ac:dyDescent="0.2">
      <c r="A82" s="192" t="s">
        <v>293</v>
      </c>
      <c r="B82" s="174" t="s">
        <v>1267</v>
      </c>
      <c r="C82" s="178"/>
      <c r="D82" s="178" t="s">
        <v>294</v>
      </c>
      <c r="E82" s="193">
        <v>1519.3</v>
      </c>
    </row>
    <row r="83" spans="1:5" x14ac:dyDescent="0.2">
      <c r="A83" s="192" t="s">
        <v>760</v>
      </c>
      <c r="B83" s="174" t="s">
        <v>1268</v>
      </c>
      <c r="C83" s="178"/>
      <c r="D83" s="178" t="s">
        <v>761</v>
      </c>
      <c r="E83" s="193" t="s">
        <v>84</v>
      </c>
    </row>
    <row r="84" spans="1:5" x14ac:dyDescent="0.2">
      <c r="A84" s="192" t="s">
        <v>578</v>
      </c>
      <c r="B84" s="174" t="s">
        <v>1269</v>
      </c>
      <c r="C84" s="178"/>
      <c r="D84" s="178" t="s">
        <v>42</v>
      </c>
      <c r="E84" s="193">
        <v>1214.3399999999999</v>
      </c>
    </row>
    <row r="85" spans="1:5" x14ac:dyDescent="0.2">
      <c r="A85" s="192" t="s">
        <v>84</v>
      </c>
      <c r="B85" s="174" t="s">
        <v>1270</v>
      </c>
      <c r="C85" s="178"/>
      <c r="D85" s="178" t="s">
        <v>1103</v>
      </c>
      <c r="E85" s="193" t="s">
        <v>84</v>
      </c>
    </row>
    <row r="86" spans="1:5" x14ac:dyDescent="0.2">
      <c r="A86" s="192" t="s">
        <v>520</v>
      </c>
      <c r="B86" s="174" t="s">
        <v>1271</v>
      </c>
      <c r="C86" s="178"/>
      <c r="D86" s="178" t="s">
        <v>521</v>
      </c>
      <c r="E86" s="193">
        <v>1564.93</v>
      </c>
    </row>
    <row r="87" spans="1:5" x14ac:dyDescent="0.2">
      <c r="A87" s="192" t="s">
        <v>1272</v>
      </c>
      <c r="B87" s="174" t="s">
        <v>1273</v>
      </c>
      <c r="C87" s="178"/>
      <c r="D87" s="178" t="s">
        <v>1104</v>
      </c>
      <c r="E87" s="193" t="s">
        <v>84</v>
      </c>
    </row>
    <row r="88" spans="1:5" x14ac:dyDescent="0.2">
      <c r="A88" s="192" t="s">
        <v>265</v>
      </c>
      <c r="B88" s="174" t="s">
        <v>1274</v>
      </c>
      <c r="C88" s="178"/>
      <c r="D88" s="178" t="s">
        <v>266</v>
      </c>
      <c r="E88" s="193">
        <v>1311.2</v>
      </c>
    </row>
    <row r="89" spans="1:5" x14ac:dyDescent="0.2">
      <c r="A89" s="192" t="s">
        <v>410</v>
      </c>
      <c r="B89" s="174" t="s">
        <v>1275</v>
      </c>
      <c r="C89" s="178"/>
      <c r="D89" s="178" t="s">
        <v>411</v>
      </c>
      <c r="E89" s="193" t="s">
        <v>84</v>
      </c>
    </row>
    <row r="90" spans="1:5" x14ac:dyDescent="0.2">
      <c r="A90" s="192" t="s">
        <v>735</v>
      </c>
      <c r="B90" s="174" t="s">
        <v>1276</v>
      </c>
      <c r="C90" s="178"/>
      <c r="D90" s="178" t="s">
        <v>1060</v>
      </c>
      <c r="E90" s="193">
        <v>1580.64</v>
      </c>
    </row>
    <row r="91" spans="1:5" x14ac:dyDescent="0.2">
      <c r="A91" s="192" t="s">
        <v>773</v>
      </c>
      <c r="B91" s="174" t="s">
        <v>1277</v>
      </c>
      <c r="C91" s="178"/>
      <c r="D91" s="178" t="s">
        <v>774</v>
      </c>
      <c r="E91" s="193">
        <v>1891.82</v>
      </c>
    </row>
    <row r="92" spans="1:5" x14ac:dyDescent="0.2">
      <c r="A92" s="192" t="s">
        <v>470</v>
      </c>
      <c r="B92" s="174" t="s">
        <v>1278</v>
      </c>
      <c r="C92" s="178"/>
      <c r="D92" s="178" t="s">
        <v>471</v>
      </c>
      <c r="E92" s="193">
        <v>1252.67</v>
      </c>
    </row>
    <row r="93" spans="1:5" x14ac:dyDescent="0.2">
      <c r="A93" s="192" t="s">
        <v>330</v>
      </c>
      <c r="B93" s="174" t="s">
        <v>1279</v>
      </c>
      <c r="C93" s="178"/>
      <c r="D93" s="178" t="s">
        <v>331</v>
      </c>
      <c r="E93" s="193">
        <v>1747.53</v>
      </c>
    </row>
    <row r="94" spans="1:5" x14ac:dyDescent="0.2">
      <c r="A94" s="192" t="s">
        <v>723</v>
      </c>
      <c r="B94" s="174" t="s">
        <v>1280</v>
      </c>
      <c r="C94" s="178"/>
      <c r="D94" s="178" t="s">
        <v>724</v>
      </c>
      <c r="E94" s="193">
        <v>1549.15</v>
      </c>
    </row>
    <row r="95" spans="1:5" x14ac:dyDescent="0.2">
      <c r="A95" s="192" t="s">
        <v>84</v>
      </c>
      <c r="B95" s="174" t="s">
        <v>1281</v>
      </c>
      <c r="C95" s="178"/>
      <c r="D95" s="178" t="s">
        <v>1105</v>
      </c>
      <c r="E95" s="193" t="s">
        <v>84</v>
      </c>
    </row>
    <row r="96" spans="1:5" x14ac:dyDescent="0.2">
      <c r="A96" s="192" t="s">
        <v>596</v>
      </c>
      <c r="B96" s="174" t="s">
        <v>1282</v>
      </c>
      <c r="C96" s="178"/>
      <c r="D96" s="178" t="s">
        <v>48</v>
      </c>
      <c r="E96" s="193">
        <v>1667.71</v>
      </c>
    </row>
    <row r="97" spans="1:5" x14ac:dyDescent="0.2">
      <c r="A97" s="192" t="s">
        <v>536</v>
      </c>
      <c r="B97" s="174" t="s">
        <v>1283</v>
      </c>
      <c r="C97" s="178"/>
      <c r="D97" s="178" t="s">
        <v>537</v>
      </c>
      <c r="E97" s="193">
        <v>1807.67</v>
      </c>
    </row>
    <row r="98" spans="1:5" s="200" customFormat="1" x14ac:dyDescent="0.2">
      <c r="A98" s="192" t="s">
        <v>84</v>
      </c>
      <c r="B98" s="198" t="s">
        <v>1284</v>
      </c>
      <c r="C98" s="199"/>
      <c r="D98" s="194" t="s">
        <v>1015</v>
      </c>
      <c r="E98" s="193" t="s">
        <v>84</v>
      </c>
    </row>
    <row r="99" spans="1:5" x14ac:dyDescent="0.2">
      <c r="A99" s="192" t="s">
        <v>239</v>
      </c>
      <c r="B99" s="174" t="s">
        <v>1285</v>
      </c>
      <c r="C99" s="178"/>
      <c r="D99" s="178" t="s">
        <v>1015</v>
      </c>
      <c r="E99" s="193">
        <v>1376.29</v>
      </c>
    </row>
    <row r="100" spans="1:5" x14ac:dyDescent="0.2">
      <c r="A100" s="192" t="s">
        <v>666</v>
      </c>
      <c r="B100" s="174" t="s">
        <v>1286</v>
      </c>
      <c r="C100" s="178"/>
      <c r="D100" s="178" t="s">
        <v>667</v>
      </c>
      <c r="E100" s="193">
        <v>1648.48</v>
      </c>
    </row>
    <row r="101" spans="1:5" x14ac:dyDescent="0.2">
      <c r="A101" s="192" t="s">
        <v>412</v>
      </c>
      <c r="B101" s="174" t="s">
        <v>1287</v>
      </c>
      <c r="C101" s="178"/>
      <c r="D101" s="178" t="s">
        <v>413</v>
      </c>
      <c r="E101" s="193" t="s">
        <v>84</v>
      </c>
    </row>
    <row r="102" spans="1:5" x14ac:dyDescent="0.2">
      <c r="A102" s="192" t="s">
        <v>84</v>
      </c>
      <c r="B102" s="174" t="s">
        <v>1288</v>
      </c>
      <c r="C102" s="178"/>
      <c r="D102" s="178" t="s">
        <v>1032</v>
      </c>
      <c r="E102" s="193" t="s">
        <v>84</v>
      </c>
    </row>
    <row r="103" spans="1:5" s="200" customFormat="1" x14ac:dyDescent="0.2">
      <c r="A103" s="192" t="s">
        <v>362</v>
      </c>
      <c r="B103" s="185" t="s">
        <v>1289</v>
      </c>
      <c r="C103" s="194"/>
      <c r="D103" s="178" t="s">
        <v>1032</v>
      </c>
      <c r="E103" s="193">
        <v>1224.6099999999999</v>
      </c>
    </row>
    <row r="104" spans="1:5" x14ac:dyDescent="0.2">
      <c r="A104" s="192" t="s">
        <v>372</v>
      </c>
      <c r="B104" s="174" t="s">
        <v>1290</v>
      </c>
      <c r="C104" s="178"/>
      <c r="D104" s="178" t="s">
        <v>373</v>
      </c>
      <c r="E104" s="193">
        <v>1821.32</v>
      </c>
    </row>
    <row r="105" spans="1:5" x14ac:dyDescent="0.2">
      <c r="A105" s="192" t="s">
        <v>1291</v>
      </c>
      <c r="B105" s="174" t="s">
        <v>1292</v>
      </c>
      <c r="C105" s="178"/>
      <c r="D105" s="178" t="s">
        <v>1106</v>
      </c>
      <c r="E105" s="193" t="s">
        <v>84</v>
      </c>
    </row>
    <row r="106" spans="1:5" x14ac:dyDescent="0.2">
      <c r="A106" s="192" t="s">
        <v>346</v>
      </c>
      <c r="B106" s="174" t="s">
        <v>1293</v>
      </c>
      <c r="C106" s="178"/>
      <c r="D106" s="178" t="s">
        <v>347</v>
      </c>
      <c r="E106" s="193">
        <v>1124.92</v>
      </c>
    </row>
    <row r="107" spans="1:5" x14ac:dyDescent="0.2">
      <c r="A107" s="192" t="s">
        <v>846</v>
      </c>
      <c r="B107" s="185" t="s">
        <v>1294</v>
      </c>
      <c r="C107" s="178"/>
      <c r="D107" s="194" t="s">
        <v>1107</v>
      </c>
      <c r="E107" s="193">
        <v>1937.48</v>
      </c>
    </row>
    <row r="108" spans="1:5" x14ac:dyDescent="0.2">
      <c r="A108" s="192" t="s">
        <v>668</v>
      </c>
      <c r="B108" s="174" t="s">
        <v>1295</v>
      </c>
      <c r="C108" s="178"/>
      <c r="D108" s="178" t="s">
        <v>669</v>
      </c>
      <c r="E108" s="193">
        <v>1537.75</v>
      </c>
    </row>
    <row r="109" spans="1:5" x14ac:dyDescent="0.2">
      <c r="A109" s="192" t="s">
        <v>472</v>
      </c>
      <c r="B109" s="174" t="s">
        <v>1296</v>
      </c>
      <c r="C109" s="178"/>
      <c r="D109" s="178" t="s">
        <v>473</v>
      </c>
      <c r="E109" s="193">
        <v>1185.7</v>
      </c>
    </row>
    <row r="110" spans="1:5" s="200" customFormat="1" x14ac:dyDescent="0.2">
      <c r="A110" s="192" t="s">
        <v>84</v>
      </c>
      <c r="B110" s="185" t="s">
        <v>1297</v>
      </c>
      <c r="C110" s="194"/>
      <c r="D110" s="178" t="s">
        <v>1108</v>
      </c>
      <c r="E110" s="193" t="s">
        <v>84</v>
      </c>
    </row>
    <row r="111" spans="1:5" s="200" customFormat="1" x14ac:dyDescent="0.2">
      <c r="A111" s="192" t="s">
        <v>238</v>
      </c>
      <c r="B111" s="185" t="s">
        <v>1298</v>
      </c>
      <c r="C111" s="194"/>
      <c r="D111" s="178" t="s">
        <v>1646</v>
      </c>
      <c r="E111" s="193">
        <v>1307.1600000000001</v>
      </c>
    </row>
    <row r="112" spans="1:5" x14ac:dyDescent="0.2">
      <c r="A112" s="192" t="s">
        <v>597</v>
      </c>
      <c r="B112" s="174" t="s">
        <v>1299</v>
      </c>
      <c r="C112" s="178"/>
      <c r="D112" s="178" t="s">
        <v>49</v>
      </c>
      <c r="E112" s="193">
        <v>1483.01</v>
      </c>
    </row>
    <row r="113" spans="1:5" x14ac:dyDescent="0.2">
      <c r="A113" s="192" t="s">
        <v>1300</v>
      </c>
      <c r="B113" s="174" t="s">
        <v>1301</v>
      </c>
      <c r="C113" s="178"/>
      <c r="D113" s="178" t="s">
        <v>1109</v>
      </c>
      <c r="E113" s="193" t="s">
        <v>84</v>
      </c>
    </row>
    <row r="114" spans="1:5" x14ac:dyDescent="0.2">
      <c r="A114" s="192" t="s">
        <v>502</v>
      </c>
      <c r="B114" s="174" t="s">
        <v>1302</v>
      </c>
      <c r="C114" s="178"/>
      <c r="D114" s="178" t="s">
        <v>503</v>
      </c>
      <c r="E114" s="193">
        <v>1661.51</v>
      </c>
    </row>
    <row r="115" spans="1:5" x14ac:dyDescent="0.2">
      <c r="A115" s="192" t="s">
        <v>744</v>
      </c>
      <c r="B115" s="174" t="s">
        <v>1303</v>
      </c>
      <c r="C115" s="178"/>
      <c r="D115" s="178" t="s">
        <v>745</v>
      </c>
      <c r="E115" s="193">
        <v>1831.1</v>
      </c>
    </row>
    <row r="116" spans="1:5" x14ac:dyDescent="0.2">
      <c r="A116" s="192" t="s">
        <v>762</v>
      </c>
      <c r="B116" s="174" t="s">
        <v>1304</v>
      </c>
      <c r="C116" s="178"/>
      <c r="D116" s="178" t="s">
        <v>763</v>
      </c>
      <c r="E116" s="193" t="s">
        <v>84</v>
      </c>
    </row>
    <row r="117" spans="1:5" ht="14.25" x14ac:dyDescent="0.2">
      <c r="A117" s="192" t="s">
        <v>642</v>
      </c>
      <c r="B117" s="174" t="s">
        <v>1305</v>
      </c>
      <c r="C117" s="195"/>
      <c r="D117" s="178" t="s">
        <v>643</v>
      </c>
      <c r="E117" s="193">
        <v>1853.08</v>
      </c>
    </row>
    <row r="118" spans="1:5" x14ac:dyDescent="0.2">
      <c r="A118" s="192" t="s">
        <v>824</v>
      </c>
      <c r="B118" s="174" t="s">
        <v>1306</v>
      </c>
      <c r="C118" s="178"/>
      <c r="D118" s="178" t="s">
        <v>538</v>
      </c>
      <c r="E118" s="193">
        <v>1976.39</v>
      </c>
    </row>
    <row r="119" spans="1:5" x14ac:dyDescent="0.2">
      <c r="A119" s="192" t="s">
        <v>398</v>
      </c>
      <c r="B119" s="174" t="s">
        <v>1307</v>
      </c>
      <c r="C119" s="178"/>
      <c r="D119" s="178" t="s">
        <v>399</v>
      </c>
      <c r="E119" s="193">
        <v>1290.67</v>
      </c>
    </row>
    <row r="120" spans="1:5" x14ac:dyDescent="0.2">
      <c r="A120" s="192" t="s">
        <v>414</v>
      </c>
      <c r="B120" s="174" t="s">
        <v>1308</v>
      </c>
      <c r="C120" s="178"/>
      <c r="D120" s="178" t="s">
        <v>415</v>
      </c>
      <c r="E120" s="193" t="s">
        <v>84</v>
      </c>
    </row>
    <row r="121" spans="1:5" x14ac:dyDescent="0.2">
      <c r="A121" s="192" t="s">
        <v>325</v>
      </c>
      <c r="B121" s="174" t="s">
        <v>1309</v>
      </c>
      <c r="C121" s="178"/>
      <c r="D121" s="178" t="s">
        <v>1027</v>
      </c>
      <c r="E121" s="193">
        <v>1550.87</v>
      </c>
    </row>
    <row r="122" spans="1:5" x14ac:dyDescent="0.2">
      <c r="A122" s="192" t="s">
        <v>444</v>
      </c>
      <c r="B122" s="174" t="s">
        <v>1310</v>
      </c>
      <c r="C122" s="178"/>
      <c r="D122" s="178" t="s">
        <v>445</v>
      </c>
      <c r="E122" s="193">
        <v>1450.5</v>
      </c>
    </row>
    <row r="123" spans="1:5" x14ac:dyDescent="0.2">
      <c r="A123" s="192" t="s">
        <v>830</v>
      </c>
      <c r="B123" s="185" t="s">
        <v>1311</v>
      </c>
      <c r="C123" s="178"/>
      <c r="D123" s="194" t="s">
        <v>831</v>
      </c>
      <c r="E123" s="193">
        <v>1467.83</v>
      </c>
    </row>
    <row r="124" spans="1:5" x14ac:dyDescent="0.2">
      <c r="A124" s="192" t="s">
        <v>84</v>
      </c>
      <c r="B124" s="174" t="s">
        <v>1312</v>
      </c>
      <c r="C124" s="178"/>
      <c r="D124" s="178" t="s">
        <v>1110</v>
      </c>
      <c r="E124" s="193" t="s">
        <v>84</v>
      </c>
    </row>
    <row r="125" spans="1:5" x14ac:dyDescent="0.2">
      <c r="A125" s="192" t="s">
        <v>630</v>
      </c>
      <c r="B125" s="174" t="s">
        <v>1313</v>
      </c>
      <c r="C125" s="178"/>
      <c r="D125" s="178" t="s">
        <v>631</v>
      </c>
      <c r="E125" s="193">
        <v>1586</v>
      </c>
    </row>
    <row r="126" spans="1:5" x14ac:dyDescent="0.2">
      <c r="A126" s="192" t="s">
        <v>644</v>
      </c>
      <c r="B126" s="174" t="s">
        <v>1314</v>
      </c>
      <c r="C126" s="178"/>
      <c r="D126" s="178" t="s">
        <v>645</v>
      </c>
      <c r="E126" s="193">
        <v>1583.95</v>
      </c>
    </row>
    <row r="127" spans="1:5" x14ac:dyDescent="0.2">
      <c r="A127" s="192" t="s">
        <v>267</v>
      </c>
      <c r="B127" s="174" t="s">
        <v>1315</v>
      </c>
      <c r="C127" s="178"/>
      <c r="D127" s="178" t="s">
        <v>268</v>
      </c>
      <c r="E127" s="193">
        <v>1607.24</v>
      </c>
    </row>
    <row r="128" spans="1:5" x14ac:dyDescent="0.2">
      <c r="A128" s="192" t="s">
        <v>1316</v>
      </c>
      <c r="B128" s="174" t="s">
        <v>1317</v>
      </c>
      <c r="C128" s="178"/>
      <c r="D128" s="178" t="s">
        <v>1111</v>
      </c>
      <c r="E128" s="193" t="s">
        <v>84</v>
      </c>
    </row>
    <row r="129" spans="1:5" x14ac:dyDescent="0.2">
      <c r="A129" s="192" t="s">
        <v>695</v>
      </c>
      <c r="B129" s="174" t="s">
        <v>1318</v>
      </c>
      <c r="C129" s="178"/>
      <c r="D129" s="178" t="s">
        <v>696</v>
      </c>
      <c r="E129" s="193">
        <v>2438.98</v>
      </c>
    </row>
    <row r="130" spans="1:5" x14ac:dyDescent="0.2">
      <c r="A130" s="192" t="s">
        <v>598</v>
      </c>
      <c r="B130" s="174" t="s">
        <v>1319</v>
      </c>
      <c r="C130" s="178"/>
      <c r="D130" s="178" t="s">
        <v>50</v>
      </c>
      <c r="E130" s="193">
        <v>1427.06</v>
      </c>
    </row>
    <row r="131" spans="1:5" x14ac:dyDescent="0.2">
      <c r="A131" s="192" t="s">
        <v>522</v>
      </c>
      <c r="B131" s="174" t="s">
        <v>1320</v>
      </c>
      <c r="C131" s="178"/>
      <c r="D131" s="178" t="s">
        <v>523</v>
      </c>
      <c r="E131" s="193">
        <v>1868.99</v>
      </c>
    </row>
    <row r="132" spans="1:5" x14ac:dyDescent="0.2">
      <c r="A132" s="192" t="s">
        <v>697</v>
      </c>
      <c r="B132" s="174" t="s">
        <v>1321</v>
      </c>
      <c r="C132" s="178"/>
      <c r="D132" s="178" t="s">
        <v>1112</v>
      </c>
      <c r="E132" s="193">
        <v>2217.6999999999998</v>
      </c>
    </row>
    <row r="133" spans="1:5" x14ac:dyDescent="0.2">
      <c r="A133" s="192" t="s">
        <v>374</v>
      </c>
      <c r="B133" s="174" t="s">
        <v>1322</v>
      </c>
      <c r="C133" s="178"/>
      <c r="D133" s="178" t="s">
        <v>375</v>
      </c>
      <c r="E133" s="193">
        <v>1288.0899999999999</v>
      </c>
    </row>
    <row r="134" spans="1:5" x14ac:dyDescent="0.2">
      <c r="A134" s="192" t="s">
        <v>746</v>
      </c>
      <c r="B134" s="174" t="s">
        <v>1323</v>
      </c>
      <c r="C134" s="178"/>
      <c r="D134" s="178" t="s">
        <v>747</v>
      </c>
      <c r="E134" s="193">
        <v>1492.69</v>
      </c>
    </row>
    <row r="135" spans="1:5" x14ac:dyDescent="0.2">
      <c r="A135" s="192" t="s">
        <v>646</v>
      </c>
      <c r="B135" s="174" t="s">
        <v>1324</v>
      </c>
      <c r="C135" s="178"/>
      <c r="D135" s="178" t="s">
        <v>647</v>
      </c>
      <c r="E135" s="193">
        <v>1676.93</v>
      </c>
    </row>
    <row r="136" spans="1:5" x14ac:dyDescent="0.2">
      <c r="A136" s="192" t="s">
        <v>504</v>
      </c>
      <c r="B136" s="174" t="s">
        <v>1325</v>
      </c>
      <c r="C136" s="178"/>
      <c r="D136" s="178" t="s">
        <v>505</v>
      </c>
      <c r="E136" s="193">
        <v>1415.21</v>
      </c>
    </row>
    <row r="137" spans="1:5" x14ac:dyDescent="0.2">
      <c r="A137" s="192" t="s">
        <v>676</v>
      </c>
      <c r="B137" s="174" t="s">
        <v>1326</v>
      </c>
      <c r="C137" s="178"/>
      <c r="D137" s="194" t="s">
        <v>1113</v>
      </c>
      <c r="E137" s="193">
        <v>1624.35</v>
      </c>
    </row>
    <row r="138" spans="1:5" x14ac:dyDescent="0.2">
      <c r="A138" s="192" t="s">
        <v>565</v>
      </c>
      <c r="B138" s="174" t="s">
        <v>1327</v>
      </c>
      <c r="C138" s="178"/>
      <c r="D138" s="178" t="s">
        <v>566</v>
      </c>
      <c r="E138" s="193" t="s">
        <v>84</v>
      </c>
    </row>
    <row r="139" spans="1:5" x14ac:dyDescent="0.2">
      <c r="A139" s="192" t="s">
        <v>775</v>
      </c>
      <c r="B139" s="174" t="s">
        <v>1328</v>
      </c>
      <c r="C139" s="178"/>
      <c r="D139" s="178" t="s">
        <v>776</v>
      </c>
      <c r="E139" s="193">
        <v>1586.2</v>
      </c>
    </row>
    <row r="140" spans="1:5" x14ac:dyDescent="0.2">
      <c r="A140" s="192" t="s">
        <v>295</v>
      </c>
      <c r="B140" s="174" t="s">
        <v>1329</v>
      </c>
      <c r="C140" s="178"/>
      <c r="D140" s="178" t="s">
        <v>296</v>
      </c>
      <c r="E140" s="193">
        <v>1664.61</v>
      </c>
    </row>
    <row r="141" spans="1:5" x14ac:dyDescent="0.2">
      <c r="A141" s="192" t="s">
        <v>797</v>
      </c>
      <c r="B141" s="174" t="s">
        <v>1330</v>
      </c>
      <c r="C141" s="178"/>
      <c r="D141" s="178" t="s">
        <v>244</v>
      </c>
      <c r="E141" s="193">
        <v>1256.71</v>
      </c>
    </row>
    <row r="142" spans="1:5" x14ac:dyDescent="0.2">
      <c r="A142" s="192" t="s">
        <v>430</v>
      </c>
      <c r="B142" s="174" t="s">
        <v>1331</v>
      </c>
      <c r="C142" s="178"/>
      <c r="D142" s="178" t="s">
        <v>431</v>
      </c>
      <c r="E142" s="193">
        <v>1568.81</v>
      </c>
    </row>
    <row r="143" spans="1:5" x14ac:dyDescent="0.2">
      <c r="A143" s="192" t="s">
        <v>84</v>
      </c>
      <c r="B143" s="174" t="s">
        <v>1332</v>
      </c>
      <c r="C143" s="178"/>
      <c r="D143" s="178" t="s">
        <v>1114</v>
      </c>
      <c r="E143" s="193" t="s">
        <v>84</v>
      </c>
    </row>
    <row r="144" spans="1:5" x14ac:dyDescent="0.2">
      <c r="A144" s="192" t="s">
        <v>84</v>
      </c>
      <c r="B144" s="174" t="s">
        <v>1333</v>
      </c>
      <c r="C144" s="178"/>
      <c r="D144" s="178" t="s">
        <v>1115</v>
      </c>
      <c r="E144" s="193" t="s">
        <v>84</v>
      </c>
    </row>
    <row r="145" spans="1:5" x14ac:dyDescent="0.2">
      <c r="A145" s="192" t="s">
        <v>777</v>
      </c>
      <c r="B145" s="174" t="s">
        <v>1334</v>
      </c>
      <c r="C145" s="178"/>
      <c r="D145" s="178" t="s">
        <v>778</v>
      </c>
      <c r="E145" s="193">
        <v>1313.21</v>
      </c>
    </row>
    <row r="146" spans="1:5" x14ac:dyDescent="0.2">
      <c r="A146" s="192" t="s">
        <v>648</v>
      </c>
      <c r="B146" s="174" t="s">
        <v>1335</v>
      </c>
      <c r="C146" s="178"/>
      <c r="D146" s="178" t="s">
        <v>649</v>
      </c>
      <c r="E146" s="193">
        <v>1456.48</v>
      </c>
    </row>
    <row r="147" spans="1:5" x14ac:dyDescent="0.2">
      <c r="A147" s="192" t="s">
        <v>670</v>
      </c>
      <c r="B147" s="174" t="s">
        <v>1336</v>
      </c>
      <c r="C147" s="178"/>
      <c r="D147" s="178" t="s">
        <v>671</v>
      </c>
      <c r="E147" s="193">
        <v>1610.98</v>
      </c>
    </row>
    <row r="148" spans="1:5" x14ac:dyDescent="0.2">
      <c r="A148" s="192" t="s">
        <v>84</v>
      </c>
      <c r="B148" s="174" t="s">
        <v>1337</v>
      </c>
      <c r="C148" s="178"/>
      <c r="D148" s="178" t="s">
        <v>1116</v>
      </c>
      <c r="E148" s="193" t="s">
        <v>84</v>
      </c>
    </row>
    <row r="149" spans="1:5" x14ac:dyDescent="0.2">
      <c r="A149" s="192" t="s">
        <v>554</v>
      </c>
      <c r="B149" s="174" t="s">
        <v>1338</v>
      </c>
      <c r="C149" s="178"/>
      <c r="D149" s="178" t="s">
        <v>555</v>
      </c>
      <c r="E149" s="193">
        <v>1221.81</v>
      </c>
    </row>
    <row r="150" spans="1:5" x14ac:dyDescent="0.2">
      <c r="A150" s="192" t="s">
        <v>599</v>
      </c>
      <c r="B150" s="174" t="s">
        <v>1339</v>
      </c>
      <c r="C150" s="178"/>
      <c r="D150" s="178" t="s">
        <v>51</v>
      </c>
      <c r="E150" s="193">
        <v>1196.25</v>
      </c>
    </row>
    <row r="151" spans="1:5" x14ac:dyDescent="0.2">
      <c r="A151" s="192" t="s">
        <v>699</v>
      </c>
      <c r="B151" s="174" t="s">
        <v>1340</v>
      </c>
      <c r="C151" s="178"/>
      <c r="D151" s="178" t="s">
        <v>700</v>
      </c>
      <c r="E151" s="193">
        <v>2190.04</v>
      </c>
    </row>
    <row r="152" spans="1:5" x14ac:dyDescent="0.2">
      <c r="A152" s="192" t="s">
        <v>579</v>
      </c>
      <c r="B152" s="174" t="s">
        <v>1341</v>
      </c>
      <c r="C152" s="178"/>
      <c r="D152" s="178" t="s">
        <v>52</v>
      </c>
      <c r="E152" s="193">
        <v>1076.44</v>
      </c>
    </row>
    <row r="153" spans="1:5" x14ac:dyDescent="0.2">
      <c r="A153" s="192" t="s">
        <v>257</v>
      </c>
      <c r="B153" s="174" t="s">
        <v>1342</v>
      </c>
      <c r="C153" s="178"/>
      <c r="D153" s="178" t="s">
        <v>1025</v>
      </c>
      <c r="E153" s="193">
        <v>1209.27</v>
      </c>
    </row>
    <row r="154" spans="1:5" x14ac:dyDescent="0.2">
      <c r="A154" s="192" t="s">
        <v>332</v>
      </c>
      <c r="B154" s="174" t="s">
        <v>1343</v>
      </c>
      <c r="C154" s="178"/>
      <c r="D154" s="178" t="s">
        <v>333</v>
      </c>
      <c r="E154" s="193">
        <v>1804.29</v>
      </c>
    </row>
    <row r="155" spans="1:5" x14ac:dyDescent="0.2">
      <c r="A155" s="192" t="s">
        <v>580</v>
      </c>
      <c r="B155" s="174" t="s">
        <v>1344</v>
      </c>
      <c r="C155" s="178"/>
      <c r="D155" s="178" t="s">
        <v>1117</v>
      </c>
      <c r="E155" s="193">
        <v>1136.5999999999999</v>
      </c>
    </row>
    <row r="156" spans="1:5" x14ac:dyDescent="0.2">
      <c r="A156" s="192" t="s">
        <v>386</v>
      </c>
      <c r="B156" s="174" t="s">
        <v>1345</v>
      </c>
      <c r="C156" s="178"/>
      <c r="D156" s="178" t="s">
        <v>387</v>
      </c>
      <c r="E156" s="193">
        <v>1826.48</v>
      </c>
    </row>
    <row r="157" spans="1:5" x14ac:dyDescent="0.2">
      <c r="A157" s="192" t="s">
        <v>581</v>
      </c>
      <c r="B157" s="174" t="s">
        <v>1346</v>
      </c>
      <c r="C157" s="178"/>
      <c r="D157" s="178" t="s">
        <v>53</v>
      </c>
      <c r="E157" s="193">
        <v>1360.77</v>
      </c>
    </row>
    <row r="158" spans="1:5" x14ac:dyDescent="0.2">
      <c r="A158" s="192" t="s">
        <v>524</v>
      </c>
      <c r="B158" s="174" t="s">
        <v>1347</v>
      </c>
      <c r="C158" s="178"/>
      <c r="D158" s="178" t="s">
        <v>525</v>
      </c>
      <c r="E158" s="193">
        <v>1433.8</v>
      </c>
    </row>
    <row r="159" spans="1:5" x14ac:dyDescent="0.2">
      <c r="A159" s="192" t="s">
        <v>334</v>
      </c>
      <c r="B159" s="174" t="s">
        <v>1348</v>
      </c>
      <c r="C159" s="178"/>
      <c r="D159" s="178" t="s">
        <v>335</v>
      </c>
      <c r="E159" s="193">
        <v>1875.71</v>
      </c>
    </row>
    <row r="160" spans="1:5" x14ac:dyDescent="0.2">
      <c r="A160" s="192" t="s">
        <v>600</v>
      </c>
      <c r="B160" s="174" t="s">
        <v>1349</v>
      </c>
      <c r="C160" s="178"/>
      <c r="D160" s="178" t="s">
        <v>54</v>
      </c>
      <c r="E160" s="193">
        <v>1941.58</v>
      </c>
    </row>
    <row r="161" spans="1:5" x14ac:dyDescent="0.2">
      <c r="A161" s="192" t="s">
        <v>650</v>
      </c>
      <c r="B161" s="174" t="s">
        <v>1350</v>
      </c>
      <c r="C161" s="178"/>
      <c r="D161" s="178" t="s">
        <v>651</v>
      </c>
      <c r="E161" s="193">
        <v>2052.6999999999998</v>
      </c>
    </row>
    <row r="162" spans="1:5" x14ac:dyDescent="0.2">
      <c r="A162" s="192" t="s">
        <v>84</v>
      </c>
      <c r="B162" s="196" t="s">
        <v>1351</v>
      </c>
      <c r="C162" s="197"/>
      <c r="D162" s="178" t="s">
        <v>1016</v>
      </c>
      <c r="E162" s="193" t="s">
        <v>84</v>
      </c>
    </row>
    <row r="163" spans="1:5" x14ac:dyDescent="0.2">
      <c r="A163" s="192" t="s">
        <v>240</v>
      </c>
      <c r="B163" s="174" t="s">
        <v>1352</v>
      </c>
      <c r="C163" s="178"/>
      <c r="D163" s="178" t="s">
        <v>1016</v>
      </c>
      <c r="E163" s="193">
        <v>1256.97</v>
      </c>
    </row>
    <row r="164" spans="1:5" x14ac:dyDescent="0.2">
      <c r="A164" s="192" t="s">
        <v>632</v>
      </c>
      <c r="B164" s="174" t="s">
        <v>1353</v>
      </c>
      <c r="C164" s="178"/>
      <c r="D164" s="178" t="s">
        <v>633</v>
      </c>
      <c r="E164" s="193">
        <v>1343.69</v>
      </c>
    </row>
    <row r="165" spans="1:5" x14ac:dyDescent="0.2">
      <c r="A165" s="192" t="s">
        <v>652</v>
      </c>
      <c r="B165" s="174" t="s">
        <v>1354</v>
      </c>
      <c r="C165" s="178"/>
      <c r="D165" s="178" t="s">
        <v>653</v>
      </c>
      <c r="E165" s="193">
        <v>1451.16</v>
      </c>
    </row>
    <row r="166" spans="1:5" x14ac:dyDescent="0.2">
      <c r="A166" s="192" t="s">
        <v>601</v>
      </c>
      <c r="B166" s="174" t="s">
        <v>1355</v>
      </c>
      <c r="C166" s="178"/>
      <c r="D166" s="178" t="s">
        <v>55</v>
      </c>
      <c r="E166" s="193">
        <v>1676.71</v>
      </c>
    </row>
    <row r="167" spans="1:5" x14ac:dyDescent="0.2">
      <c r="A167" s="192" t="s">
        <v>84</v>
      </c>
      <c r="B167" s="174" t="s">
        <v>1356</v>
      </c>
      <c r="C167" s="178"/>
      <c r="D167" s="178" t="s">
        <v>1118</v>
      </c>
      <c r="E167" s="193" t="s">
        <v>84</v>
      </c>
    </row>
    <row r="168" spans="1:5" ht="14.25" x14ac:dyDescent="0.2">
      <c r="A168" s="192" t="s">
        <v>438</v>
      </c>
      <c r="B168" s="174" t="s">
        <v>1357</v>
      </c>
      <c r="C168" s="195"/>
      <c r="D168" s="194" t="s">
        <v>815</v>
      </c>
      <c r="E168" s="193">
        <v>1738.47</v>
      </c>
    </row>
    <row r="169" spans="1:5" x14ac:dyDescent="0.2">
      <c r="A169" s="192" t="s">
        <v>539</v>
      </c>
      <c r="B169" s="174" t="s">
        <v>1358</v>
      </c>
      <c r="C169" s="178"/>
      <c r="D169" s="178" t="s">
        <v>540</v>
      </c>
      <c r="E169" s="193">
        <v>1907.08</v>
      </c>
    </row>
    <row r="170" spans="1:5" x14ac:dyDescent="0.2">
      <c r="A170" s="192" t="s">
        <v>376</v>
      </c>
      <c r="B170" s="174" t="s">
        <v>1359</v>
      </c>
      <c r="C170" s="178"/>
      <c r="D170" s="178" t="s">
        <v>377</v>
      </c>
      <c r="E170" s="193">
        <v>1474.72</v>
      </c>
    </row>
    <row r="171" spans="1:5" x14ac:dyDescent="0.2">
      <c r="A171" s="192" t="s">
        <v>602</v>
      </c>
      <c r="B171" s="174" t="s">
        <v>1360</v>
      </c>
      <c r="C171" s="178"/>
      <c r="D171" s="178" t="s">
        <v>56</v>
      </c>
      <c r="E171" s="193">
        <v>1525.72</v>
      </c>
    </row>
    <row r="172" spans="1:5" x14ac:dyDescent="0.2">
      <c r="A172" s="192" t="s">
        <v>388</v>
      </c>
      <c r="B172" s="174" t="s">
        <v>1361</v>
      </c>
      <c r="C172" s="178"/>
      <c r="D172" s="178" t="s">
        <v>1119</v>
      </c>
      <c r="E172" s="193">
        <v>1543.11</v>
      </c>
    </row>
    <row r="173" spans="1:5" x14ac:dyDescent="0.2">
      <c r="A173" s="192" t="s">
        <v>84</v>
      </c>
      <c r="B173" s="174" t="s">
        <v>1362</v>
      </c>
      <c r="C173" s="178"/>
      <c r="D173" s="178" t="s">
        <v>1120</v>
      </c>
      <c r="E173" s="193" t="s">
        <v>84</v>
      </c>
    </row>
    <row r="174" spans="1:5" x14ac:dyDescent="0.2">
      <c r="A174" s="192" t="s">
        <v>725</v>
      </c>
      <c r="B174" s="174" t="s">
        <v>1363</v>
      </c>
      <c r="C174" s="178"/>
      <c r="D174" s="178" t="s">
        <v>726</v>
      </c>
      <c r="E174" s="193">
        <v>2007.43</v>
      </c>
    </row>
    <row r="175" spans="1:5" x14ac:dyDescent="0.2">
      <c r="A175" s="192" t="s">
        <v>603</v>
      </c>
      <c r="B175" s="174" t="s">
        <v>1364</v>
      </c>
      <c r="C175" s="178"/>
      <c r="D175" s="178" t="s">
        <v>57</v>
      </c>
      <c r="E175" s="193">
        <v>1467.41</v>
      </c>
    </row>
    <row r="176" spans="1:5" x14ac:dyDescent="0.2">
      <c r="A176" s="192" t="s">
        <v>84</v>
      </c>
      <c r="B176" s="174" t="s">
        <v>1365</v>
      </c>
      <c r="C176" s="178"/>
      <c r="D176" s="178" t="s">
        <v>1121</v>
      </c>
      <c r="E176" s="193" t="s">
        <v>84</v>
      </c>
    </row>
    <row r="177" spans="1:5" s="200" customFormat="1" x14ac:dyDescent="0.2">
      <c r="A177" s="192" t="s">
        <v>506</v>
      </c>
      <c r="B177" s="185" t="s">
        <v>1366</v>
      </c>
      <c r="C177" s="194"/>
      <c r="D177" s="178" t="s">
        <v>507</v>
      </c>
      <c r="E177" s="193">
        <v>1718.54</v>
      </c>
    </row>
    <row r="178" spans="1:5" x14ac:dyDescent="0.2">
      <c r="A178" s="192" t="s">
        <v>297</v>
      </c>
      <c r="B178" s="174" t="s">
        <v>1367</v>
      </c>
      <c r="C178" s="178"/>
      <c r="D178" s="178" t="s">
        <v>298</v>
      </c>
      <c r="E178" s="193">
        <v>1205.8900000000001</v>
      </c>
    </row>
    <row r="179" spans="1:5" x14ac:dyDescent="0.2">
      <c r="A179" s="192" t="s">
        <v>567</v>
      </c>
      <c r="B179" s="174" t="s">
        <v>1368</v>
      </c>
      <c r="C179" s="178"/>
      <c r="D179" s="178" t="s">
        <v>568</v>
      </c>
      <c r="E179" s="193">
        <v>1329.65</v>
      </c>
    </row>
    <row r="180" spans="1:5" x14ac:dyDescent="0.2">
      <c r="A180" s="192" t="s">
        <v>612</v>
      </c>
      <c r="B180" s="174" t="s">
        <v>1369</v>
      </c>
      <c r="C180" s="178"/>
      <c r="D180" s="178" t="s">
        <v>1647</v>
      </c>
      <c r="E180" s="193">
        <v>1628.49</v>
      </c>
    </row>
    <row r="181" spans="1:5" x14ac:dyDescent="0.2">
      <c r="A181" s="192" t="s">
        <v>736</v>
      </c>
      <c r="B181" s="174" t="s">
        <v>1370</v>
      </c>
      <c r="C181" s="178"/>
      <c r="D181" s="178" t="s">
        <v>1061</v>
      </c>
      <c r="E181" s="193">
        <v>1849.14</v>
      </c>
    </row>
    <row r="182" spans="1:5" ht="14.25" x14ac:dyDescent="0.2">
      <c r="A182" s="192" t="s">
        <v>582</v>
      </c>
      <c r="B182" s="174" t="s">
        <v>1371</v>
      </c>
      <c r="C182" s="201"/>
      <c r="D182" s="178" t="s">
        <v>58</v>
      </c>
      <c r="E182" s="193">
        <v>1304.82</v>
      </c>
    </row>
    <row r="183" spans="1:5" x14ac:dyDescent="0.2">
      <c r="A183" s="192" t="s">
        <v>1372</v>
      </c>
      <c r="B183" s="174" t="s">
        <v>1373</v>
      </c>
      <c r="C183" s="178"/>
      <c r="D183" s="178" t="s">
        <v>1122</v>
      </c>
      <c r="E183" s="193" t="s">
        <v>84</v>
      </c>
    </row>
    <row r="184" spans="1:5" x14ac:dyDescent="0.2">
      <c r="A184" s="192" t="s">
        <v>583</v>
      </c>
      <c r="B184" s="174" t="s">
        <v>1374</v>
      </c>
      <c r="C184" s="178"/>
      <c r="D184" s="178" t="s">
        <v>1123</v>
      </c>
      <c r="E184" s="193">
        <v>1559.14</v>
      </c>
    </row>
    <row r="185" spans="1:5" x14ac:dyDescent="0.2">
      <c r="A185" s="192" t="s">
        <v>1375</v>
      </c>
      <c r="B185" s="174" t="s">
        <v>1376</v>
      </c>
      <c r="C185" s="178"/>
      <c r="D185" s="178" t="s">
        <v>1124</v>
      </c>
      <c r="E185" s="193" t="s">
        <v>84</v>
      </c>
    </row>
    <row r="186" spans="1:5" x14ac:dyDescent="0.2">
      <c r="A186" s="192" t="s">
        <v>416</v>
      </c>
      <c r="B186" s="174" t="s">
        <v>1377</v>
      </c>
      <c r="C186" s="178"/>
      <c r="D186" s="178" t="s">
        <v>417</v>
      </c>
      <c r="E186" s="193" t="s">
        <v>84</v>
      </c>
    </row>
    <row r="187" spans="1:5" x14ac:dyDescent="0.2">
      <c r="A187" s="192" t="s">
        <v>556</v>
      </c>
      <c r="B187" s="174" t="s">
        <v>1378</v>
      </c>
      <c r="C187" s="178"/>
      <c r="D187" s="178" t="s">
        <v>1125</v>
      </c>
      <c r="E187" s="193">
        <v>1471.82</v>
      </c>
    </row>
    <row r="188" spans="1:5" x14ac:dyDescent="0.2">
      <c r="A188" s="192" t="s">
        <v>84</v>
      </c>
      <c r="B188" s="196" t="s">
        <v>1379</v>
      </c>
      <c r="C188" s="197"/>
      <c r="D188" s="178" t="s">
        <v>804</v>
      </c>
      <c r="E188" s="193" t="s">
        <v>84</v>
      </c>
    </row>
    <row r="189" spans="1:5" x14ac:dyDescent="0.2">
      <c r="A189" s="192" t="s">
        <v>326</v>
      </c>
      <c r="B189" s="174" t="s">
        <v>1380</v>
      </c>
      <c r="C189" s="178"/>
      <c r="D189" s="178" t="s">
        <v>1648</v>
      </c>
      <c r="E189" s="193">
        <v>1007.01</v>
      </c>
    </row>
    <row r="190" spans="1:5" x14ac:dyDescent="0.2">
      <c r="A190" s="192" t="s">
        <v>604</v>
      </c>
      <c r="B190" s="174" t="s">
        <v>1381</v>
      </c>
      <c r="C190" s="178"/>
      <c r="D190" s="178" t="s">
        <v>1126</v>
      </c>
      <c r="E190" s="193">
        <v>2005.79</v>
      </c>
    </row>
    <row r="191" spans="1:5" x14ac:dyDescent="0.2">
      <c r="A191" s="192" t="s">
        <v>84</v>
      </c>
      <c r="B191" s="174" t="s">
        <v>1382</v>
      </c>
      <c r="C191" s="178"/>
      <c r="D191" s="178" t="s">
        <v>1127</v>
      </c>
      <c r="E191" s="193" t="s">
        <v>84</v>
      </c>
    </row>
    <row r="192" spans="1:5" x14ac:dyDescent="0.2">
      <c r="A192" s="192" t="s">
        <v>356</v>
      </c>
      <c r="B192" s="174" t="s">
        <v>1383</v>
      </c>
      <c r="C192" s="178"/>
      <c r="D192" s="178" t="s">
        <v>357</v>
      </c>
      <c r="E192" s="193">
        <v>1309.5999999999999</v>
      </c>
    </row>
    <row r="193" spans="1:5" x14ac:dyDescent="0.2">
      <c r="A193" s="192" t="s">
        <v>315</v>
      </c>
      <c r="B193" s="174" t="s">
        <v>1384</v>
      </c>
      <c r="C193" s="178"/>
      <c r="D193" s="178" t="s">
        <v>316</v>
      </c>
      <c r="E193" s="193">
        <v>1134.49</v>
      </c>
    </row>
    <row r="194" spans="1:5" x14ac:dyDescent="0.2">
      <c r="A194" s="192" t="s">
        <v>584</v>
      </c>
      <c r="B194" s="174" t="s">
        <v>1385</v>
      </c>
      <c r="C194" s="178"/>
      <c r="D194" s="178" t="s">
        <v>59</v>
      </c>
      <c r="E194" s="193">
        <v>1291.44</v>
      </c>
    </row>
    <row r="195" spans="1:5" x14ac:dyDescent="0.2">
      <c r="A195" s="192" t="s">
        <v>299</v>
      </c>
      <c r="B195" s="174" t="s">
        <v>1386</v>
      </c>
      <c r="C195" s="178"/>
      <c r="D195" s="178" t="s">
        <v>300</v>
      </c>
      <c r="E195" s="193">
        <v>1401.09</v>
      </c>
    </row>
    <row r="196" spans="1:5" x14ac:dyDescent="0.2">
      <c r="A196" s="192" t="s">
        <v>84</v>
      </c>
      <c r="B196" s="174" t="s">
        <v>1387</v>
      </c>
      <c r="C196" s="178"/>
      <c r="D196" s="178" t="s">
        <v>1128</v>
      </c>
      <c r="E196" s="193" t="s">
        <v>84</v>
      </c>
    </row>
    <row r="197" spans="1:5" x14ac:dyDescent="0.2">
      <c r="A197" s="192" t="s">
        <v>358</v>
      </c>
      <c r="B197" s="174" t="s">
        <v>1388</v>
      </c>
      <c r="C197" s="178"/>
      <c r="D197" s="178" t="s">
        <v>359</v>
      </c>
      <c r="E197" s="193">
        <v>1278.4000000000001</v>
      </c>
    </row>
    <row r="198" spans="1:5" x14ac:dyDescent="0.2">
      <c r="A198" s="192" t="s">
        <v>84</v>
      </c>
      <c r="B198" s="174" t="s">
        <v>1389</v>
      </c>
      <c r="C198" s="178"/>
      <c r="D198" s="178" t="s">
        <v>1033</v>
      </c>
      <c r="E198" s="193" t="s">
        <v>84</v>
      </c>
    </row>
    <row r="199" spans="1:5" s="200" customFormat="1" x14ac:dyDescent="0.2">
      <c r="A199" s="192" t="s">
        <v>363</v>
      </c>
      <c r="B199" s="185" t="s">
        <v>1390</v>
      </c>
      <c r="C199" s="194"/>
      <c r="D199" s="178" t="s">
        <v>1033</v>
      </c>
      <c r="E199" s="193">
        <v>1229.3499999999999</v>
      </c>
    </row>
    <row r="200" spans="1:5" x14ac:dyDescent="0.2">
      <c r="A200" s="192" t="s">
        <v>84</v>
      </c>
      <c r="B200" s="174" t="s">
        <v>1391</v>
      </c>
      <c r="C200" s="178"/>
      <c r="D200" s="178" t="s">
        <v>1129</v>
      </c>
      <c r="E200" s="193" t="s">
        <v>84</v>
      </c>
    </row>
    <row r="201" spans="1:5" x14ac:dyDescent="0.2">
      <c r="A201" s="192" t="s">
        <v>634</v>
      </c>
      <c r="B201" s="174" t="s">
        <v>1392</v>
      </c>
      <c r="C201" s="178"/>
      <c r="D201" s="178" t="s">
        <v>635</v>
      </c>
      <c r="E201" s="193">
        <v>1856.41</v>
      </c>
    </row>
    <row r="202" spans="1:5" x14ac:dyDescent="0.2">
      <c r="A202" s="192" t="s">
        <v>585</v>
      </c>
      <c r="B202" s="174" t="s">
        <v>1393</v>
      </c>
      <c r="C202" s="178"/>
      <c r="D202" s="178" t="s">
        <v>60</v>
      </c>
      <c r="E202" s="193">
        <v>1271.5</v>
      </c>
    </row>
    <row r="203" spans="1:5" x14ac:dyDescent="0.2">
      <c r="A203" s="192" t="s">
        <v>446</v>
      </c>
      <c r="B203" s="174" t="s">
        <v>1394</v>
      </c>
      <c r="C203" s="178"/>
      <c r="D203" s="178" t="s">
        <v>447</v>
      </c>
      <c r="E203" s="193">
        <v>1692.34</v>
      </c>
    </row>
    <row r="204" spans="1:5" x14ac:dyDescent="0.2">
      <c r="A204" s="192" t="s">
        <v>400</v>
      </c>
      <c r="B204" s="174" t="s">
        <v>1395</v>
      </c>
      <c r="C204" s="178"/>
      <c r="D204" s="178" t="s">
        <v>401</v>
      </c>
      <c r="E204" s="193">
        <v>1151.23</v>
      </c>
    </row>
    <row r="205" spans="1:5" x14ac:dyDescent="0.2">
      <c r="A205" s="192" t="s">
        <v>317</v>
      </c>
      <c r="B205" s="174" t="s">
        <v>1396</v>
      </c>
      <c r="C205" s="178"/>
      <c r="D205" s="178" t="s">
        <v>318</v>
      </c>
      <c r="E205" s="193">
        <v>1081.56</v>
      </c>
    </row>
    <row r="206" spans="1:5" s="200" customFormat="1" x14ac:dyDescent="0.2">
      <c r="A206" s="192" t="s">
        <v>84</v>
      </c>
      <c r="B206" s="202" t="s">
        <v>1397</v>
      </c>
      <c r="C206" s="203"/>
      <c r="D206" s="194" t="s">
        <v>1042</v>
      </c>
      <c r="E206" s="193" t="s">
        <v>84</v>
      </c>
    </row>
    <row r="207" spans="1:5" s="200" customFormat="1" x14ac:dyDescent="0.2">
      <c r="A207" s="192" t="s">
        <v>496</v>
      </c>
      <c r="B207" s="185" t="s">
        <v>1398</v>
      </c>
      <c r="C207" s="194"/>
      <c r="D207" s="178" t="s">
        <v>1042</v>
      </c>
      <c r="E207" s="193">
        <v>1305.95</v>
      </c>
    </row>
    <row r="208" spans="1:5" x14ac:dyDescent="0.2">
      <c r="A208" s="192" t="s">
        <v>1399</v>
      </c>
      <c r="B208" s="174" t="s">
        <v>1400</v>
      </c>
      <c r="C208" s="178"/>
      <c r="D208" s="178" t="s">
        <v>1130</v>
      </c>
      <c r="E208" s="193" t="s">
        <v>84</v>
      </c>
    </row>
    <row r="209" spans="1:5" x14ac:dyDescent="0.2">
      <c r="A209" s="192" t="s">
        <v>672</v>
      </c>
      <c r="B209" s="174" t="s">
        <v>1401</v>
      </c>
      <c r="C209" s="178"/>
      <c r="D209" s="178" t="s">
        <v>673</v>
      </c>
      <c r="E209" s="193">
        <v>1863.45</v>
      </c>
    </row>
    <row r="210" spans="1:5" x14ac:dyDescent="0.2">
      <c r="A210" s="192" t="s">
        <v>526</v>
      </c>
      <c r="B210" s="174" t="s">
        <v>1402</v>
      </c>
      <c r="C210" s="178"/>
      <c r="D210" s="178" t="s">
        <v>527</v>
      </c>
      <c r="E210" s="193">
        <v>1742.95</v>
      </c>
    </row>
    <row r="211" spans="1:5" s="200" customFormat="1" x14ac:dyDescent="0.2">
      <c r="A211" s="192" t="s">
        <v>484</v>
      </c>
      <c r="B211" s="185" t="s">
        <v>1403</v>
      </c>
      <c r="C211" s="194"/>
      <c r="D211" s="178" t="s">
        <v>485</v>
      </c>
      <c r="E211" s="193">
        <v>1748.23</v>
      </c>
    </row>
    <row r="212" spans="1:5" x14ac:dyDescent="0.2">
      <c r="A212" s="192" t="s">
        <v>275</v>
      </c>
      <c r="B212" s="174" t="s">
        <v>1404</v>
      </c>
      <c r="C212" s="178"/>
      <c r="D212" s="178" t="s">
        <v>276</v>
      </c>
      <c r="E212" s="193">
        <v>1041.6500000000001</v>
      </c>
    </row>
    <row r="213" spans="1:5" x14ac:dyDescent="0.2">
      <c r="A213" s="192" t="s">
        <v>432</v>
      </c>
      <c r="B213" s="174" t="s">
        <v>1405</v>
      </c>
      <c r="C213" s="178"/>
      <c r="D213" s="178" t="s">
        <v>433</v>
      </c>
      <c r="E213" s="193">
        <v>1337.01</v>
      </c>
    </row>
    <row r="214" spans="1:5" s="200" customFormat="1" x14ac:dyDescent="0.2">
      <c r="A214" s="192" t="s">
        <v>84</v>
      </c>
      <c r="B214" s="185" t="s">
        <v>84</v>
      </c>
      <c r="C214" s="194"/>
      <c r="D214" s="194" t="s">
        <v>1131</v>
      </c>
      <c r="E214" s="193" t="s">
        <v>84</v>
      </c>
    </row>
    <row r="215" spans="1:5" x14ac:dyDescent="0.2">
      <c r="A215" s="192" t="s">
        <v>613</v>
      </c>
      <c r="B215" s="174" t="s">
        <v>1406</v>
      </c>
      <c r="C215" s="178"/>
      <c r="D215" s="178" t="s">
        <v>1049</v>
      </c>
      <c r="E215" s="193">
        <v>1454.95</v>
      </c>
    </row>
    <row r="216" spans="1:5" x14ac:dyDescent="0.2">
      <c r="A216" s="192" t="s">
        <v>390</v>
      </c>
      <c r="B216" s="174" t="s">
        <v>1407</v>
      </c>
      <c r="C216" s="178"/>
      <c r="D216" s="178" t="s">
        <v>391</v>
      </c>
      <c r="E216" s="193">
        <v>1702.32</v>
      </c>
    </row>
    <row r="217" spans="1:5" x14ac:dyDescent="0.2">
      <c r="A217" s="192" t="s">
        <v>783</v>
      </c>
      <c r="B217" s="174" t="s">
        <v>1408</v>
      </c>
      <c r="C217" s="178"/>
      <c r="D217" s="178" t="s">
        <v>784</v>
      </c>
      <c r="E217" s="193">
        <v>1615.02</v>
      </c>
    </row>
    <row r="218" spans="1:5" x14ac:dyDescent="0.2">
      <c r="A218" s="192" t="s">
        <v>605</v>
      </c>
      <c r="B218" s="174" t="s">
        <v>1409</v>
      </c>
      <c r="C218" s="178"/>
      <c r="D218" s="178" t="s">
        <v>61</v>
      </c>
      <c r="E218" s="193">
        <v>1585.07</v>
      </c>
    </row>
    <row r="219" spans="1:5" x14ac:dyDescent="0.2">
      <c r="A219" s="192" t="s">
        <v>1410</v>
      </c>
      <c r="B219" s="174" t="s">
        <v>1411</v>
      </c>
      <c r="C219" s="178"/>
      <c r="D219" s="178" t="s">
        <v>1132</v>
      </c>
      <c r="E219" s="193" t="s">
        <v>84</v>
      </c>
    </row>
    <row r="220" spans="1:5" x14ac:dyDescent="0.2">
      <c r="A220" s="192" t="s">
        <v>748</v>
      </c>
      <c r="B220" s="174" t="s">
        <v>1412</v>
      </c>
      <c r="C220" s="178"/>
      <c r="D220" s="178" t="s">
        <v>749</v>
      </c>
      <c r="E220" s="193">
        <v>1771.73</v>
      </c>
    </row>
    <row r="221" spans="1:5" x14ac:dyDescent="0.2">
      <c r="A221" s="192" t="s">
        <v>569</v>
      </c>
      <c r="B221" s="174" t="s">
        <v>1413</v>
      </c>
      <c r="C221" s="178"/>
      <c r="D221" s="178" t="s">
        <v>570</v>
      </c>
      <c r="E221" s="193">
        <v>1657.93</v>
      </c>
    </row>
    <row r="222" spans="1:5" x14ac:dyDescent="0.2">
      <c r="A222" s="192" t="s">
        <v>727</v>
      </c>
      <c r="B222" s="174" t="s">
        <v>1414</v>
      </c>
      <c r="C222" s="178"/>
      <c r="D222" s="178" t="s">
        <v>728</v>
      </c>
      <c r="E222" s="193">
        <v>1965.69</v>
      </c>
    </row>
    <row r="223" spans="1:5" x14ac:dyDescent="0.2">
      <c r="A223" s="192" t="s">
        <v>84</v>
      </c>
      <c r="B223" s="196" t="s">
        <v>1415</v>
      </c>
      <c r="C223" s="197"/>
      <c r="D223" s="178" t="s">
        <v>1017</v>
      </c>
      <c r="E223" s="193" t="s">
        <v>84</v>
      </c>
    </row>
    <row r="224" spans="1:5" x14ac:dyDescent="0.2">
      <c r="A224" s="192" t="s">
        <v>241</v>
      </c>
      <c r="B224" s="174" t="s">
        <v>1416</v>
      </c>
      <c r="C224" s="178"/>
      <c r="D224" s="178" t="s">
        <v>1017</v>
      </c>
      <c r="E224" s="193">
        <v>1224.06</v>
      </c>
    </row>
    <row r="225" spans="1:5" s="200" customFormat="1" x14ac:dyDescent="0.2">
      <c r="A225" s="192" t="s">
        <v>84</v>
      </c>
      <c r="B225" s="202" t="s">
        <v>1417</v>
      </c>
      <c r="C225" s="203"/>
      <c r="D225" s="194" t="s">
        <v>1050</v>
      </c>
      <c r="E225" s="193" t="s">
        <v>84</v>
      </c>
    </row>
    <row r="226" spans="1:5" s="200" customFormat="1" x14ac:dyDescent="0.2">
      <c r="A226" s="192" t="s">
        <v>614</v>
      </c>
      <c r="B226" s="185" t="s">
        <v>1418</v>
      </c>
      <c r="C226" s="194"/>
      <c r="D226" s="178" t="s">
        <v>1050</v>
      </c>
      <c r="E226" s="193">
        <v>1513.7</v>
      </c>
    </row>
    <row r="227" spans="1:5" x14ac:dyDescent="0.2">
      <c r="A227" s="192" t="s">
        <v>701</v>
      </c>
      <c r="B227" s="174" t="s">
        <v>1419</v>
      </c>
      <c r="C227" s="178"/>
      <c r="D227" s="178" t="s">
        <v>702</v>
      </c>
      <c r="E227" s="193">
        <v>2287.1</v>
      </c>
    </row>
    <row r="228" spans="1:5" x14ac:dyDescent="0.2">
      <c r="A228" s="192" t="s">
        <v>654</v>
      </c>
      <c r="B228" s="174" t="s">
        <v>1420</v>
      </c>
      <c r="C228" s="178"/>
      <c r="D228" s="178" t="s">
        <v>655</v>
      </c>
      <c r="E228" s="193">
        <v>1763.33</v>
      </c>
    </row>
    <row r="229" spans="1:5" x14ac:dyDescent="0.2">
      <c r="A229" s="192" t="s">
        <v>434</v>
      </c>
      <c r="B229" s="174" t="s">
        <v>1421</v>
      </c>
      <c r="C229" s="178"/>
      <c r="D229" s="178" t="s">
        <v>1133</v>
      </c>
      <c r="E229" s="193">
        <v>1674.91</v>
      </c>
    </row>
    <row r="230" spans="1:5" x14ac:dyDescent="0.2">
      <c r="A230" s="192" t="s">
        <v>84</v>
      </c>
      <c r="B230" s="174" t="s">
        <v>1422</v>
      </c>
      <c r="C230" s="178"/>
      <c r="D230" s="178" t="s">
        <v>1134</v>
      </c>
      <c r="E230" s="193" t="s">
        <v>84</v>
      </c>
    </row>
    <row r="231" spans="1:5" x14ac:dyDescent="0.2">
      <c r="A231" s="192" t="s">
        <v>245</v>
      </c>
      <c r="B231" s="174" t="s">
        <v>1423</v>
      </c>
      <c r="C231" s="178"/>
      <c r="D231" s="178" t="s">
        <v>1135</v>
      </c>
      <c r="E231" s="193">
        <v>1127.3399999999999</v>
      </c>
    </row>
    <row r="232" spans="1:5" x14ac:dyDescent="0.2">
      <c r="A232" s="192" t="s">
        <v>448</v>
      </c>
      <c r="B232" s="174" t="s">
        <v>1424</v>
      </c>
      <c r="C232" s="178"/>
      <c r="D232" s="178" t="s">
        <v>449</v>
      </c>
      <c r="E232" s="193">
        <v>1343.05</v>
      </c>
    </row>
    <row r="233" spans="1:5" x14ac:dyDescent="0.2">
      <c r="A233" s="192" t="s">
        <v>586</v>
      </c>
      <c r="B233" s="174" t="s">
        <v>1425</v>
      </c>
      <c r="C233" s="178"/>
      <c r="D233" s="178" t="s">
        <v>62</v>
      </c>
      <c r="E233" s="193">
        <v>1032.9100000000001</v>
      </c>
    </row>
    <row r="234" spans="1:5" x14ac:dyDescent="0.2">
      <c r="A234" s="192" t="s">
        <v>1426</v>
      </c>
      <c r="B234" s="174" t="s">
        <v>1427</v>
      </c>
      <c r="C234" s="178"/>
      <c r="D234" s="178" t="s">
        <v>1136</v>
      </c>
      <c r="E234" s="193" t="s">
        <v>84</v>
      </c>
    </row>
    <row r="235" spans="1:5" x14ac:dyDescent="0.2">
      <c r="A235" s="192" t="s">
        <v>750</v>
      </c>
      <c r="B235" s="174" t="s">
        <v>1428</v>
      </c>
      <c r="C235" s="178"/>
      <c r="D235" s="178" t="s">
        <v>751</v>
      </c>
      <c r="E235" s="193">
        <v>1612.75</v>
      </c>
    </row>
    <row r="236" spans="1:5" x14ac:dyDescent="0.2">
      <c r="A236" s="192" t="s">
        <v>764</v>
      </c>
      <c r="B236" s="174" t="s">
        <v>1429</v>
      </c>
      <c r="C236" s="178"/>
      <c r="D236" s="178" t="s">
        <v>765</v>
      </c>
      <c r="E236" s="193" t="s">
        <v>84</v>
      </c>
    </row>
    <row r="237" spans="1:5" x14ac:dyDescent="0.2">
      <c r="A237" s="192" t="s">
        <v>378</v>
      </c>
      <c r="B237" s="174" t="s">
        <v>1430</v>
      </c>
      <c r="C237" s="178"/>
      <c r="D237" s="178" t="s">
        <v>379</v>
      </c>
      <c r="E237" s="193">
        <v>1423.1</v>
      </c>
    </row>
    <row r="238" spans="1:5" x14ac:dyDescent="0.2">
      <c r="A238" s="192" t="s">
        <v>327</v>
      </c>
      <c r="B238" s="174" t="s">
        <v>1431</v>
      </c>
      <c r="C238" s="178"/>
      <c r="D238" s="178" t="s">
        <v>1029</v>
      </c>
      <c r="E238" s="193">
        <v>1287.72</v>
      </c>
    </row>
    <row r="239" spans="1:5" x14ac:dyDescent="0.2">
      <c r="A239" s="192" t="s">
        <v>541</v>
      </c>
      <c r="B239" s="174" t="s">
        <v>1432</v>
      </c>
      <c r="C239" s="178"/>
      <c r="D239" s="178" t="s">
        <v>542</v>
      </c>
      <c r="E239" s="193">
        <v>1742.98</v>
      </c>
    </row>
    <row r="240" spans="1:5" x14ac:dyDescent="0.2">
      <c r="A240" s="192" t="s">
        <v>402</v>
      </c>
      <c r="B240" s="174" t="s">
        <v>1433</v>
      </c>
      <c r="C240" s="178"/>
      <c r="D240" s="178" t="s">
        <v>403</v>
      </c>
      <c r="E240" s="193">
        <v>1492.96</v>
      </c>
    </row>
    <row r="241" spans="1:5" ht="14.25" x14ac:dyDescent="0.2">
      <c r="A241" s="192" t="s">
        <v>328</v>
      </c>
      <c r="B241" s="174" t="s">
        <v>1434</v>
      </c>
      <c r="C241" s="195" t="s">
        <v>1180</v>
      </c>
      <c r="D241" s="178" t="s">
        <v>1030</v>
      </c>
      <c r="E241" s="193">
        <v>1352.48</v>
      </c>
    </row>
    <row r="242" spans="1:5" x14ac:dyDescent="0.2">
      <c r="A242" s="192" t="s">
        <v>557</v>
      </c>
      <c r="B242" s="174" t="s">
        <v>1435</v>
      </c>
      <c r="C242" s="178"/>
      <c r="D242" s="178" t="s">
        <v>558</v>
      </c>
      <c r="E242" s="193">
        <v>1521.55</v>
      </c>
    </row>
    <row r="243" spans="1:5" x14ac:dyDescent="0.2">
      <c r="A243" s="192" t="s">
        <v>1436</v>
      </c>
      <c r="B243" s="185" t="s">
        <v>1437</v>
      </c>
      <c r="C243" s="178"/>
      <c r="D243" s="194" t="s">
        <v>1137</v>
      </c>
      <c r="E243" s="193">
        <v>1473.52</v>
      </c>
    </row>
    <row r="244" spans="1:5" x14ac:dyDescent="0.2">
      <c r="A244" s="192" t="s">
        <v>1438</v>
      </c>
      <c r="B244" s="174" t="s">
        <v>1439</v>
      </c>
      <c r="C244" s="178"/>
      <c r="D244" s="178" t="s">
        <v>1138</v>
      </c>
      <c r="E244" s="193" t="s">
        <v>84</v>
      </c>
    </row>
    <row r="245" spans="1:5" x14ac:dyDescent="0.2">
      <c r="A245" s="192" t="s">
        <v>737</v>
      </c>
      <c r="B245" s="174" t="s">
        <v>1440</v>
      </c>
      <c r="C245" s="178"/>
      <c r="D245" s="178" t="s">
        <v>1062</v>
      </c>
      <c r="E245" s="193">
        <v>1611.23</v>
      </c>
    </row>
    <row r="246" spans="1:5" x14ac:dyDescent="0.2">
      <c r="A246" s="192" t="s">
        <v>247</v>
      </c>
      <c r="B246" s="174" t="s">
        <v>1441</v>
      </c>
      <c r="C246" s="178"/>
      <c r="D246" s="178" t="s">
        <v>248</v>
      </c>
      <c r="E246" s="193">
        <v>1265.1300000000001</v>
      </c>
    </row>
    <row r="247" spans="1:5" x14ac:dyDescent="0.2">
      <c r="A247" s="192" t="s">
        <v>458</v>
      </c>
      <c r="B247" s="174" t="s">
        <v>1442</v>
      </c>
      <c r="C247" s="178"/>
      <c r="D247" s="178" t="s">
        <v>459</v>
      </c>
      <c r="E247" s="193">
        <v>1603.74</v>
      </c>
    </row>
    <row r="248" spans="1:5" x14ac:dyDescent="0.2">
      <c r="A248" s="192" t="s">
        <v>392</v>
      </c>
      <c r="B248" s="174" t="s">
        <v>1443</v>
      </c>
      <c r="C248" s="178"/>
      <c r="D248" s="178" t="s">
        <v>393</v>
      </c>
      <c r="E248" s="193">
        <v>1575.66</v>
      </c>
    </row>
    <row r="249" spans="1:5" x14ac:dyDescent="0.2">
      <c r="A249" s="192" t="s">
        <v>1444</v>
      </c>
      <c r="B249" s="174" t="s">
        <v>1445</v>
      </c>
      <c r="C249" s="178"/>
      <c r="D249" s="178" t="s">
        <v>1139</v>
      </c>
      <c r="E249" s="193" t="s">
        <v>84</v>
      </c>
    </row>
    <row r="250" spans="1:5" x14ac:dyDescent="0.2">
      <c r="A250" s="192" t="s">
        <v>418</v>
      </c>
      <c r="B250" s="174" t="s">
        <v>1446</v>
      </c>
      <c r="C250" s="178"/>
      <c r="D250" s="178" t="s">
        <v>419</v>
      </c>
      <c r="E250" s="193" t="s">
        <v>84</v>
      </c>
    </row>
    <row r="251" spans="1:5" x14ac:dyDescent="0.2">
      <c r="A251" s="192" t="s">
        <v>84</v>
      </c>
      <c r="B251" s="174" t="s">
        <v>1447</v>
      </c>
      <c r="C251" s="178"/>
      <c r="D251" s="178" t="s">
        <v>1140</v>
      </c>
      <c r="E251" s="193" t="s">
        <v>84</v>
      </c>
    </row>
    <row r="252" spans="1:5" x14ac:dyDescent="0.2">
      <c r="A252" s="192" t="s">
        <v>795</v>
      </c>
      <c r="B252" s="174" t="s">
        <v>1448</v>
      </c>
      <c r="C252" s="178"/>
      <c r="D252" s="178" t="s">
        <v>1018</v>
      </c>
      <c r="E252" s="193">
        <v>1502.09</v>
      </c>
    </row>
    <row r="253" spans="1:5" x14ac:dyDescent="0.2">
      <c r="A253" s="192" t="s">
        <v>559</v>
      </c>
      <c r="B253" s="174" t="s">
        <v>1449</v>
      </c>
      <c r="C253" s="178"/>
      <c r="D253" s="178" t="s">
        <v>560</v>
      </c>
      <c r="E253" s="193">
        <v>1204.4100000000001</v>
      </c>
    </row>
    <row r="254" spans="1:5" s="200" customFormat="1" x14ac:dyDescent="0.2">
      <c r="A254" s="192" t="s">
        <v>84</v>
      </c>
      <c r="B254" s="202" t="s">
        <v>1450</v>
      </c>
      <c r="C254" s="203"/>
      <c r="D254" s="194" t="s">
        <v>1034</v>
      </c>
      <c r="E254" s="193" t="s">
        <v>84</v>
      </c>
    </row>
    <row r="255" spans="1:5" s="200" customFormat="1" x14ac:dyDescent="0.2">
      <c r="A255" s="192" t="s">
        <v>364</v>
      </c>
      <c r="B255" s="185" t="s">
        <v>1451</v>
      </c>
      <c r="C255" s="194"/>
      <c r="D255" s="178" t="s">
        <v>1034</v>
      </c>
      <c r="E255" s="193">
        <v>1235.95</v>
      </c>
    </row>
    <row r="256" spans="1:5" x14ac:dyDescent="0.2">
      <c r="A256" s="192" t="s">
        <v>460</v>
      </c>
      <c r="B256" s="174" t="s">
        <v>1452</v>
      </c>
      <c r="C256" s="178"/>
      <c r="D256" s="178" t="s">
        <v>1141</v>
      </c>
      <c r="E256" s="193">
        <v>1426.93</v>
      </c>
    </row>
    <row r="257" spans="1:5" x14ac:dyDescent="0.2">
      <c r="A257" s="192" t="s">
        <v>394</v>
      </c>
      <c r="B257" s="174" t="s">
        <v>1453</v>
      </c>
      <c r="C257" s="178"/>
      <c r="D257" s="178" t="s">
        <v>1142</v>
      </c>
      <c r="E257" s="193">
        <v>1538.36</v>
      </c>
    </row>
    <row r="258" spans="1:5" x14ac:dyDescent="0.2">
      <c r="A258" s="192" t="s">
        <v>277</v>
      </c>
      <c r="B258" s="174" t="s">
        <v>1454</v>
      </c>
      <c r="C258" s="178"/>
      <c r="D258" s="178" t="s">
        <v>278</v>
      </c>
      <c r="E258" s="193">
        <v>1279.5899999999999</v>
      </c>
    </row>
    <row r="259" spans="1:5" x14ac:dyDescent="0.2">
      <c r="A259" s="192" t="s">
        <v>1455</v>
      </c>
      <c r="B259" s="174" t="s">
        <v>1456</v>
      </c>
      <c r="C259" s="178"/>
      <c r="D259" s="178" t="s">
        <v>1143</v>
      </c>
      <c r="E259" s="193" t="s">
        <v>84</v>
      </c>
    </row>
    <row r="260" spans="1:5" x14ac:dyDescent="0.2">
      <c r="A260" s="192" t="s">
        <v>687</v>
      </c>
      <c r="B260" s="174" t="s">
        <v>1457</v>
      </c>
      <c r="C260" s="178"/>
      <c r="D260" s="178" t="s">
        <v>688</v>
      </c>
      <c r="E260" s="193">
        <v>1753.54</v>
      </c>
    </row>
    <row r="261" spans="1:5" x14ac:dyDescent="0.2">
      <c r="A261" s="192" t="s">
        <v>301</v>
      </c>
      <c r="B261" s="174" t="s">
        <v>1458</v>
      </c>
      <c r="C261" s="178"/>
      <c r="D261" s="178" t="s">
        <v>302</v>
      </c>
      <c r="E261" s="193">
        <v>1315.87</v>
      </c>
    </row>
    <row r="262" spans="1:5" x14ac:dyDescent="0.2">
      <c r="A262" s="192" t="s">
        <v>1459</v>
      </c>
      <c r="B262" s="174" t="s">
        <v>1460</v>
      </c>
      <c r="C262" s="178"/>
      <c r="D262" s="178" t="s">
        <v>1144</v>
      </c>
      <c r="E262" s="193" t="s">
        <v>84</v>
      </c>
    </row>
    <row r="263" spans="1:5" s="200" customFormat="1" x14ac:dyDescent="0.2">
      <c r="A263" s="192" t="s">
        <v>84</v>
      </c>
      <c r="B263" s="202" t="s">
        <v>1461</v>
      </c>
      <c r="C263" s="203"/>
      <c r="D263" s="194" t="s">
        <v>1043</v>
      </c>
      <c r="E263" s="193" t="s">
        <v>84</v>
      </c>
    </row>
    <row r="264" spans="1:5" s="200" customFormat="1" x14ac:dyDescent="0.2">
      <c r="A264" s="192" t="s">
        <v>497</v>
      </c>
      <c r="B264" s="185" t="s">
        <v>1462</v>
      </c>
      <c r="C264" s="194"/>
      <c r="D264" s="178" t="s">
        <v>1043</v>
      </c>
      <c r="E264" s="193">
        <v>1301.4000000000001</v>
      </c>
    </row>
    <row r="265" spans="1:5" s="200" customFormat="1" x14ac:dyDescent="0.2">
      <c r="A265" s="192" t="s">
        <v>84</v>
      </c>
      <c r="B265" s="202" t="s">
        <v>1463</v>
      </c>
      <c r="C265" s="203"/>
      <c r="D265" s="194" t="s">
        <v>1063</v>
      </c>
      <c r="E265" s="193" t="s">
        <v>84</v>
      </c>
    </row>
    <row r="266" spans="1:5" s="200" customFormat="1" x14ac:dyDescent="0.2">
      <c r="A266" s="192" t="s">
        <v>738</v>
      </c>
      <c r="B266" s="185" t="s">
        <v>1464</v>
      </c>
      <c r="C266" s="194"/>
      <c r="D266" s="178" t="s">
        <v>1063</v>
      </c>
      <c r="E266" s="193">
        <v>1282.9000000000001</v>
      </c>
    </row>
    <row r="267" spans="1:5" s="200" customFormat="1" x14ac:dyDescent="0.2">
      <c r="A267" s="192" t="s">
        <v>84</v>
      </c>
      <c r="B267" s="202" t="s">
        <v>1465</v>
      </c>
      <c r="C267" s="203"/>
      <c r="D267" s="194" t="s">
        <v>1145</v>
      </c>
      <c r="E267" s="193" t="s">
        <v>84</v>
      </c>
    </row>
    <row r="268" spans="1:5" s="200" customFormat="1" x14ac:dyDescent="0.2">
      <c r="A268" s="192" t="s">
        <v>739</v>
      </c>
      <c r="B268" s="185" t="s">
        <v>1466</v>
      </c>
      <c r="C268" s="194"/>
      <c r="D268" s="178" t="s">
        <v>1145</v>
      </c>
      <c r="E268" s="193" t="s">
        <v>84</v>
      </c>
    </row>
    <row r="269" spans="1:5" s="200" customFormat="1" x14ac:dyDescent="0.2">
      <c r="A269" s="192" t="s">
        <v>84</v>
      </c>
      <c r="B269" s="202" t="s">
        <v>1467</v>
      </c>
      <c r="C269" s="203"/>
      <c r="D269" s="194" t="s">
        <v>1051</v>
      </c>
      <c r="E269" s="193" t="s">
        <v>84</v>
      </c>
    </row>
    <row r="270" spans="1:5" s="200" customFormat="1" x14ac:dyDescent="0.2">
      <c r="A270" s="192" t="s">
        <v>615</v>
      </c>
      <c r="B270" s="185" t="s">
        <v>1468</v>
      </c>
      <c r="C270" s="194"/>
      <c r="D270" s="178" t="s">
        <v>1051</v>
      </c>
      <c r="E270" s="193">
        <v>1215.19</v>
      </c>
    </row>
    <row r="271" spans="1:5" x14ac:dyDescent="0.2">
      <c r="A271" s="192" t="s">
        <v>303</v>
      </c>
      <c r="B271" s="174" t="s">
        <v>1469</v>
      </c>
      <c r="C271" s="178"/>
      <c r="D271" s="178" t="s">
        <v>304</v>
      </c>
      <c r="E271" s="193">
        <v>1385.16</v>
      </c>
    </row>
    <row r="272" spans="1:5" x14ac:dyDescent="0.2">
      <c r="A272" s="192" t="s">
        <v>766</v>
      </c>
      <c r="B272" s="174" t="s">
        <v>1470</v>
      </c>
      <c r="C272" s="178"/>
      <c r="D272" s="178" t="s">
        <v>767</v>
      </c>
      <c r="E272" s="193" t="s">
        <v>84</v>
      </c>
    </row>
    <row r="273" spans="1:5" s="200" customFormat="1" x14ac:dyDescent="0.2">
      <c r="A273" s="192" t="s">
        <v>84</v>
      </c>
      <c r="B273" s="202" t="s">
        <v>1471</v>
      </c>
      <c r="C273" s="203"/>
      <c r="D273" s="194" t="s">
        <v>1052</v>
      </c>
      <c r="E273" s="193" t="s">
        <v>84</v>
      </c>
    </row>
    <row r="274" spans="1:5" s="200" customFormat="1" x14ac:dyDescent="0.2">
      <c r="A274" s="192" t="s">
        <v>616</v>
      </c>
      <c r="B274" s="185" t="s">
        <v>1472</v>
      </c>
      <c r="C274" s="194"/>
      <c r="D274" s="178" t="s">
        <v>1052</v>
      </c>
      <c r="E274" s="193">
        <v>1699.55</v>
      </c>
    </row>
    <row r="275" spans="1:5" x14ac:dyDescent="0.2">
      <c r="A275" s="192" t="s">
        <v>606</v>
      </c>
      <c r="B275" s="174" t="s">
        <v>1473</v>
      </c>
      <c r="C275" s="178"/>
      <c r="D275" s="178" t="s">
        <v>63</v>
      </c>
      <c r="E275" s="193">
        <v>1605.16</v>
      </c>
    </row>
    <row r="276" spans="1:5" x14ac:dyDescent="0.2">
      <c r="A276" s="192" t="s">
        <v>242</v>
      </c>
      <c r="B276" s="174" t="s">
        <v>1474</v>
      </c>
      <c r="C276" s="178"/>
      <c r="D276" s="178" t="s">
        <v>1649</v>
      </c>
      <c r="E276" s="193">
        <v>1328.98</v>
      </c>
    </row>
    <row r="277" spans="1:5" x14ac:dyDescent="0.2">
      <c r="A277" s="192" t="s">
        <v>486</v>
      </c>
      <c r="B277" s="174" t="s">
        <v>1475</v>
      </c>
      <c r="C277" s="178"/>
      <c r="D277" s="178" t="s">
        <v>487</v>
      </c>
      <c r="E277" s="193">
        <v>1423.06</v>
      </c>
    </row>
    <row r="278" spans="1:5" x14ac:dyDescent="0.2">
      <c r="A278" s="192" t="s">
        <v>703</v>
      </c>
      <c r="B278" s="174" t="s">
        <v>1476</v>
      </c>
      <c r="C278" s="178"/>
      <c r="D278" s="178" t="s">
        <v>1146</v>
      </c>
      <c r="E278" s="193">
        <v>2184.8000000000002</v>
      </c>
    </row>
    <row r="279" spans="1:5" x14ac:dyDescent="0.2">
      <c r="A279" s="192" t="s">
        <v>1477</v>
      </c>
      <c r="B279" s="174" t="s">
        <v>1478</v>
      </c>
      <c r="C279" s="178"/>
      <c r="D279" s="178" t="s">
        <v>1147</v>
      </c>
      <c r="E279" s="193" t="s">
        <v>84</v>
      </c>
    </row>
    <row r="280" spans="1:5" x14ac:dyDescent="0.2">
      <c r="A280" s="192" t="s">
        <v>305</v>
      </c>
      <c r="B280" s="174" t="s">
        <v>1479</v>
      </c>
      <c r="C280" s="178"/>
      <c r="D280" s="178" t="s">
        <v>306</v>
      </c>
      <c r="E280" s="193">
        <v>1774.14</v>
      </c>
    </row>
    <row r="281" spans="1:5" x14ac:dyDescent="0.2">
      <c r="A281" s="192" t="s">
        <v>607</v>
      </c>
      <c r="B281" s="174" t="s">
        <v>1480</v>
      </c>
      <c r="C281" s="178"/>
      <c r="D281" s="178" t="s">
        <v>1148</v>
      </c>
      <c r="E281" s="193">
        <v>2130.4</v>
      </c>
    </row>
    <row r="282" spans="1:5" x14ac:dyDescent="0.2">
      <c r="A282" s="192" t="s">
        <v>336</v>
      </c>
      <c r="B282" s="174" t="s">
        <v>1481</v>
      </c>
      <c r="C282" s="178"/>
      <c r="D282" s="178" t="s">
        <v>337</v>
      </c>
      <c r="E282" s="193">
        <v>1931.83</v>
      </c>
    </row>
    <row r="283" spans="1:5" x14ac:dyDescent="0.2">
      <c r="A283" s="192" t="s">
        <v>279</v>
      </c>
      <c r="B283" s="174" t="s">
        <v>1482</v>
      </c>
      <c r="C283" s="178"/>
      <c r="D283" s="178" t="s">
        <v>280</v>
      </c>
      <c r="E283" s="193">
        <v>1261.53</v>
      </c>
    </row>
    <row r="284" spans="1:5" x14ac:dyDescent="0.2">
      <c r="A284" s="192" t="s">
        <v>84</v>
      </c>
      <c r="B284" s="174" t="s">
        <v>1483</v>
      </c>
      <c r="C284" s="178"/>
      <c r="D284" s="178" t="s">
        <v>1149</v>
      </c>
      <c r="E284" s="193" t="s">
        <v>84</v>
      </c>
    </row>
    <row r="285" spans="1:5" x14ac:dyDescent="0.2">
      <c r="A285" s="192" t="s">
        <v>528</v>
      </c>
      <c r="B285" s="174" t="s">
        <v>1484</v>
      </c>
      <c r="C285" s="178"/>
      <c r="D285" s="178" t="s">
        <v>529</v>
      </c>
      <c r="E285" s="193">
        <v>1795.1</v>
      </c>
    </row>
    <row r="286" spans="1:5" ht="14.25" x14ac:dyDescent="0.2">
      <c r="A286" s="192" t="s">
        <v>307</v>
      </c>
      <c r="B286" s="174" t="s">
        <v>1485</v>
      </c>
      <c r="C286" s="195" t="s">
        <v>1486</v>
      </c>
      <c r="D286" s="178" t="s">
        <v>308</v>
      </c>
      <c r="E286" s="193">
        <v>1372.81</v>
      </c>
    </row>
    <row r="287" spans="1:5" x14ac:dyDescent="0.2">
      <c r="A287" s="192" t="s">
        <v>636</v>
      </c>
      <c r="B287" s="174" t="s">
        <v>1487</v>
      </c>
      <c r="C287" s="178"/>
      <c r="D287" s="178" t="s">
        <v>637</v>
      </c>
      <c r="E287" s="193">
        <v>1876.54</v>
      </c>
    </row>
    <row r="288" spans="1:5" x14ac:dyDescent="0.2">
      <c r="A288" s="192" t="s">
        <v>348</v>
      </c>
      <c r="B288" s="174" t="s">
        <v>1488</v>
      </c>
      <c r="C288" s="178"/>
      <c r="D288" s="178" t="s">
        <v>349</v>
      </c>
      <c r="E288" s="193">
        <v>1235.1300000000001</v>
      </c>
    </row>
    <row r="289" spans="1:5" x14ac:dyDescent="0.2">
      <c r="A289" s="192" t="s">
        <v>462</v>
      </c>
      <c r="B289" s="174" t="s">
        <v>1489</v>
      </c>
      <c r="C289" s="178"/>
      <c r="D289" s="178" t="s">
        <v>463</v>
      </c>
      <c r="E289" s="193">
        <v>1704.17</v>
      </c>
    </row>
    <row r="290" spans="1:5" x14ac:dyDescent="0.2">
      <c r="A290" s="192" t="s">
        <v>705</v>
      </c>
      <c r="B290" s="174" t="s">
        <v>1490</v>
      </c>
      <c r="C290" s="178"/>
      <c r="D290" s="178" t="s">
        <v>706</v>
      </c>
      <c r="E290" s="193">
        <v>2034.91</v>
      </c>
    </row>
    <row r="291" spans="1:5" x14ac:dyDescent="0.2">
      <c r="A291" s="192" t="s">
        <v>436</v>
      </c>
      <c r="B291" s="174" t="s">
        <v>1491</v>
      </c>
      <c r="C291" s="178"/>
      <c r="D291" s="178" t="s">
        <v>437</v>
      </c>
      <c r="E291" s="193">
        <v>1968.97</v>
      </c>
    </row>
    <row r="292" spans="1:5" x14ac:dyDescent="0.2">
      <c r="A292" s="192" t="s">
        <v>656</v>
      </c>
      <c r="B292" s="174" t="s">
        <v>1492</v>
      </c>
      <c r="C292" s="178"/>
      <c r="D292" s="178" t="s">
        <v>657</v>
      </c>
      <c r="E292" s="193">
        <v>1624.48</v>
      </c>
    </row>
    <row r="293" spans="1:5" s="200" customFormat="1" x14ac:dyDescent="0.2">
      <c r="A293" s="192" t="s">
        <v>84</v>
      </c>
      <c r="B293" s="202" t="s">
        <v>1493</v>
      </c>
      <c r="C293" s="203"/>
      <c r="D293" s="194" t="s">
        <v>1035</v>
      </c>
      <c r="E293" s="193" t="s">
        <v>84</v>
      </c>
    </row>
    <row r="294" spans="1:5" s="200" customFormat="1" x14ac:dyDescent="0.2">
      <c r="A294" s="192" t="s">
        <v>365</v>
      </c>
      <c r="B294" s="185" t="s">
        <v>1494</v>
      </c>
      <c r="C294" s="194"/>
      <c r="D294" s="178" t="s">
        <v>1035</v>
      </c>
      <c r="E294" s="193">
        <v>2155.91</v>
      </c>
    </row>
    <row r="295" spans="1:5" x14ac:dyDescent="0.2">
      <c r="A295" s="192" t="s">
        <v>338</v>
      </c>
      <c r="B295" s="174" t="s">
        <v>1495</v>
      </c>
      <c r="C295" s="178"/>
      <c r="D295" s="178" t="s">
        <v>339</v>
      </c>
      <c r="E295" s="193">
        <v>1763.19</v>
      </c>
    </row>
    <row r="296" spans="1:5" x14ac:dyDescent="0.2">
      <c r="A296" s="192" t="s">
        <v>281</v>
      </c>
      <c r="B296" s="174" t="s">
        <v>1496</v>
      </c>
      <c r="C296" s="178"/>
      <c r="D296" s="178" t="s">
        <v>282</v>
      </c>
      <c r="E296" s="193">
        <v>1246.47</v>
      </c>
    </row>
    <row r="297" spans="1:5" x14ac:dyDescent="0.2">
      <c r="A297" s="192" t="s">
        <v>1497</v>
      </c>
      <c r="B297" s="174" t="s">
        <v>1498</v>
      </c>
      <c r="C297" s="178"/>
      <c r="D297" s="178" t="s">
        <v>1150</v>
      </c>
      <c r="E297" s="193" t="s">
        <v>84</v>
      </c>
    </row>
    <row r="298" spans="1:5" x14ac:dyDescent="0.2">
      <c r="A298" s="192" t="s">
        <v>474</v>
      </c>
      <c r="B298" s="174" t="s">
        <v>1499</v>
      </c>
      <c r="C298" s="178"/>
      <c r="D298" s="178" t="s">
        <v>475</v>
      </c>
      <c r="E298" s="193">
        <v>1031.24</v>
      </c>
    </row>
    <row r="299" spans="1:5" x14ac:dyDescent="0.2">
      <c r="A299" s="192" t="s">
        <v>340</v>
      </c>
      <c r="B299" s="174" t="s">
        <v>1500</v>
      </c>
      <c r="C299" s="178"/>
      <c r="D299" s="178" t="s">
        <v>341</v>
      </c>
      <c r="E299" s="193">
        <v>1424.26</v>
      </c>
    </row>
    <row r="300" spans="1:5" x14ac:dyDescent="0.2">
      <c r="A300" s="192" t="s">
        <v>84</v>
      </c>
      <c r="B300" s="174" t="s">
        <v>1501</v>
      </c>
      <c r="C300" s="178"/>
      <c r="D300" s="178" t="s">
        <v>1151</v>
      </c>
      <c r="E300" s="193" t="s">
        <v>84</v>
      </c>
    </row>
    <row r="301" spans="1:5" x14ac:dyDescent="0.2">
      <c r="A301" s="192" t="s">
        <v>1502</v>
      </c>
      <c r="B301" s="174" t="s">
        <v>1503</v>
      </c>
      <c r="C301" s="178"/>
      <c r="D301" s="178" t="s">
        <v>1152</v>
      </c>
      <c r="E301" s="193" t="s">
        <v>84</v>
      </c>
    </row>
    <row r="302" spans="1:5" x14ac:dyDescent="0.2">
      <c r="A302" s="192" t="s">
        <v>785</v>
      </c>
      <c r="B302" s="174" t="s">
        <v>1504</v>
      </c>
      <c r="C302" s="178"/>
      <c r="D302" s="178" t="s">
        <v>786</v>
      </c>
      <c r="E302" s="193">
        <v>1489.36</v>
      </c>
    </row>
    <row r="303" spans="1:5" x14ac:dyDescent="0.2">
      <c r="A303" s="192" t="s">
        <v>319</v>
      </c>
      <c r="B303" s="174" t="s">
        <v>1505</v>
      </c>
      <c r="C303" s="178"/>
      <c r="D303" s="178" t="s">
        <v>320</v>
      </c>
      <c r="E303" s="193">
        <v>1411.93</v>
      </c>
    </row>
    <row r="304" spans="1:5" x14ac:dyDescent="0.2">
      <c r="A304" s="192" t="s">
        <v>342</v>
      </c>
      <c r="B304" s="174" t="s">
        <v>1506</v>
      </c>
      <c r="C304" s="178"/>
      <c r="D304" s="178" t="s">
        <v>343</v>
      </c>
      <c r="E304" s="193">
        <v>1665.44</v>
      </c>
    </row>
    <row r="305" spans="1:5" x14ac:dyDescent="0.2">
      <c r="A305" s="192" t="s">
        <v>674</v>
      </c>
      <c r="B305" s="174" t="s">
        <v>1507</v>
      </c>
      <c r="C305" s="178"/>
      <c r="D305" s="178" t="s">
        <v>675</v>
      </c>
      <c r="E305" s="193">
        <v>2119.33</v>
      </c>
    </row>
    <row r="306" spans="1:5" x14ac:dyDescent="0.2">
      <c r="A306" s="192" t="s">
        <v>350</v>
      </c>
      <c r="B306" s="174" t="s">
        <v>1508</v>
      </c>
      <c r="C306" s="178"/>
      <c r="D306" s="178" t="s">
        <v>351</v>
      </c>
      <c r="E306" s="193">
        <v>1232.4100000000001</v>
      </c>
    </row>
    <row r="307" spans="1:5" x14ac:dyDescent="0.2">
      <c r="A307" s="192" t="s">
        <v>84</v>
      </c>
      <c r="B307" s="174" t="s">
        <v>1509</v>
      </c>
      <c r="C307" s="178"/>
      <c r="D307" s="178" t="s">
        <v>1153</v>
      </c>
      <c r="E307" s="193" t="s">
        <v>84</v>
      </c>
    </row>
    <row r="308" spans="1:5" x14ac:dyDescent="0.2">
      <c r="A308" s="192" t="s">
        <v>439</v>
      </c>
      <c r="B308" s="174" t="s">
        <v>1510</v>
      </c>
      <c r="C308" s="178"/>
      <c r="D308" s="178" t="s">
        <v>1037</v>
      </c>
      <c r="E308" s="193">
        <v>1598.9</v>
      </c>
    </row>
    <row r="309" spans="1:5" s="200" customFormat="1" x14ac:dyDescent="0.2">
      <c r="A309" s="192" t="s">
        <v>84</v>
      </c>
      <c r="B309" s="202" t="s">
        <v>1511</v>
      </c>
      <c r="C309" s="203"/>
      <c r="D309" s="194" t="s">
        <v>1053</v>
      </c>
      <c r="E309" s="193" t="s">
        <v>84</v>
      </c>
    </row>
    <row r="310" spans="1:5" s="200" customFormat="1" x14ac:dyDescent="0.2">
      <c r="A310" s="192" t="s">
        <v>617</v>
      </c>
      <c r="B310" s="185" t="s">
        <v>1512</v>
      </c>
      <c r="C310" s="194"/>
      <c r="D310" s="178" t="s">
        <v>1053</v>
      </c>
      <c r="E310" s="193">
        <v>1428.32</v>
      </c>
    </row>
    <row r="311" spans="1:5" x14ac:dyDescent="0.2">
      <c r="A311" s="192" t="s">
        <v>476</v>
      </c>
      <c r="B311" s="174" t="s">
        <v>1513</v>
      </c>
      <c r="C311" s="178"/>
      <c r="D311" s="178" t="s">
        <v>477</v>
      </c>
      <c r="E311" s="193">
        <v>1513.7</v>
      </c>
    </row>
    <row r="312" spans="1:5" x14ac:dyDescent="0.2">
      <c r="A312" s="192" t="s">
        <v>850</v>
      </c>
      <c r="B312" s="185" t="s">
        <v>1514</v>
      </c>
      <c r="C312" s="178"/>
      <c r="D312" s="194" t="s">
        <v>1154</v>
      </c>
      <c r="E312" s="193">
        <v>1525.7</v>
      </c>
    </row>
    <row r="313" spans="1:5" x14ac:dyDescent="0.2">
      <c r="A313" s="192" t="s">
        <v>1515</v>
      </c>
      <c r="B313" s="174" t="s">
        <v>1516</v>
      </c>
      <c r="C313" s="178"/>
      <c r="D313" s="178" t="s">
        <v>1155</v>
      </c>
      <c r="E313" s="193" t="s">
        <v>84</v>
      </c>
    </row>
    <row r="314" spans="1:5" x14ac:dyDescent="0.2">
      <c r="A314" s="192" t="s">
        <v>626</v>
      </c>
      <c r="B314" s="174" t="s">
        <v>1517</v>
      </c>
      <c r="C314" s="178"/>
      <c r="D314" s="178" t="s">
        <v>627</v>
      </c>
      <c r="E314" s="193" t="s">
        <v>84</v>
      </c>
    </row>
    <row r="315" spans="1:5" x14ac:dyDescent="0.2">
      <c r="A315" s="192" t="s">
        <v>508</v>
      </c>
      <c r="B315" s="174" t="s">
        <v>1518</v>
      </c>
      <c r="C315" s="178"/>
      <c r="D315" s="178" t="s">
        <v>509</v>
      </c>
      <c r="E315" s="193">
        <v>1965.62</v>
      </c>
    </row>
    <row r="316" spans="1:5" x14ac:dyDescent="0.2">
      <c r="A316" s="192" t="s">
        <v>380</v>
      </c>
      <c r="B316" s="174" t="s">
        <v>1519</v>
      </c>
      <c r="C316" s="178"/>
      <c r="D316" s="178" t="s">
        <v>381</v>
      </c>
      <c r="E316" s="193">
        <v>1525.68</v>
      </c>
    </row>
    <row r="317" spans="1:5" x14ac:dyDescent="0.2">
      <c r="A317" s="192" t="s">
        <v>740</v>
      </c>
      <c r="B317" s="174" t="s">
        <v>1520</v>
      </c>
      <c r="C317" s="178"/>
      <c r="D317" s="178" t="s">
        <v>1064</v>
      </c>
      <c r="E317" s="193">
        <v>1734.53</v>
      </c>
    </row>
    <row r="318" spans="1:5" x14ac:dyDescent="0.2">
      <c r="A318" s="192" t="s">
        <v>752</v>
      </c>
      <c r="B318" s="174" t="s">
        <v>1521</v>
      </c>
      <c r="C318" s="178"/>
      <c r="D318" s="178" t="s">
        <v>753</v>
      </c>
      <c r="E318" s="193">
        <v>1880.1</v>
      </c>
    </row>
    <row r="319" spans="1:5" x14ac:dyDescent="0.2">
      <c r="A319" s="192" t="s">
        <v>84</v>
      </c>
      <c r="B319" s="174" t="s">
        <v>1522</v>
      </c>
      <c r="C319" s="178"/>
      <c r="D319" s="178" t="s">
        <v>1156</v>
      </c>
      <c r="E319" s="193" t="s">
        <v>84</v>
      </c>
    </row>
    <row r="320" spans="1:5" x14ac:dyDescent="0.2">
      <c r="A320" s="192" t="s">
        <v>404</v>
      </c>
      <c r="B320" s="174" t="s">
        <v>1523</v>
      </c>
      <c r="C320" s="178"/>
      <c r="D320" s="178" t="s">
        <v>405</v>
      </c>
      <c r="E320" s="193">
        <v>1362.06</v>
      </c>
    </row>
    <row r="321" spans="1:5" x14ac:dyDescent="0.2">
      <c r="A321" s="192" t="s">
        <v>406</v>
      </c>
      <c r="B321" s="174" t="s">
        <v>1524</v>
      </c>
      <c r="C321" s="178"/>
      <c r="D321" s="178" t="s">
        <v>407</v>
      </c>
      <c r="E321" s="193">
        <v>1446.12</v>
      </c>
    </row>
    <row r="322" spans="1:5" x14ac:dyDescent="0.2">
      <c r="A322" s="192" t="s">
        <v>269</v>
      </c>
      <c r="B322" s="174" t="s">
        <v>1525</v>
      </c>
      <c r="C322" s="178"/>
      <c r="D322" s="178" t="s">
        <v>270</v>
      </c>
      <c r="E322" s="193">
        <v>1802.7</v>
      </c>
    </row>
    <row r="323" spans="1:5" x14ac:dyDescent="0.2">
      <c r="A323" s="192" t="s">
        <v>561</v>
      </c>
      <c r="B323" s="174" t="s">
        <v>1526</v>
      </c>
      <c r="C323" s="178"/>
      <c r="D323" s="178" t="s">
        <v>562</v>
      </c>
      <c r="E323" s="193">
        <v>1676.35</v>
      </c>
    </row>
    <row r="324" spans="1:5" x14ac:dyDescent="0.2">
      <c r="A324" s="192" t="s">
        <v>420</v>
      </c>
      <c r="B324" s="174" t="s">
        <v>1527</v>
      </c>
      <c r="C324" s="178"/>
      <c r="D324" s="178" t="s">
        <v>421</v>
      </c>
      <c r="E324" s="193" t="s">
        <v>84</v>
      </c>
    </row>
    <row r="325" spans="1:5" x14ac:dyDescent="0.2">
      <c r="A325" s="192" t="s">
        <v>689</v>
      </c>
      <c r="B325" s="174" t="s">
        <v>1528</v>
      </c>
      <c r="C325" s="178"/>
      <c r="D325" s="178" t="s">
        <v>690</v>
      </c>
      <c r="E325" s="193">
        <v>2060.3200000000002</v>
      </c>
    </row>
    <row r="326" spans="1:5" x14ac:dyDescent="0.2">
      <c r="A326" s="192" t="s">
        <v>309</v>
      </c>
      <c r="B326" s="174" t="s">
        <v>1529</v>
      </c>
      <c r="C326" s="178"/>
      <c r="D326" s="178" t="s">
        <v>310</v>
      </c>
      <c r="E326" s="193">
        <v>1516.24</v>
      </c>
    </row>
    <row r="327" spans="1:5" x14ac:dyDescent="0.2">
      <c r="A327" s="192" t="s">
        <v>1530</v>
      </c>
      <c r="B327" s="174" t="s">
        <v>1531</v>
      </c>
      <c r="C327" s="178"/>
      <c r="D327" s="178" t="s">
        <v>1157</v>
      </c>
      <c r="E327" s="193" t="s">
        <v>84</v>
      </c>
    </row>
    <row r="328" spans="1:5" x14ac:dyDescent="0.2">
      <c r="A328" s="192" t="s">
        <v>787</v>
      </c>
      <c r="B328" s="174" t="s">
        <v>1532</v>
      </c>
      <c r="C328" s="178"/>
      <c r="D328" s="178" t="s">
        <v>788</v>
      </c>
      <c r="E328" s="193">
        <v>1584.2</v>
      </c>
    </row>
    <row r="329" spans="1:5" x14ac:dyDescent="0.2">
      <c r="A329" s="192" t="s">
        <v>450</v>
      </c>
      <c r="B329" s="174" t="s">
        <v>1533</v>
      </c>
      <c r="C329" s="178"/>
      <c r="D329" s="178" t="s">
        <v>451</v>
      </c>
      <c r="E329" s="193">
        <v>1592.72</v>
      </c>
    </row>
    <row r="330" spans="1:5" x14ac:dyDescent="0.2">
      <c r="A330" s="192" t="s">
        <v>249</v>
      </c>
      <c r="B330" s="174" t="s">
        <v>1534</v>
      </c>
      <c r="C330" s="178"/>
      <c r="D330" s="178" t="s">
        <v>250</v>
      </c>
      <c r="E330" s="193">
        <v>1084.54</v>
      </c>
    </row>
    <row r="331" spans="1:5" s="200" customFormat="1" x14ac:dyDescent="0.2">
      <c r="A331" s="192" t="s">
        <v>84</v>
      </c>
      <c r="B331" s="186" t="s">
        <v>1535</v>
      </c>
      <c r="C331" s="204"/>
      <c r="D331" s="194" t="s">
        <v>1158</v>
      </c>
      <c r="E331" s="193" t="s">
        <v>84</v>
      </c>
    </row>
    <row r="332" spans="1:5" s="200" customFormat="1" x14ac:dyDescent="0.2">
      <c r="A332" s="192" t="s">
        <v>84</v>
      </c>
      <c r="B332" s="202" t="s">
        <v>1536</v>
      </c>
      <c r="C332" s="203"/>
      <c r="D332" s="194" t="s">
        <v>1054</v>
      </c>
      <c r="E332" s="193" t="s">
        <v>84</v>
      </c>
    </row>
    <row r="333" spans="1:5" s="200" customFormat="1" x14ac:dyDescent="0.2">
      <c r="A333" s="192" t="s">
        <v>618</v>
      </c>
      <c r="B333" s="185" t="s">
        <v>1537</v>
      </c>
      <c r="C333" s="194"/>
      <c r="D333" s="178" t="s">
        <v>1054</v>
      </c>
      <c r="E333" s="193">
        <v>1253</v>
      </c>
    </row>
    <row r="334" spans="1:5" s="200" customFormat="1" x14ac:dyDescent="0.2">
      <c r="A334" s="192" t="s">
        <v>84</v>
      </c>
      <c r="B334" s="202" t="s">
        <v>1538</v>
      </c>
      <c r="C334" s="203"/>
      <c r="D334" s="194" t="s">
        <v>1044</v>
      </c>
      <c r="E334" s="193" t="s">
        <v>84</v>
      </c>
    </row>
    <row r="335" spans="1:5" s="200" customFormat="1" x14ac:dyDescent="0.2">
      <c r="A335" s="192" t="s">
        <v>498</v>
      </c>
      <c r="B335" s="198" t="s">
        <v>1539</v>
      </c>
      <c r="C335" s="199"/>
      <c r="D335" s="178" t="s">
        <v>1044</v>
      </c>
      <c r="E335" s="193">
        <v>1353.08</v>
      </c>
    </row>
    <row r="336" spans="1:5" x14ac:dyDescent="0.2">
      <c r="A336" s="192" t="s">
        <v>587</v>
      </c>
      <c r="B336" s="174" t="s">
        <v>1540</v>
      </c>
      <c r="C336" s="178"/>
      <c r="D336" s="178" t="s">
        <v>64</v>
      </c>
      <c r="E336" s="193">
        <v>1224.18</v>
      </c>
    </row>
    <row r="337" spans="1:5" x14ac:dyDescent="0.2">
      <c r="A337" s="192" t="s">
        <v>707</v>
      </c>
      <c r="B337" s="174" t="s">
        <v>1541</v>
      </c>
      <c r="C337" s="178"/>
      <c r="D337" s="178" t="s">
        <v>708</v>
      </c>
      <c r="E337" s="193">
        <v>1940.59</v>
      </c>
    </row>
    <row r="338" spans="1:5" x14ac:dyDescent="0.2">
      <c r="A338" s="192" t="s">
        <v>825</v>
      </c>
      <c r="B338" s="174" t="s">
        <v>1542</v>
      </c>
      <c r="C338" s="178"/>
      <c r="D338" s="178" t="s">
        <v>543</v>
      </c>
      <c r="E338" s="193">
        <v>2056.1</v>
      </c>
    </row>
    <row r="339" spans="1:5" x14ac:dyDescent="0.2">
      <c r="A339" s="192" t="s">
        <v>571</v>
      </c>
      <c r="B339" s="174" t="s">
        <v>1543</v>
      </c>
      <c r="C339" s="178"/>
      <c r="D339" s="178" t="s">
        <v>572</v>
      </c>
      <c r="E339" s="193" t="s">
        <v>84</v>
      </c>
    </row>
    <row r="340" spans="1:5" x14ac:dyDescent="0.2">
      <c r="A340" s="192" t="s">
        <v>321</v>
      </c>
      <c r="B340" s="174" t="s">
        <v>1544</v>
      </c>
      <c r="C340" s="178"/>
      <c r="D340" s="178" t="s">
        <v>1159</v>
      </c>
      <c r="E340" s="193">
        <v>1262.82</v>
      </c>
    </row>
    <row r="341" spans="1:5" x14ac:dyDescent="0.2">
      <c r="A341" s="192" t="s">
        <v>452</v>
      </c>
      <c r="B341" s="174" t="s">
        <v>1545</v>
      </c>
      <c r="C341" s="178"/>
      <c r="D341" s="178" t="s">
        <v>453</v>
      </c>
      <c r="E341" s="193">
        <v>1535.41</v>
      </c>
    </row>
    <row r="342" spans="1:5" x14ac:dyDescent="0.2">
      <c r="A342" s="192" t="s">
        <v>454</v>
      </c>
      <c r="B342" s="174" t="s">
        <v>1546</v>
      </c>
      <c r="C342" s="178"/>
      <c r="D342" s="178" t="s">
        <v>455</v>
      </c>
      <c r="E342" s="193">
        <v>1497.16</v>
      </c>
    </row>
    <row r="343" spans="1:5" x14ac:dyDescent="0.2">
      <c r="A343" s="192" t="s">
        <v>826</v>
      </c>
      <c r="B343" s="174" t="s">
        <v>1547</v>
      </c>
      <c r="C343" s="178"/>
      <c r="D343" s="178" t="s">
        <v>544</v>
      </c>
      <c r="E343" s="193">
        <v>1483.46</v>
      </c>
    </row>
    <row r="344" spans="1:5" x14ac:dyDescent="0.2">
      <c r="A344" s="192" t="s">
        <v>283</v>
      </c>
      <c r="B344" s="174" t="s">
        <v>1548</v>
      </c>
      <c r="C344" s="178"/>
      <c r="D344" s="178" t="s">
        <v>284</v>
      </c>
      <c r="E344" s="193">
        <v>1601.87</v>
      </c>
    </row>
    <row r="345" spans="1:5" x14ac:dyDescent="0.2">
      <c r="A345" s="192" t="s">
        <v>84</v>
      </c>
      <c r="B345" s="196" t="s">
        <v>1549</v>
      </c>
      <c r="C345" s="197"/>
      <c r="D345" s="178" t="s">
        <v>1020</v>
      </c>
      <c r="E345" s="193" t="s">
        <v>84</v>
      </c>
    </row>
    <row r="346" spans="1:5" x14ac:dyDescent="0.2">
      <c r="A346" s="192" t="s">
        <v>243</v>
      </c>
      <c r="B346" s="174" t="s">
        <v>1550</v>
      </c>
      <c r="C346" s="178"/>
      <c r="D346" s="178" t="s">
        <v>1020</v>
      </c>
      <c r="E346" s="193">
        <v>1413.55</v>
      </c>
    </row>
    <row r="347" spans="1:5" s="200" customFormat="1" x14ac:dyDescent="0.2">
      <c r="A347" s="192" t="s">
        <v>84</v>
      </c>
      <c r="B347" s="202" t="s">
        <v>1551</v>
      </c>
      <c r="C347" s="203"/>
      <c r="D347" s="194" t="s">
        <v>1038</v>
      </c>
      <c r="E347" s="193" t="s">
        <v>84</v>
      </c>
    </row>
    <row r="348" spans="1:5" s="200" customFormat="1" x14ac:dyDescent="0.2">
      <c r="A348" s="192" t="s">
        <v>440</v>
      </c>
      <c r="B348" s="185" t="s">
        <v>1552</v>
      </c>
      <c r="C348" s="194"/>
      <c r="D348" s="178" t="s">
        <v>1038</v>
      </c>
      <c r="E348" s="193">
        <v>1009.18</v>
      </c>
    </row>
    <row r="349" spans="1:5" x14ac:dyDescent="0.2">
      <c r="A349" s="192" t="s">
        <v>464</v>
      </c>
      <c r="B349" s="174" t="s">
        <v>1553</v>
      </c>
      <c r="C349" s="178"/>
      <c r="D349" s="178" t="s">
        <v>465</v>
      </c>
      <c r="E349" s="193">
        <v>1978.94</v>
      </c>
    </row>
    <row r="350" spans="1:5" x14ac:dyDescent="0.2">
      <c r="A350" s="192" t="s">
        <v>779</v>
      </c>
      <c r="B350" s="174" t="s">
        <v>1554</v>
      </c>
      <c r="C350" s="178"/>
      <c r="D350" s="178" t="s">
        <v>780</v>
      </c>
      <c r="E350" s="193">
        <v>1754.64</v>
      </c>
    </row>
    <row r="351" spans="1:5" x14ac:dyDescent="0.2">
      <c r="A351" s="192" t="s">
        <v>573</v>
      </c>
      <c r="B351" s="174" t="s">
        <v>1555</v>
      </c>
      <c r="C351" s="178"/>
      <c r="D351" s="178" t="s">
        <v>574</v>
      </c>
      <c r="E351" s="193" t="s">
        <v>84</v>
      </c>
    </row>
    <row r="352" spans="1:5" x14ac:dyDescent="0.2">
      <c r="A352" s="192" t="s">
        <v>251</v>
      </c>
      <c r="B352" s="174" t="s">
        <v>1556</v>
      </c>
      <c r="C352" s="178"/>
      <c r="D352" s="178" t="s">
        <v>252</v>
      </c>
      <c r="E352" s="193">
        <v>1031.72</v>
      </c>
    </row>
    <row r="353" spans="1:5" x14ac:dyDescent="0.2">
      <c r="A353" s="192" t="s">
        <v>709</v>
      </c>
      <c r="B353" s="174" t="s">
        <v>1557</v>
      </c>
      <c r="C353" s="178"/>
      <c r="D353" s="178" t="s">
        <v>710</v>
      </c>
      <c r="E353" s="193">
        <v>2304.98</v>
      </c>
    </row>
    <row r="354" spans="1:5" x14ac:dyDescent="0.2">
      <c r="A354" s="192" t="s">
        <v>608</v>
      </c>
      <c r="B354" s="174" t="s">
        <v>1558</v>
      </c>
      <c r="C354" s="178"/>
      <c r="D354" s="178" t="s">
        <v>65</v>
      </c>
      <c r="E354" s="193">
        <v>1691.27</v>
      </c>
    </row>
    <row r="355" spans="1:5" x14ac:dyDescent="0.2">
      <c r="A355" s="192" t="s">
        <v>677</v>
      </c>
      <c r="B355" s="174" t="s">
        <v>1559</v>
      </c>
      <c r="C355" s="178"/>
      <c r="D355" s="178" t="s">
        <v>678</v>
      </c>
      <c r="E355" s="193">
        <v>1526.36</v>
      </c>
    </row>
    <row r="356" spans="1:5" s="200" customFormat="1" x14ac:dyDescent="0.2">
      <c r="A356" s="192" t="s">
        <v>741</v>
      </c>
      <c r="B356" s="185" t="s">
        <v>1560</v>
      </c>
      <c r="C356" s="194"/>
      <c r="D356" s="178" t="s">
        <v>1065</v>
      </c>
      <c r="E356" s="193">
        <v>1550.21</v>
      </c>
    </row>
    <row r="357" spans="1:5" x14ac:dyDescent="0.2">
      <c r="A357" s="192" t="s">
        <v>285</v>
      </c>
      <c r="B357" s="174" t="s">
        <v>1561</v>
      </c>
      <c r="C357" s="178"/>
      <c r="D357" s="178" t="s">
        <v>286</v>
      </c>
      <c r="E357" s="193">
        <v>1231.46</v>
      </c>
    </row>
    <row r="358" spans="1:5" x14ac:dyDescent="0.2">
      <c r="A358" s="192" t="s">
        <v>456</v>
      </c>
      <c r="B358" s="174" t="s">
        <v>1562</v>
      </c>
      <c r="C358" s="178"/>
      <c r="D358" s="178" t="s">
        <v>457</v>
      </c>
      <c r="E358" s="193">
        <v>1317.59</v>
      </c>
    </row>
    <row r="359" spans="1:5" x14ac:dyDescent="0.2">
      <c r="A359" s="192" t="s">
        <v>711</v>
      </c>
      <c r="B359" s="174" t="s">
        <v>1563</v>
      </c>
      <c r="C359" s="178"/>
      <c r="D359" s="178" t="s">
        <v>712</v>
      </c>
      <c r="E359" s="193">
        <v>2290.7199999999998</v>
      </c>
    </row>
    <row r="360" spans="1:5" x14ac:dyDescent="0.2">
      <c r="A360" s="192" t="s">
        <v>789</v>
      </c>
      <c r="B360" s="174" t="s">
        <v>1564</v>
      </c>
      <c r="C360" s="178"/>
      <c r="D360" s="194" t="s">
        <v>790</v>
      </c>
      <c r="E360" s="193" t="s">
        <v>84</v>
      </c>
    </row>
    <row r="361" spans="1:5" x14ac:dyDescent="0.2">
      <c r="A361" s="192" t="s">
        <v>1565</v>
      </c>
      <c r="B361" s="174" t="s">
        <v>1566</v>
      </c>
      <c r="C361" s="178"/>
      <c r="D361" s="178" t="s">
        <v>1160</v>
      </c>
      <c r="E361" s="193" t="s">
        <v>84</v>
      </c>
    </row>
    <row r="362" spans="1:5" x14ac:dyDescent="0.2">
      <c r="A362" s="192" t="s">
        <v>754</v>
      </c>
      <c r="B362" s="174" t="s">
        <v>1567</v>
      </c>
      <c r="C362" s="178"/>
      <c r="D362" s="178" t="s">
        <v>755</v>
      </c>
      <c r="E362" s="193">
        <v>1714.47</v>
      </c>
    </row>
    <row r="363" spans="1:5" x14ac:dyDescent="0.2">
      <c r="A363" s="192" t="s">
        <v>441</v>
      </c>
      <c r="B363" s="174" t="s">
        <v>1568</v>
      </c>
      <c r="C363" s="178"/>
      <c r="D363" s="178" t="s">
        <v>1650</v>
      </c>
      <c r="E363" s="193">
        <v>1303.5999999999999</v>
      </c>
    </row>
    <row r="364" spans="1:5" x14ac:dyDescent="0.2">
      <c r="A364" s="192" t="s">
        <v>530</v>
      </c>
      <c r="B364" s="174" t="s">
        <v>1569</v>
      </c>
      <c r="C364" s="178"/>
      <c r="D364" s="178" t="s">
        <v>531</v>
      </c>
      <c r="E364" s="193">
        <v>1343.76</v>
      </c>
    </row>
    <row r="365" spans="1:5" x14ac:dyDescent="0.2">
      <c r="A365" s="192" t="s">
        <v>658</v>
      </c>
      <c r="B365" s="174" t="s">
        <v>1570</v>
      </c>
      <c r="C365" s="178"/>
      <c r="D365" s="178" t="s">
        <v>659</v>
      </c>
      <c r="E365" s="193">
        <v>1749.22</v>
      </c>
    </row>
    <row r="366" spans="1:5" x14ac:dyDescent="0.2">
      <c r="A366" s="192" t="s">
        <v>781</v>
      </c>
      <c r="B366" s="174" t="s">
        <v>1571</v>
      </c>
      <c r="C366" s="178"/>
      <c r="D366" s="178" t="s">
        <v>782</v>
      </c>
      <c r="E366" s="193">
        <v>1651.6</v>
      </c>
    </row>
    <row r="367" spans="1:5" x14ac:dyDescent="0.2">
      <c r="A367" s="192" t="s">
        <v>84</v>
      </c>
      <c r="B367" s="174" t="s">
        <v>1572</v>
      </c>
      <c r="C367" s="178"/>
      <c r="D367" s="178" t="s">
        <v>1161</v>
      </c>
      <c r="E367" s="193" t="s">
        <v>84</v>
      </c>
    </row>
    <row r="368" spans="1:5" x14ac:dyDescent="0.2">
      <c r="A368" s="192" t="s">
        <v>679</v>
      </c>
      <c r="B368" s="174" t="s">
        <v>1573</v>
      </c>
      <c r="C368" s="178"/>
      <c r="D368" s="178" t="s">
        <v>680</v>
      </c>
      <c r="E368" s="193">
        <v>1392.91</v>
      </c>
    </row>
    <row r="369" spans="1:5" x14ac:dyDescent="0.2">
      <c r="A369" s="192" t="s">
        <v>84</v>
      </c>
      <c r="B369" s="174" t="s">
        <v>1574</v>
      </c>
      <c r="C369" s="178"/>
      <c r="D369" s="178" t="s">
        <v>1162</v>
      </c>
      <c r="E369" s="193" t="s">
        <v>84</v>
      </c>
    </row>
    <row r="370" spans="1:5" x14ac:dyDescent="0.2">
      <c r="A370" s="192" t="s">
        <v>545</v>
      </c>
      <c r="B370" s="174" t="s">
        <v>1575</v>
      </c>
      <c r="C370" s="178"/>
      <c r="D370" s="178" t="s">
        <v>546</v>
      </c>
      <c r="E370" s="193">
        <v>2084.02</v>
      </c>
    </row>
    <row r="371" spans="1:5" s="200" customFormat="1" x14ac:dyDescent="0.2">
      <c r="A371" s="192" t="s">
        <v>84</v>
      </c>
      <c r="B371" s="202" t="s">
        <v>1576</v>
      </c>
      <c r="C371" s="203"/>
      <c r="D371" s="194" t="s">
        <v>1045</v>
      </c>
      <c r="E371" s="193" t="s">
        <v>84</v>
      </c>
    </row>
    <row r="372" spans="1:5" s="200" customFormat="1" x14ac:dyDescent="0.2">
      <c r="A372" s="192" t="s">
        <v>499</v>
      </c>
      <c r="B372" s="185" t="s">
        <v>1577</v>
      </c>
      <c r="C372" s="194"/>
      <c r="D372" s="178" t="s">
        <v>1045</v>
      </c>
      <c r="E372" s="193">
        <v>1311.98</v>
      </c>
    </row>
    <row r="373" spans="1:5" x14ac:dyDescent="0.2">
      <c r="A373" s="192" t="s">
        <v>681</v>
      </c>
      <c r="B373" s="174" t="s">
        <v>1578</v>
      </c>
      <c r="C373" s="178"/>
      <c r="D373" s="178" t="s">
        <v>1163</v>
      </c>
      <c r="E373" s="193">
        <v>1961.38</v>
      </c>
    </row>
    <row r="374" spans="1:5" s="200" customFormat="1" x14ac:dyDescent="0.2">
      <c r="A374" s="192" t="s">
        <v>84</v>
      </c>
      <c r="B374" s="202" t="s">
        <v>1579</v>
      </c>
      <c r="C374" s="203"/>
      <c r="D374" s="194" t="s">
        <v>1066</v>
      </c>
      <c r="E374" s="193" t="s">
        <v>84</v>
      </c>
    </row>
    <row r="375" spans="1:5" s="200" customFormat="1" x14ac:dyDescent="0.2">
      <c r="A375" s="192" t="s">
        <v>742</v>
      </c>
      <c r="B375" s="185" t="s">
        <v>1580</v>
      </c>
      <c r="C375" s="194"/>
      <c r="D375" s="178" t="s">
        <v>1066</v>
      </c>
      <c r="E375" s="193">
        <v>1407.8</v>
      </c>
    </row>
    <row r="376" spans="1:5" x14ac:dyDescent="0.2">
      <c r="A376" s="192" t="s">
        <v>756</v>
      </c>
      <c r="B376" s="174" t="s">
        <v>1581</v>
      </c>
      <c r="C376" s="178"/>
      <c r="D376" s="178" t="s">
        <v>757</v>
      </c>
      <c r="E376" s="193">
        <v>1613.14</v>
      </c>
    </row>
    <row r="377" spans="1:5" x14ac:dyDescent="0.2">
      <c r="A377" s="192" t="s">
        <v>588</v>
      </c>
      <c r="B377" s="174" t="s">
        <v>1582</v>
      </c>
      <c r="C377" s="178"/>
      <c r="D377" s="178" t="s">
        <v>66</v>
      </c>
      <c r="E377" s="193">
        <v>1209.76</v>
      </c>
    </row>
    <row r="378" spans="1:5" x14ac:dyDescent="0.2">
      <c r="A378" s="192" t="s">
        <v>287</v>
      </c>
      <c r="B378" s="174" t="s">
        <v>1583</v>
      </c>
      <c r="C378" s="178"/>
      <c r="D378" s="178" t="s">
        <v>288</v>
      </c>
      <c r="E378" s="193">
        <v>1385.25</v>
      </c>
    </row>
    <row r="379" spans="1:5" x14ac:dyDescent="0.2">
      <c r="A379" s="192" t="s">
        <v>683</v>
      </c>
      <c r="B379" s="174" t="s">
        <v>1584</v>
      </c>
      <c r="C379" s="178"/>
      <c r="D379" s="178" t="s">
        <v>684</v>
      </c>
      <c r="E379" s="193">
        <v>1884.21</v>
      </c>
    </row>
    <row r="380" spans="1:5" x14ac:dyDescent="0.2">
      <c r="A380" s="192" t="s">
        <v>1585</v>
      </c>
      <c r="B380" s="174" t="s">
        <v>1586</v>
      </c>
      <c r="C380" s="178"/>
      <c r="D380" s="178" t="s">
        <v>1164</v>
      </c>
      <c r="E380" s="193" t="s">
        <v>84</v>
      </c>
    </row>
    <row r="381" spans="1:5" x14ac:dyDescent="0.2">
      <c r="A381" s="192" t="s">
        <v>532</v>
      </c>
      <c r="B381" s="174" t="s">
        <v>1587</v>
      </c>
      <c r="C381" s="178"/>
      <c r="D381" s="178" t="s">
        <v>533</v>
      </c>
      <c r="E381" s="193">
        <v>1988.14</v>
      </c>
    </row>
    <row r="382" spans="1:5" x14ac:dyDescent="0.2">
      <c r="A382" s="192" t="s">
        <v>1588</v>
      </c>
      <c r="B382" s="174" t="s">
        <v>1589</v>
      </c>
      <c r="C382" s="178"/>
      <c r="D382" s="178" t="s">
        <v>1165</v>
      </c>
      <c r="E382" s="193" t="s">
        <v>84</v>
      </c>
    </row>
    <row r="383" spans="1:5" x14ac:dyDescent="0.2">
      <c r="A383" s="192" t="s">
        <v>691</v>
      </c>
      <c r="B383" s="174" t="s">
        <v>1590</v>
      </c>
      <c r="C383" s="178"/>
      <c r="D383" s="178" t="s">
        <v>692</v>
      </c>
      <c r="E383" s="193">
        <v>2010.95</v>
      </c>
    </row>
    <row r="384" spans="1:5" x14ac:dyDescent="0.2">
      <c r="A384" s="192" t="s">
        <v>360</v>
      </c>
      <c r="B384" s="174" t="s">
        <v>1591</v>
      </c>
      <c r="C384" s="178"/>
      <c r="D384" s="178" t="s">
        <v>361</v>
      </c>
      <c r="E384" s="193">
        <v>1240.23</v>
      </c>
    </row>
    <row r="385" spans="1:5" x14ac:dyDescent="0.2">
      <c r="A385" s="192" t="s">
        <v>478</v>
      </c>
      <c r="B385" s="174" t="s">
        <v>1592</v>
      </c>
      <c r="C385" s="178"/>
      <c r="D385" s="178" t="s">
        <v>479</v>
      </c>
      <c r="E385" s="193">
        <v>1362.72</v>
      </c>
    </row>
    <row r="386" spans="1:5" x14ac:dyDescent="0.2">
      <c r="A386" s="192" t="s">
        <v>609</v>
      </c>
      <c r="B386" s="174" t="s">
        <v>1593</v>
      </c>
      <c r="C386" s="178"/>
      <c r="D386" s="178" t="s">
        <v>67</v>
      </c>
      <c r="E386" s="193">
        <v>1434.85</v>
      </c>
    </row>
    <row r="387" spans="1:5" x14ac:dyDescent="0.2">
      <c r="A387" s="192" t="s">
        <v>589</v>
      </c>
      <c r="B387" s="174" t="s">
        <v>1594</v>
      </c>
      <c r="C387" s="178"/>
      <c r="D387" s="178" t="s">
        <v>68</v>
      </c>
      <c r="E387" s="193">
        <v>818.93</v>
      </c>
    </row>
    <row r="388" spans="1:5" x14ac:dyDescent="0.2">
      <c r="A388" s="192" t="s">
        <v>1595</v>
      </c>
      <c r="B388" s="174" t="s">
        <v>1596</v>
      </c>
      <c r="C388" s="178"/>
      <c r="D388" s="178" t="s">
        <v>1166</v>
      </c>
      <c r="E388" s="193" t="s">
        <v>84</v>
      </c>
    </row>
    <row r="389" spans="1:5" x14ac:dyDescent="0.2">
      <c r="A389" s="192" t="s">
        <v>84</v>
      </c>
      <c r="B389" s="174" t="s">
        <v>1597</v>
      </c>
      <c r="C389" s="178"/>
      <c r="D389" s="178" t="s">
        <v>1167</v>
      </c>
      <c r="E389" s="193" t="s">
        <v>84</v>
      </c>
    </row>
    <row r="390" spans="1:5" s="200" customFormat="1" x14ac:dyDescent="0.2">
      <c r="A390" s="192" t="s">
        <v>84</v>
      </c>
      <c r="B390" s="202" t="s">
        <v>1598</v>
      </c>
      <c r="C390" s="203"/>
      <c r="D390" s="194" t="s">
        <v>1026</v>
      </c>
      <c r="E390" s="193" t="s">
        <v>84</v>
      </c>
    </row>
    <row r="391" spans="1:5" s="200" customFormat="1" x14ac:dyDescent="0.2">
      <c r="A391" s="192" t="s">
        <v>258</v>
      </c>
      <c r="B391" s="185" t="s">
        <v>1599</v>
      </c>
      <c r="C391" s="194"/>
      <c r="D391" s="178" t="s">
        <v>1026</v>
      </c>
      <c r="E391" s="193">
        <v>1471.58</v>
      </c>
    </row>
    <row r="392" spans="1:5" x14ac:dyDescent="0.2">
      <c r="A392" s="192" t="s">
        <v>466</v>
      </c>
      <c r="B392" s="174" t="s">
        <v>1600</v>
      </c>
      <c r="C392" s="178"/>
      <c r="D392" s="178" t="s">
        <v>467</v>
      </c>
      <c r="E392" s="193">
        <v>1814.86</v>
      </c>
    </row>
    <row r="393" spans="1:5" x14ac:dyDescent="0.2">
      <c r="A393" s="192" t="s">
        <v>547</v>
      </c>
      <c r="B393" s="174" t="s">
        <v>1601</v>
      </c>
      <c r="C393" s="178"/>
      <c r="D393" s="178" t="s">
        <v>548</v>
      </c>
      <c r="E393" s="193">
        <v>1719.3</v>
      </c>
    </row>
    <row r="394" spans="1:5" x14ac:dyDescent="0.2">
      <c r="A394" s="192" t="s">
        <v>575</v>
      </c>
      <c r="B394" s="174" t="s">
        <v>1602</v>
      </c>
      <c r="C394" s="178"/>
      <c r="D394" s="178" t="s">
        <v>576</v>
      </c>
      <c r="E394" s="193" t="s">
        <v>84</v>
      </c>
    </row>
    <row r="395" spans="1:5" x14ac:dyDescent="0.2">
      <c r="A395" s="192" t="s">
        <v>713</v>
      </c>
      <c r="B395" s="174" t="s">
        <v>1603</v>
      </c>
      <c r="C395" s="178"/>
      <c r="D395" s="178" t="s">
        <v>714</v>
      </c>
      <c r="E395" s="193">
        <v>2274.4899999999998</v>
      </c>
    </row>
    <row r="396" spans="1:5" x14ac:dyDescent="0.2">
      <c r="A396" s="192" t="s">
        <v>638</v>
      </c>
      <c r="B396" s="174" t="s">
        <v>1604</v>
      </c>
      <c r="C396" s="178"/>
      <c r="D396" s="178" t="s">
        <v>639</v>
      </c>
      <c r="E396" s="193">
        <v>2145.8000000000002</v>
      </c>
    </row>
    <row r="397" spans="1:5" x14ac:dyDescent="0.2">
      <c r="A397" s="192" t="s">
        <v>1605</v>
      </c>
      <c r="B397" s="174" t="s">
        <v>1606</v>
      </c>
      <c r="C397" s="178"/>
      <c r="D397" s="178" t="s">
        <v>1168</v>
      </c>
      <c r="E397" s="193" t="s">
        <v>84</v>
      </c>
    </row>
    <row r="398" spans="1:5" x14ac:dyDescent="0.2">
      <c r="A398" s="192" t="s">
        <v>422</v>
      </c>
      <c r="B398" s="174" t="s">
        <v>1607</v>
      </c>
      <c r="C398" s="178"/>
      <c r="D398" s="178" t="s">
        <v>423</v>
      </c>
      <c r="E398" s="193" t="s">
        <v>84</v>
      </c>
    </row>
    <row r="399" spans="1:5" x14ac:dyDescent="0.2">
      <c r="A399" s="192" t="s">
        <v>827</v>
      </c>
      <c r="B399" s="174" t="s">
        <v>1608</v>
      </c>
      <c r="C399" s="178"/>
      <c r="D399" s="178" t="s">
        <v>549</v>
      </c>
      <c r="E399" s="193">
        <v>1831.2</v>
      </c>
    </row>
    <row r="400" spans="1:5" s="200" customFormat="1" x14ac:dyDescent="0.2">
      <c r="A400" s="192" t="s">
        <v>619</v>
      </c>
      <c r="B400" s="185" t="s">
        <v>1609</v>
      </c>
      <c r="C400" s="194"/>
      <c r="D400" s="178" t="s">
        <v>1055</v>
      </c>
      <c r="E400" s="193">
        <v>1973.72</v>
      </c>
    </row>
    <row r="401" spans="1:5" x14ac:dyDescent="0.2">
      <c r="A401" s="192" t="s">
        <v>758</v>
      </c>
      <c r="B401" s="174" t="s">
        <v>1610</v>
      </c>
      <c r="C401" s="178"/>
      <c r="D401" s="178" t="s">
        <v>759</v>
      </c>
      <c r="E401" s="193">
        <v>1786.01</v>
      </c>
    </row>
    <row r="402" spans="1:5" x14ac:dyDescent="0.2">
      <c r="A402" s="192" t="s">
        <v>768</v>
      </c>
      <c r="B402" s="174" t="s">
        <v>1611</v>
      </c>
      <c r="C402" s="178"/>
      <c r="D402" s="178" t="s">
        <v>769</v>
      </c>
      <c r="E402" s="193" t="s">
        <v>84</v>
      </c>
    </row>
    <row r="403" spans="1:5" x14ac:dyDescent="0.2">
      <c r="A403" s="192" t="s">
        <v>311</v>
      </c>
      <c r="B403" s="174" t="s">
        <v>1612</v>
      </c>
      <c r="C403" s="178"/>
      <c r="D403" s="178" t="s">
        <v>312</v>
      </c>
      <c r="E403" s="193">
        <v>1574.24</v>
      </c>
    </row>
    <row r="404" spans="1:5" x14ac:dyDescent="0.2">
      <c r="A404" s="192" t="s">
        <v>408</v>
      </c>
      <c r="B404" s="174" t="s">
        <v>1613</v>
      </c>
      <c r="C404" s="178"/>
      <c r="D404" s="178" t="s">
        <v>409</v>
      </c>
      <c r="E404" s="193">
        <v>1421.34</v>
      </c>
    </row>
    <row r="405" spans="1:5" x14ac:dyDescent="0.2">
      <c r="A405" s="192" t="s">
        <v>1614</v>
      </c>
      <c r="B405" s="185" t="s">
        <v>1615</v>
      </c>
      <c r="C405" s="178"/>
      <c r="D405" s="194" t="s">
        <v>1169</v>
      </c>
      <c r="E405" s="193">
        <v>1625.37</v>
      </c>
    </row>
    <row r="406" spans="1:5" x14ac:dyDescent="0.2">
      <c r="A406" s="192" t="s">
        <v>693</v>
      </c>
      <c r="B406" s="174" t="s">
        <v>1616</v>
      </c>
      <c r="C406" s="178"/>
      <c r="D406" s="178" t="s">
        <v>694</v>
      </c>
      <c r="E406" s="193">
        <v>1968.96</v>
      </c>
    </row>
    <row r="407" spans="1:5" x14ac:dyDescent="0.2">
      <c r="A407" s="192" t="s">
        <v>791</v>
      </c>
      <c r="B407" s="174" t="s">
        <v>1617</v>
      </c>
      <c r="C407" s="178"/>
      <c r="D407" s="178" t="s">
        <v>792</v>
      </c>
      <c r="E407" s="193" t="s">
        <v>84</v>
      </c>
    </row>
    <row r="408" spans="1:5" x14ac:dyDescent="0.2">
      <c r="A408" s="192" t="s">
        <v>832</v>
      </c>
      <c r="B408" s="185" t="s">
        <v>1618</v>
      </c>
      <c r="C408" s="178"/>
      <c r="D408" s="194" t="s">
        <v>833</v>
      </c>
      <c r="E408" s="193">
        <v>1489.54</v>
      </c>
    </row>
    <row r="409" spans="1:5" x14ac:dyDescent="0.2">
      <c r="A409" s="192" t="s">
        <v>1619</v>
      </c>
      <c r="B409" s="174" t="s">
        <v>1620</v>
      </c>
      <c r="C409" s="178"/>
      <c r="D409" s="178" t="s">
        <v>1170</v>
      </c>
      <c r="E409" s="193" t="s">
        <v>84</v>
      </c>
    </row>
    <row r="410" spans="1:5" x14ac:dyDescent="0.2">
      <c r="A410" s="192" t="s">
        <v>590</v>
      </c>
      <c r="B410" s="174" t="s">
        <v>1621</v>
      </c>
      <c r="C410" s="178"/>
      <c r="D410" s="178" t="s">
        <v>69</v>
      </c>
      <c r="E410" s="193">
        <v>935.95</v>
      </c>
    </row>
    <row r="411" spans="1:5" x14ac:dyDescent="0.2">
      <c r="A411" s="192" t="s">
        <v>770</v>
      </c>
      <c r="B411" s="174" t="s">
        <v>1622</v>
      </c>
      <c r="C411" s="178"/>
      <c r="D411" s="178" t="s">
        <v>1171</v>
      </c>
      <c r="E411" s="193" t="s">
        <v>84</v>
      </c>
    </row>
    <row r="412" spans="1:5" x14ac:dyDescent="0.2">
      <c r="A412" s="192" t="s">
        <v>289</v>
      </c>
      <c r="B412" s="174" t="s">
        <v>1623</v>
      </c>
      <c r="C412" s="178"/>
      <c r="D412" s="178" t="s">
        <v>290</v>
      </c>
      <c r="E412" s="193">
        <v>1115.03</v>
      </c>
    </row>
    <row r="413" spans="1:5" x14ac:dyDescent="0.2">
      <c r="A413" s="192" t="s">
        <v>743</v>
      </c>
      <c r="B413" s="174" t="s">
        <v>1624</v>
      </c>
      <c r="C413" s="178"/>
      <c r="D413" s="178" t="s">
        <v>1067</v>
      </c>
      <c r="E413" s="193">
        <v>1847.89</v>
      </c>
    </row>
    <row r="414" spans="1:5" x14ac:dyDescent="0.2">
      <c r="A414" s="192" t="s">
        <v>660</v>
      </c>
      <c r="B414" s="174" t="s">
        <v>1625</v>
      </c>
      <c r="C414" s="178"/>
      <c r="D414" s="178" t="s">
        <v>661</v>
      </c>
      <c r="E414" s="193">
        <v>1896.97</v>
      </c>
    </row>
    <row r="415" spans="1:5" s="200" customFormat="1" x14ac:dyDescent="0.2">
      <c r="A415" s="192" t="s">
        <v>84</v>
      </c>
      <c r="B415" s="202" t="s">
        <v>1626</v>
      </c>
      <c r="C415" s="203"/>
      <c r="D415" s="194" t="s">
        <v>1172</v>
      </c>
      <c r="E415" s="193" t="s">
        <v>84</v>
      </c>
    </row>
    <row r="416" spans="1:5" s="200" customFormat="1" ht="14.25" x14ac:dyDescent="0.2">
      <c r="A416" s="192" t="s">
        <v>620</v>
      </c>
      <c r="B416" s="185" t="s">
        <v>1627</v>
      </c>
      <c r="C416" s="195"/>
      <c r="D416" s="178" t="s">
        <v>1172</v>
      </c>
      <c r="E416" s="193">
        <v>1651.76</v>
      </c>
    </row>
    <row r="417" spans="1:5" x14ac:dyDescent="0.2">
      <c r="A417" s="192" t="s">
        <v>323</v>
      </c>
      <c r="B417" s="174" t="s">
        <v>1628</v>
      </c>
      <c r="C417" s="178"/>
      <c r="D417" s="178" t="s">
        <v>324</v>
      </c>
      <c r="E417" s="193">
        <v>1323.03</v>
      </c>
    </row>
    <row r="418" spans="1:5" x14ac:dyDescent="0.2">
      <c r="A418" s="192" t="s">
        <v>715</v>
      </c>
      <c r="B418" s="174" t="s">
        <v>1629</v>
      </c>
      <c r="C418" s="178"/>
      <c r="D418" s="178" t="s">
        <v>716</v>
      </c>
      <c r="E418" s="193">
        <v>2124.46</v>
      </c>
    </row>
    <row r="419" spans="1:5" s="200" customFormat="1" x14ac:dyDescent="0.2">
      <c r="A419" s="192" t="s">
        <v>84</v>
      </c>
      <c r="B419" s="202" t="s">
        <v>1630</v>
      </c>
      <c r="C419" s="203"/>
      <c r="D419" s="194" t="s">
        <v>1057</v>
      </c>
      <c r="E419" s="193" t="s">
        <v>84</v>
      </c>
    </row>
    <row r="420" spans="1:5" s="200" customFormat="1" x14ac:dyDescent="0.2">
      <c r="A420" s="192" t="s">
        <v>621</v>
      </c>
      <c r="B420" s="185" t="s">
        <v>1631</v>
      </c>
      <c r="C420" s="194"/>
      <c r="D420" s="178" t="s">
        <v>1057</v>
      </c>
      <c r="E420" s="193">
        <v>2164.46</v>
      </c>
    </row>
    <row r="421" spans="1:5" x14ac:dyDescent="0.2">
      <c r="A421" s="192" t="s">
        <v>480</v>
      </c>
      <c r="B421" s="174" t="s">
        <v>1632</v>
      </c>
      <c r="C421" s="178"/>
      <c r="D421" s="178" t="s">
        <v>481</v>
      </c>
      <c r="E421" s="193">
        <v>1230.42</v>
      </c>
    </row>
    <row r="422" spans="1:5" x14ac:dyDescent="0.2">
      <c r="A422" s="192" t="s">
        <v>84</v>
      </c>
      <c r="B422" s="174" t="s">
        <v>1633</v>
      </c>
      <c r="C422" s="178"/>
      <c r="D422" s="178" t="s">
        <v>1173</v>
      </c>
      <c r="E422" s="193" t="s">
        <v>84</v>
      </c>
    </row>
    <row r="423" spans="1:5" x14ac:dyDescent="0.2">
      <c r="A423" s="192" t="s">
        <v>488</v>
      </c>
      <c r="B423" s="174" t="s">
        <v>1634</v>
      </c>
      <c r="C423" s="178"/>
      <c r="D423" s="178" t="s">
        <v>489</v>
      </c>
      <c r="E423" s="193">
        <v>1385.87</v>
      </c>
    </row>
    <row r="424" spans="1:5" x14ac:dyDescent="0.2">
      <c r="A424" s="192" t="s">
        <v>729</v>
      </c>
      <c r="B424" s="174" t="s">
        <v>1635</v>
      </c>
      <c r="C424" s="178"/>
      <c r="D424" s="178" t="s">
        <v>730</v>
      </c>
      <c r="E424" s="193">
        <v>1597.34</v>
      </c>
    </row>
    <row r="425" spans="1:5" x14ac:dyDescent="0.2">
      <c r="A425" s="192" t="s">
        <v>490</v>
      </c>
      <c r="B425" s="174" t="s">
        <v>1636</v>
      </c>
      <c r="C425" s="178"/>
      <c r="D425" s="178" t="s">
        <v>491</v>
      </c>
      <c r="E425" s="193">
        <v>1710.31</v>
      </c>
    </row>
    <row r="426" spans="1:5" x14ac:dyDescent="0.2">
      <c r="A426" s="192" t="s">
        <v>628</v>
      </c>
      <c r="B426" s="174" t="s">
        <v>1637</v>
      </c>
      <c r="C426" s="178"/>
      <c r="D426" s="178" t="s">
        <v>629</v>
      </c>
      <c r="E426" s="193" t="s">
        <v>84</v>
      </c>
    </row>
    <row r="427" spans="1:5" x14ac:dyDescent="0.2">
      <c r="A427" s="192" t="s">
        <v>313</v>
      </c>
      <c r="B427" s="174" t="s">
        <v>1638</v>
      </c>
      <c r="C427" s="178"/>
      <c r="D427" s="178" t="s">
        <v>314</v>
      </c>
      <c r="E427" s="193">
        <v>1488.08</v>
      </c>
    </row>
    <row r="428" spans="1:5" x14ac:dyDescent="0.2">
      <c r="A428" s="192" t="s">
        <v>492</v>
      </c>
      <c r="B428" s="174" t="s">
        <v>1639</v>
      </c>
      <c r="C428" s="178"/>
      <c r="D428" s="178" t="s">
        <v>493</v>
      </c>
      <c r="E428" s="193">
        <v>1479.3</v>
      </c>
    </row>
    <row r="429" spans="1:5" x14ac:dyDescent="0.2">
      <c r="A429" s="192" t="s">
        <v>84</v>
      </c>
      <c r="B429" s="196" t="s">
        <v>1640</v>
      </c>
      <c r="C429" s="197"/>
      <c r="D429" s="178" t="s">
        <v>1031</v>
      </c>
      <c r="E429" s="193" t="s">
        <v>84</v>
      </c>
    </row>
    <row r="430" spans="1:5" x14ac:dyDescent="0.2">
      <c r="A430" s="192" t="s">
        <v>329</v>
      </c>
      <c r="B430" s="174" t="s">
        <v>1641</v>
      </c>
      <c r="C430" s="178"/>
      <c r="D430" s="178" t="s">
        <v>1031</v>
      </c>
      <c r="E430" s="193">
        <v>1481.39</v>
      </c>
    </row>
    <row r="431" spans="1:5" x14ac:dyDescent="0.2">
      <c r="C431" s="178"/>
      <c r="D431" s="205"/>
    </row>
    <row r="432" spans="1:5" x14ac:dyDescent="0.2">
      <c r="D432" s="194"/>
    </row>
    <row r="433" spans="1:4" x14ac:dyDescent="0.2">
      <c r="C433" s="178"/>
      <c r="D433" s="204" t="s">
        <v>1642</v>
      </c>
    </row>
    <row r="434" spans="1:4" x14ac:dyDescent="0.2">
      <c r="C434" s="178"/>
      <c r="D434" s="204" t="s">
        <v>1643</v>
      </c>
    </row>
    <row r="435" spans="1:4" ht="14.25" x14ac:dyDescent="0.2">
      <c r="C435" s="206"/>
      <c r="D435" s="204"/>
    </row>
    <row r="436" spans="1:4" x14ac:dyDescent="0.2">
      <c r="A436" s="200" t="s">
        <v>1738</v>
      </c>
      <c r="B436" s="177"/>
    </row>
    <row r="437" spans="1:4" ht="13.5" customHeight="1" x14ac:dyDescent="0.2">
      <c r="B437" s="177"/>
    </row>
    <row r="438" spans="1:4" ht="13.5" customHeight="1" x14ac:dyDescent="0.2">
      <c r="B438" s="177"/>
    </row>
    <row r="439" spans="1:4" ht="13.5" customHeight="1" x14ac:dyDescent="0.2">
      <c r="B439" s="177"/>
    </row>
    <row r="440" spans="1:4" ht="13.5" customHeight="1" x14ac:dyDescent="0.2">
      <c r="B440" s="177"/>
    </row>
    <row r="441" spans="1:4" ht="13.5" customHeight="1" x14ac:dyDescent="0.2">
      <c r="B441" s="177"/>
    </row>
    <row r="442" spans="1:4" ht="13.5" customHeight="1" x14ac:dyDescent="0.2">
      <c r="B442" s="177"/>
    </row>
    <row r="443" spans="1:4" ht="13.5" customHeight="1" x14ac:dyDescent="0.2">
      <c r="B443" s="177"/>
    </row>
    <row r="444" spans="1:4" ht="13.5" customHeight="1" x14ac:dyDescent="0.2">
      <c r="B444" s="177"/>
    </row>
    <row r="445" spans="1:4" ht="13.5" customHeight="1" x14ac:dyDescent="0.2">
      <c r="B445" s="177"/>
    </row>
    <row r="446" spans="1:4" ht="13.5" customHeight="1" x14ac:dyDescent="0.2">
      <c r="B446" s="177"/>
    </row>
    <row r="447" spans="1:4" ht="13.5" customHeight="1" x14ac:dyDescent="0.2">
      <c r="B447" s="177"/>
    </row>
    <row r="448" spans="1:4" ht="13.5" customHeight="1" x14ac:dyDescent="0.2">
      <c r="B448" s="177"/>
    </row>
    <row r="449" spans="1:2" ht="13.5" customHeight="1" x14ac:dyDescent="0.2">
      <c r="B449" s="177"/>
    </row>
    <row r="450" spans="1:2" ht="13.5" customHeight="1" x14ac:dyDescent="0.2">
      <c r="B450" s="177"/>
    </row>
    <row r="451" spans="1:2" ht="13.5" customHeight="1" x14ac:dyDescent="0.2">
      <c r="B451" s="177"/>
    </row>
    <row r="452" spans="1:2" ht="13.5" customHeight="1" x14ac:dyDescent="0.2">
      <c r="B452" s="177"/>
    </row>
    <row r="453" spans="1:2" s="208" customFormat="1" ht="13.5" customHeight="1" x14ac:dyDescent="0.2">
      <c r="A453" s="207"/>
    </row>
    <row r="454" spans="1:2" ht="13.5" customHeight="1" x14ac:dyDescent="0.2">
      <c r="B454" s="177"/>
    </row>
    <row r="455" spans="1:2" ht="13.5" customHeight="1" x14ac:dyDescent="0.2">
      <c r="B455" s="177"/>
    </row>
    <row r="456" spans="1:2" ht="13.5" customHeight="1" x14ac:dyDescent="0.2">
      <c r="B456" s="177"/>
    </row>
    <row r="457" spans="1:2" ht="13.5" customHeight="1" x14ac:dyDescent="0.2">
      <c r="B457" s="177"/>
    </row>
    <row r="458" spans="1:2" ht="13.5" customHeight="1" x14ac:dyDescent="0.2">
      <c r="B458" s="177"/>
    </row>
    <row r="459" spans="1:2" ht="13.5" customHeight="1" x14ac:dyDescent="0.2">
      <c r="B459" s="177"/>
    </row>
    <row r="460" spans="1:2" ht="13.5" customHeight="1" x14ac:dyDescent="0.2">
      <c r="B460" s="177"/>
    </row>
    <row r="461" spans="1:2" ht="13.5" customHeight="1" x14ac:dyDescent="0.2">
      <c r="B461" s="177"/>
    </row>
    <row r="462" spans="1:2" ht="13.5" customHeight="1" x14ac:dyDescent="0.2">
      <c r="B462" s="177"/>
    </row>
    <row r="463" spans="1:2" ht="13.5" customHeight="1" x14ac:dyDescent="0.2">
      <c r="B463" s="177"/>
    </row>
    <row r="464" spans="1:2" ht="13.5" customHeight="1" x14ac:dyDescent="0.2">
      <c r="B464" s="177"/>
    </row>
    <row r="465" spans="2:2" x14ac:dyDescent="0.2">
      <c r="B465" s="177"/>
    </row>
    <row r="466" spans="2:2" x14ac:dyDescent="0.2">
      <c r="B466" s="177"/>
    </row>
    <row r="467" spans="2:2" x14ac:dyDescent="0.2">
      <c r="B467" s="177"/>
    </row>
    <row r="468" spans="2:2" x14ac:dyDescent="0.2">
      <c r="B468" s="177"/>
    </row>
    <row r="469" spans="2:2" x14ac:dyDescent="0.2">
      <c r="B469" s="177"/>
    </row>
    <row r="470" spans="2:2" x14ac:dyDescent="0.2">
      <c r="B470" s="177"/>
    </row>
    <row r="471" spans="2:2" x14ac:dyDescent="0.2">
      <c r="B471" s="177"/>
    </row>
    <row r="472" spans="2:2" x14ac:dyDescent="0.2">
      <c r="B472" s="177"/>
    </row>
    <row r="473" spans="2:2" x14ac:dyDescent="0.2">
      <c r="B473" s="177"/>
    </row>
    <row r="474" spans="2:2" x14ac:dyDescent="0.2">
      <c r="B474" s="177"/>
    </row>
  </sheetData>
  <sheetProtection algorithmName="SHA-512" hashValue="wFcFXSF/99tNmzk1YtcREvzHYl3L48sF7Ayj707HSlGSHgh9oTPzFvRj4PPjGb3UMuztwSRr+lxP2fvCH7/znQ==" saltValue="s8lpMdMY5JcjMoxtqy3M5g==" spinCount="100000" sheet="1" objects="1" scenarios="1" selectLockedCells="1" selectUnlockedCells="1"/>
  <autoFilter ref="A5:D5" xr:uid="{00000000-0001-0000-0100-000000000000}"/>
  <conditionalFormatting sqref="E6:E430">
    <cfRule type="cellIs" dxfId="0" priority="1" operator="equal">
      <formula>0</formula>
    </cfRule>
  </conditionalFormatting>
  <pageMargins left="0.75" right="0.75" top="0.72" bottom="0.51" header="0.5" footer="0.5"/>
  <pageSetup paperSize="9" scale="37" fitToHeight="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73B2-C819-4728-A06C-C9F8309C863A}">
  <dimension ref="A1:X19"/>
  <sheetViews>
    <sheetView workbookViewId="0">
      <selection activeCell="D17" sqref="D17"/>
    </sheetView>
  </sheetViews>
  <sheetFormatPr defaultRowHeight="15" x14ac:dyDescent="0.25"/>
  <cols>
    <col min="1" max="1" width="25.140625" customWidth="1"/>
    <col min="2" max="2" width="10.5703125" bestFit="1" customWidth="1"/>
    <col min="3" max="3" width="14.42578125" customWidth="1"/>
    <col min="4" max="4" width="14.5703125" customWidth="1"/>
    <col min="5" max="5" width="13.5703125" bestFit="1" customWidth="1"/>
    <col min="6" max="6" width="12.85546875" customWidth="1"/>
    <col min="7" max="7" width="7.140625" bestFit="1" customWidth="1"/>
    <col min="8" max="8" width="9.5703125" bestFit="1" customWidth="1"/>
    <col min="9" max="10" width="10.5703125" bestFit="1" customWidth="1"/>
    <col min="11" max="11" width="8.140625" bestFit="1" customWidth="1"/>
    <col min="12" max="13" width="15.28515625" bestFit="1" customWidth="1"/>
  </cols>
  <sheetData>
    <row r="1" spans="1:24" x14ac:dyDescent="0.25">
      <c r="A1" s="72" t="s">
        <v>886</v>
      </c>
      <c r="B1" s="339" t="s">
        <v>1719</v>
      </c>
      <c r="C1" s="339"/>
      <c r="D1" s="339"/>
      <c r="E1" s="339"/>
      <c r="F1" s="339"/>
      <c r="G1" s="339"/>
      <c r="H1" s="339"/>
      <c r="I1" s="339"/>
      <c r="J1" s="339"/>
      <c r="K1" s="339"/>
      <c r="L1" s="339"/>
      <c r="M1" s="339" t="s">
        <v>1720</v>
      </c>
      <c r="N1" s="339"/>
      <c r="O1" s="339"/>
      <c r="P1" s="339"/>
      <c r="Q1" s="339"/>
      <c r="R1" s="339"/>
      <c r="S1" s="339"/>
      <c r="T1" s="339"/>
      <c r="U1" s="339"/>
      <c r="V1" s="339"/>
      <c r="W1" s="339"/>
      <c r="X1" s="339"/>
    </row>
    <row r="2" spans="1:24" x14ac:dyDescent="0.25">
      <c r="A2" s="72" t="s">
        <v>1080</v>
      </c>
      <c r="B2" s="72" t="s">
        <v>1081</v>
      </c>
      <c r="C2" s="72" t="s">
        <v>1085</v>
      </c>
      <c r="D2" s="72" t="s">
        <v>1078</v>
      </c>
      <c r="E2" s="72" t="s">
        <v>1084</v>
      </c>
      <c r="F2" s="72" t="s">
        <v>1079</v>
      </c>
      <c r="G2" s="72" t="s">
        <v>1673</v>
      </c>
      <c r="H2" s="72" t="s">
        <v>1082</v>
      </c>
      <c r="I2" s="72" t="s">
        <v>1083</v>
      </c>
      <c r="J2" s="72" t="s">
        <v>1675</v>
      </c>
      <c r="K2" s="72" t="s">
        <v>1676</v>
      </c>
      <c r="L2" s="72" t="s">
        <v>1718</v>
      </c>
      <c r="M2" s="72" t="s">
        <v>1080</v>
      </c>
      <c r="N2" s="72" t="s">
        <v>1081</v>
      </c>
      <c r="O2" s="72" t="s">
        <v>1085</v>
      </c>
      <c r="P2" s="72" t="s">
        <v>1078</v>
      </c>
      <c r="Q2" s="72" t="s">
        <v>1084</v>
      </c>
      <c r="R2" s="72" t="s">
        <v>1079</v>
      </c>
      <c r="S2" s="72" t="s">
        <v>1673</v>
      </c>
      <c r="T2" s="72" t="s">
        <v>1082</v>
      </c>
      <c r="U2" s="72" t="s">
        <v>1083</v>
      </c>
      <c r="V2" s="72" t="s">
        <v>1675</v>
      </c>
      <c r="W2" s="72" t="s">
        <v>1676</v>
      </c>
      <c r="X2" s="72" t="s">
        <v>1718</v>
      </c>
    </row>
    <row r="3" spans="1:24" x14ac:dyDescent="0.25">
      <c r="A3" s="118">
        <v>66.2</v>
      </c>
      <c r="B3" s="118">
        <v>68.099999999999994</v>
      </c>
      <c r="C3" s="118">
        <v>65.3</v>
      </c>
      <c r="D3" s="118">
        <v>84.6</v>
      </c>
      <c r="E3" s="118">
        <v>68.7</v>
      </c>
      <c r="F3" s="118">
        <v>84.2</v>
      </c>
      <c r="G3" s="118">
        <v>74.900000000000006</v>
      </c>
      <c r="H3" s="118">
        <v>91.5</v>
      </c>
      <c r="I3" s="118">
        <v>80</v>
      </c>
      <c r="J3" s="118">
        <v>68.7</v>
      </c>
      <c r="K3" s="118">
        <v>71.099999999999994</v>
      </c>
      <c r="L3" s="118">
        <v>69.3</v>
      </c>
      <c r="M3" s="118">
        <f>A3/2</f>
        <v>33.1</v>
      </c>
      <c r="N3" s="118">
        <f t="shared" ref="N3:X3" si="0">B3/2</f>
        <v>34.049999999999997</v>
      </c>
      <c r="O3" s="118">
        <f t="shared" si="0"/>
        <v>32.65</v>
      </c>
      <c r="P3" s="118">
        <f t="shared" si="0"/>
        <v>42.3</v>
      </c>
      <c r="Q3" s="118">
        <f t="shared" si="0"/>
        <v>34.35</v>
      </c>
      <c r="R3" s="118">
        <f t="shared" si="0"/>
        <v>42.1</v>
      </c>
      <c r="S3" s="118">
        <f t="shared" si="0"/>
        <v>37.450000000000003</v>
      </c>
      <c r="T3" s="118">
        <f t="shared" si="0"/>
        <v>45.75</v>
      </c>
      <c r="U3" s="118">
        <f t="shared" si="0"/>
        <v>40</v>
      </c>
      <c r="V3" s="118">
        <f t="shared" si="0"/>
        <v>34.35</v>
      </c>
      <c r="W3" s="118">
        <f t="shared" si="0"/>
        <v>35.549999999999997</v>
      </c>
      <c r="X3" s="118">
        <f t="shared" si="0"/>
        <v>34.65</v>
      </c>
    </row>
    <row r="4" spans="1:24" x14ac:dyDescent="0.25">
      <c r="M4">
        <v>33.1</v>
      </c>
      <c r="N4">
        <v>34.049999999999997</v>
      </c>
      <c r="O4">
        <v>32.65</v>
      </c>
      <c r="P4">
        <v>42.3</v>
      </c>
      <c r="Q4">
        <v>34.35</v>
      </c>
      <c r="R4">
        <v>42.1</v>
      </c>
      <c r="S4">
        <v>37.450000000000003</v>
      </c>
      <c r="T4">
        <v>45.75</v>
      </c>
      <c r="U4">
        <v>40</v>
      </c>
      <c r="V4">
        <v>34.35</v>
      </c>
      <c r="W4">
        <v>35.549999999999997</v>
      </c>
      <c r="X4">
        <v>34.65</v>
      </c>
    </row>
    <row r="7" spans="1:24" x14ac:dyDescent="0.25">
      <c r="A7" s="72" t="s">
        <v>1728</v>
      </c>
      <c r="B7" s="72" t="s">
        <v>1719</v>
      </c>
      <c r="C7" s="72" t="s">
        <v>1727</v>
      </c>
    </row>
    <row r="8" spans="1:24" x14ac:dyDescent="0.25">
      <c r="A8" s="72" t="s">
        <v>1080</v>
      </c>
      <c r="B8" s="118">
        <f>A3*(52/12)*113.4%</f>
        <v>325.30680000000007</v>
      </c>
      <c r="C8" s="118">
        <f>B8/2</f>
        <v>162.65340000000003</v>
      </c>
    </row>
    <row r="9" spans="1:24" x14ac:dyDescent="0.25">
      <c r="A9" s="72" t="s">
        <v>1081</v>
      </c>
      <c r="B9" s="118">
        <f>B3*(52/12)*113.4%</f>
        <v>334.64339999999999</v>
      </c>
      <c r="C9" s="118">
        <f t="shared" ref="C9:C16" si="1">B9/2</f>
        <v>167.32169999999999</v>
      </c>
    </row>
    <row r="10" spans="1:24" x14ac:dyDescent="0.25">
      <c r="A10" s="72" t="s">
        <v>1085</v>
      </c>
      <c r="B10" s="118">
        <f>C3*(52/12)*113.4%</f>
        <v>320.88420000000002</v>
      </c>
      <c r="C10" s="118">
        <f t="shared" si="1"/>
        <v>160.44210000000001</v>
      </c>
    </row>
    <row r="11" spans="1:24" x14ac:dyDescent="0.25">
      <c r="A11" s="72" t="s">
        <v>1079</v>
      </c>
      <c r="B11" s="118">
        <f>F3*(52/12)*113.4%</f>
        <v>413.75880000000006</v>
      </c>
      <c r="C11" s="118">
        <f t="shared" si="1"/>
        <v>206.87940000000003</v>
      </c>
    </row>
    <row r="12" spans="1:24" x14ac:dyDescent="0.25">
      <c r="A12" s="72" t="s">
        <v>1078</v>
      </c>
      <c r="B12" s="118">
        <f>D3*(52/12)*113.4%</f>
        <v>415.7244</v>
      </c>
      <c r="C12" s="118">
        <f t="shared" si="1"/>
        <v>207.8622</v>
      </c>
    </row>
    <row r="13" spans="1:24" x14ac:dyDescent="0.25">
      <c r="A13" s="72" t="s">
        <v>1084</v>
      </c>
      <c r="B13" s="118">
        <f>E3*(52/12)*113.4%</f>
        <v>337.59180000000003</v>
      </c>
      <c r="C13" s="118">
        <f t="shared" si="1"/>
        <v>168.79590000000002</v>
      </c>
    </row>
    <row r="14" spans="1:24" x14ac:dyDescent="0.25">
      <c r="A14" s="72" t="s">
        <v>1673</v>
      </c>
      <c r="B14" s="118">
        <f>G3*(52/12)*113.4%</f>
        <v>368.05860000000001</v>
      </c>
      <c r="C14" s="118">
        <f t="shared" si="1"/>
        <v>184.02930000000001</v>
      </c>
    </row>
    <row r="15" spans="1:24" x14ac:dyDescent="0.25">
      <c r="A15" s="72" t="s">
        <v>1082</v>
      </c>
      <c r="B15" s="118">
        <f>H3*(52/12)*113.4%</f>
        <v>449.63100000000003</v>
      </c>
      <c r="C15" s="118">
        <f t="shared" si="1"/>
        <v>224.81550000000001</v>
      </c>
    </row>
    <row r="16" spans="1:24" x14ac:dyDescent="0.25">
      <c r="A16" s="72" t="s">
        <v>1083</v>
      </c>
      <c r="B16" s="118">
        <f>I3*(52/12)*113.4%</f>
        <v>393.12</v>
      </c>
      <c r="C16" s="118">
        <f t="shared" si="1"/>
        <v>196.56</v>
      </c>
    </row>
    <row r="18" spans="1:1" x14ac:dyDescent="0.25">
      <c r="A18" t="s">
        <v>1739</v>
      </c>
    </row>
    <row r="19" spans="1:1" x14ac:dyDescent="0.25">
      <c r="A19" s="152" t="s">
        <v>2203</v>
      </c>
    </row>
  </sheetData>
  <sheetProtection algorithmName="SHA-512" hashValue="MgVqXh8yJowMivUZ8ff8RAaelPCZeIvyN0UGDXU61fghYGOAk1GzpjiPiw3cBO8znAjvC9tJ6dQudc5WygUtUA==" saltValue="69nmljbNbcAwb7JTdewUqQ==" spinCount="100000" sheet="1" objects="1" scenarios="1" selectLockedCells="1" selectUnlockedCells="1"/>
  <mergeCells count="2">
    <mergeCell ref="B1:L1"/>
    <mergeCell ref="M1:X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1ADFE-6AC8-4C1E-90BB-019194623616}">
  <dimension ref="A1:AP340"/>
  <sheetViews>
    <sheetView zoomScaleNormal="100" workbookViewId="0">
      <selection activeCell="I6" sqref="I6"/>
    </sheetView>
  </sheetViews>
  <sheetFormatPr defaultColWidth="9.140625" defaultRowHeight="14.25" x14ac:dyDescent="0.2"/>
  <cols>
    <col min="1" max="1" width="34.85546875" style="13" customWidth="1"/>
    <col min="2" max="6" width="9.5703125" style="13" customWidth="1"/>
    <col min="7" max="7" width="9.140625" style="13" customWidth="1"/>
    <col min="8" max="9" width="11.140625" style="13" customWidth="1"/>
    <col min="10" max="11" width="10.85546875" style="13" customWidth="1"/>
    <col min="12" max="12" width="11.140625" style="13" customWidth="1"/>
    <col min="13" max="13" width="9.140625" style="13" customWidth="1"/>
    <col min="14" max="14" width="12.140625" style="13" bestFit="1" customWidth="1"/>
    <col min="15" max="18" width="11.140625" style="13" customWidth="1"/>
    <col min="19" max="19" width="9.140625" style="13" customWidth="1"/>
    <col min="20" max="20" width="12.140625" style="13" customWidth="1"/>
    <col min="21" max="21" width="11.140625" style="13" customWidth="1"/>
    <col min="22" max="22" width="7.42578125" style="13" customWidth="1"/>
    <col min="23" max="24" width="11.140625" style="13" customWidth="1"/>
    <col min="25" max="25" width="9.140625" style="13" customWidth="1"/>
    <col min="26" max="26" width="12.140625" style="13" customWidth="1"/>
    <col min="27" max="30" width="11.140625" style="13" customWidth="1"/>
    <col min="31" max="31" width="9.140625" style="13" customWidth="1"/>
    <col min="32" max="36" width="11.140625" style="13" customWidth="1"/>
    <col min="37" max="37" width="9.140625" style="13"/>
    <col min="38" max="38" width="12.140625" style="13" bestFit="1" customWidth="1"/>
    <col min="39" max="42" width="11.140625" style="13" bestFit="1" customWidth="1"/>
    <col min="43" max="16384" width="9.140625" style="13"/>
  </cols>
  <sheetData>
    <row r="1" spans="1:42" x14ac:dyDescent="0.2">
      <c r="B1" s="360" t="s">
        <v>70</v>
      </c>
      <c r="C1" s="360"/>
      <c r="D1" s="360"/>
      <c r="E1" s="360"/>
      <c r="F1" s="360"/>
      <c r="G1" s="59"/>
      <c r="H1" s="360" t="s">
        <v>71</v>
      </c>
      <c r="I1" s="360"/>
      <c r="J1" s="360"/>
      <c r="K1" s="360"/>
      <c r="L1" s="360"/>
      <c r="N1" s="360" t="s">
        <v>72</v>
      </c>
      <c r="O1" s="360"/>
      <c r="P1" s="360"/>
      <c r="Q1" s="360"/>
      <c r="R1" s="360"/>
      <c r="T1" s="360" t="s">
        <v>73</v>
      </c>
      <c r="U1" s="360"/>
      <c r="V1" s="360"/>
      <c r="W1" s="360"/>
      <c r="X1" s="360"/>
      <c r="Z1" s="360" t="s">
        <v>74</v>
      </c>
      <c r="AA1" s="360"/>
      <c r="AB1" s="360"/>
      <c r="AC1" s="360"/>
      <c r="AD1" s="360"/>
      <c r="AF1" s="360" t="s">
        <v>75</v>
      </c>
      <c r="AG1" s="360"/>
      <c r="AH1" s="360"/>
      <c r="AI1" s="360"/>
      <c r="AJ1" s="360"/>
      <c r="AL1" s="360" t="s">
        <v>76</v>
      </c>
      <c r="AM1" s="360"/>
      <c r="AN1" s="360"/>
      <c r="AO1" s="360"/>
      <c r="AP1" s="360"/>
    </row>
    <row r="2" spans="1:42" ht="39" thickBot="1" x14ac:dyDescent="0.25">
      <c r="A2" s="60"/>
      <c r="B2" s="125" t="s">
        <v>77</v>
      </c>
      <c r="C2" s="62" t="s">
        <v>78</v>
      </c>
      <c r="D2" s="63" t="s">
        <v>79</v>
      </c>
      <c r="E2" s="64" t="s">
        <v>80</v>
      </c>
      <c r="F2" s="61" t="s">
        <v>81</v>
      </c>
      <c r="G2" s="65"/>
      <c r="H2" s="125" t="s">
        <v>77</v>
      </c>
      <c r="I2" s="62" t="s">
        <v>78</v>
      </c>
      <c r="J2" s="63" t="s">
        <v>79</v>
      </c>
      <c r="K2" s="64" t="s">
        <v>80</v>
      </c>
      <c r="L2" s="61" t="s">
        <v>81</v>
      </c>
      <c r="N2" s="125" t="s">
        <v>77</v>
      </c>
      <c r="O2" s="168" t="s">
        <v>78</v>
      </c>
      <c r="P2" s="166" t="s">
        <v>79</v>
      </c>
      <c r="Q2" s="167" t="s">
        <v>80</v>
      </c>
      <c r="R2" s="169" t="s">
        <v>81</v>
      </c>
      <c r="T2" s="125" t="s">
        <v>77</v>
      </c>
      <c r="U2" s="168" t="s">
        <v>78</v>
      </c>
      <c r="V2" s="166" t="s">
        <v>79</v>
      </c>
      <c r="W2" s="167" t="s">
        <v>80</v>
      </c>
      <c r="X2" s="169" t="s">
        <v>81</v>
      </c>
      <c r="Z2" s="125" t="s">
        <v>77</v>
      </c>
      <c r="AA2" s="168" t="s">
        <v>78</v>
      </c>
      <c r="AB2" s="166" t="s">
        <v>79</v>
      </c>
      <c r="AC2" s="167" t="s">
        <v>80</v>
      </c>
      <c r="AD2" s="169" t="s">
        <v>81</v>
      </c>
      <c r="AF2" s="125" t="s">
        <v>77</v>
      </c>
      <c r="AG2" s="168" t="s">
        <v>78</v>
      </c>
      <c r="AH2" s="166" t="s">
        <v>79</v>
      </c>
      <c r="AI2" s="167" t="s">
        <v>80</v>
      </c>
      <c r="AJ2" s="169" t="s">
        <v>81</v>
      </c>
      <c r="AL2" s="125" t="s">
        <v>77</v>
      </c>
      <c r="AM2" s="62" t="s">
        <v>78</v>
      </c>
      <c r="AN2" s="63" t="s">
        <v>79</v>
      </c>
      <c r="AO2" s="64" t="s">
        <v>80</v>
      </c>
      <c r="AP2" s="61" t="s">
        <v>81</v>
      </c>
    </row>
    <row r="3" spans="1:42" x14ac:dyDescent="0.2">
      <c r="A3" s="13" t="s">
        <v>793</v>
      </c>
      <c r="B3" s="65">
        <v>16570</v>
      </c>
      <c r="C3" s="67">
        <v>447</v>
      </c>
      <c r="D3" s="68">
        <v>373</v>
      </c>
      <c r="E3" s="69">
        <v>425</v>
      </c>
      <c r="F3" s="66">
        <v>500</v>
      </c>
      <c r="G3" s="66"/>
      <c r="H3" s="124">
        <v>11480</v>
      </c>
      <c r="I3" s="71">
        <v>675</v>
      </c>
      <c r="J3" s="71">
        <v>480</v>
      </c>
      <c r="K3" s="71">
        <v>615</v>
      </c>
      <c r="L3" s="71">
        <v>800</v>
      </c>
      <c r="M3" s="70"/>
      <c r="N3" s="165">
        <v>92560</v>
      </c>
      <c r="O3" s="162">
        <v>776</v>
      </c>
      <c r="P3" s="162">
        <v>550</v>
      </c>
      <c r="Q3" s="162">
        <v>700</v>
      </c>
      <c r="R3" s="162">
        <v>900</v>
      </c>
      <c r="S3" s="70"/>
      <c r="T3" s="165">
        <v>200480</v>
      </c>
      <c r="U3" s="162">
        <v>869</v>
      </c>
      <c r="V3" s="162">
        <v>600</v>
      </c>
      <c r="W3" s="162">
        <v>769</v>
      </c>
      <c r="X3" s="162">
        <v>1000</v>
      </c>
      <c r="Y3" s="70"/>
      <c r="Z3" s="165">
        <v>118400</v>
      </c>
      <c r="AA3" s="162">
        <v>996</v>
      </c>
      <c r="AB3" s="162">
        <v>675</v>
      </c>
      <c r="AC3" s="162">
        <v>850</v>
      </c>
      <c r="AD3" s="162">
        <v>1200</v>
      </c>
      <c r="AE3" s="70"/>
      <c r="AF3" s="165">
        <v>35550</v>
      </c>
      <c r="AG3" s="162">
        <v>1705</v>
      </c>
      <c r="AH3" s="162">
        <v>1050</v>
      </c>
      <c r="AI3" s="162">
        <v>1450</v>
      </c>
      <c r="AJ3" s="162">
        <v>2000</v>
      </c>
      <c r="AK3" s="70"/>
      <c r="AL3" s="165">
        <v>475030</v>
      </c>
      <c r="AM3" s="170">
        <v>926</v>
      </c>
      <c r="AN3" s="170">
        <v>595</v>
      </c>
      <c r="AO3" s="170">
        <v>795</v>
      </c>
      <c r="AP3" s="170">
        <v>1100</v>
      </c>
    </row>
    <row r="4" spans="1:42" x14ac:dyDescent="0.2">
      <c r="A4" s="13" t="s">
        <v>794</v>
      </c>
      <c r="B4" s="124">
        <v>770</v>
      </c>
      <c r="C4" s="71">
        <f>'Rent FY 2021-22'!C5*110.75%</f>
        <v>431.92499999999995</v>
      </c>
      <c r="D4" s="71">
        <f>'Rent FY 2021-22'!D5*110.75%</f>
        <v>384.30249999999995</v>
      </c>
      <c r="E4" s="71">
        <f>'Rent FY 2021-22'!E5*110.75%</f>
        <v>407.55999999999995</v>
      </c>
      <c r="F4" s="71">
        <f>'Rent FY 2021-22'!F5*110.75%</f>
        <v>465.15</v>
      </c>
      <c r="G4" s="71"/>
      <c r="H4" s="124">
        <f>'Rent FY 2021-22'!H5</f>
        <v>180</v>
      </c>
      <c r="I4" s="71">
        <f>'Rent FY 2021-22'!I5*110.75%</f>
        <v>467.36499999999995</v>
      </c>
      <c r="J4" s="71">
        <f>'Rent FY 2021-22'!J5*110.75%</f>
        <v>387.625</v>
      </c>
      <c r="K4" s="71">
        <f>'Rent FY 2021-22'!K5*110.75%</f>
        <v>443</v>
      </c>
      <c r="L4" s="71">
        <f>'Rent FY 2021-22'!L5*110.75%</f>
        <v>531.59999999999991</v>
      </c>
      <c r="M4" s="71"/>
      <c r="N4" s="124">
        <f>'Rent FY 2021-22'!N5</f>
        <v>2360</v>
      </c>
      <c r="O4" s="71">
        <f>'Rent FY 2021-22'!O5*110.75%</f>
        <v>509.45</v>
      </c>
      <c r="P4" s="71">
        <f>'Rent FY 2021-22'!P5*110.75%</f>
        <v>415.3125</v>
      </c>
      <c r="Q4" s="71">
        <f>'Rent FY 2021-22'!Q5*110.75%</f>
        <v>470.68749999999994</v>
      </c>
      <c r="R4" s="71">
        <f>'Rent FY 2021-22'!R5*110.75%</f>
        <v>553.75</v>
      </c>
      <c r="S4" s="71"/>
      <c r="T4" s="124">
        <f>'Rent FY 2021-22'!T5</f>
        <v>11460</v>
      </c>
      <c r="U4" s="71">
        <f>'Rent FY 2021-22'!U5*110.75%</f>
        <v>575.9</v>
      </c>
      <c r="V4" s="71">
        <f>'Rent FY 2021-22'!V5*110.75%</f>
        <v>470.68749999999994</v>
      </c>
      <c r="W4" s="71">
        <f>'Rent FY 2021-22'!W5*110.75%</f>
        <v>548.21249999999998</v>
      </c>
      <c r="X4" s="71">
        <f>'Rent FY 2021-22'!X5*110.75%</f>
        <v>636.8125</v>
      </c>
      <c r="Y4" s="71"/>
      <c r="Z4" s="124">
        <f>'Rent FY 2021-22'!Z5</f>
        <v>6770</v>
      </c>
      <c r="AA4" s="71">
        <f>'Rent FY 2021-22'!AA5*110.75%</f>
        <v>672.25249999999994</v>
      </c>
      <c r="AB4" s="71">
        <f>'Rent FY 2021-22'!AB5*110.75%</f>
        <v>548.21249999999998</v>
      </c>
      <c r="AC4" s="71">
        <f>'Rent FY 2021-22'!AC5*110.75%</f>
        <v>625.73749999999995</v>
      </c>
      <c r="AD4" s="71">
        <f>'Rent FY 2021-22'!AD5*110.75%</f>
        <v>747.5625</v>
      </c>
      <c r="AE4" s="71"/>
      <c r="AF4" s="124">
        <f>'Rent FY 2021-22'!AF5</f>
        <v>1600</v>
      </c>
      <c r="AG4" s="71">
        <f>'Rent FY 2021-22'!AG5*110.75%</f>
        <v>1263.6575</v>
      </c>
      <c r="AH4" s="71">
        <f>'Rent FY 2021-22'!AH5*110.75%</f>
        <v>775.25</v>
      </c>
      <c r="AI4" s="71">
        <f>'Rent FY 2021-22'!AI5*110.75%</f>
        <v>996.74999999999989</v>
      </c>
      <c r="AJ4" s="71">
        <f>'Rent FY 2021-22'!AJ5*110.75%</f>
        <v>1516.1674999999998</v>
      </c>
      <c r="AK4" s="70"/>
      <c r="AL4" s="165">
        <v>23150</v>
      </c>
      <c r="AM4" s="162">
        <f>'Rent FY 2021-22'!AM5*110.75%</f>
        <v>639.02749999999992</v>
      </c>
      <c r="AN4" s="162">
        <f>'Rent FY 2021-22'!AN5*110.75%</f>
        <v>470.68749999999994</v>
      </c>
      <c r="AO4" s="162">
        <f>'Rent FY 2021-22'!AO5*110.75%</f>
        <v>559.28749999999991</v>
      </c>
      <c r="AP4" s="162">
        <f>'Rent FY 2021-22'!AP5*110.75%</f>
        <v>692.1875</v>
      </c>
    </row>
    <row r="5" spans="1:42" x14ac:dyDescent="0.2">
      <c r="A5" s="13" t="s">
        <v>1014</v>
      </c>
      <c r="B5" s="124">
        <v>70</v>
      </c>
      <c r="C5" s="71">
        <f>'Rent FY 2021-22'!C6*110.75%</f>
        <v>520.52499999999998</v>
      </c>
      <c r="D5" s="71">
        <f>'Rent FY 2021-22'!D6*110.75%</f>
        <v>431.92499999999995</v>
      </c>
      <c r="E5" s="71">
        <f>'Rent FY 2021-22'!E6*110.75%</f>
        <v>528.27749999999992</v>
      </c>
      <c r="F5" s="71">
        <f>'Rent FY 2021-22'!F6*110.75%</f>
        <v>623.52249999999992</v>
      </c>
      <c r="G5" s="71"/>
      <c r="H5" s="124">
        <f>'Rent FY 2021-22'!H6</f>
        <v>10</v>
      </c>
      <c r="I5" s="71">
        <f>'Rent FY 2021-22'!I6*110.75%</f>
        <v>417.52749999999997</v>
      </c>
      <c r="J5" s="71">
        <f>'Rent FY 2021-22'!J6*110.75%</f>
        <v>310.09999999999997</v>
      </c>
      <c r="K5" s="71">
        <f>'Rent FY 2021-22'!K6*110.75%</f>
        <v>332.25</v>
      </c>
      <c r="L5" s="71">
        <f>'Rent FY 2021-22'!L6*110.75%</f>
        <v>359.9375</v>
      </c>
      <c r="M5" s="71"/>
      <c r="N5" s="124">
        <f>'Rent FY 2021-22'!N6</f>
        <v>290</v>
      </c>
      <c r="O5" s="71">
        <f>'Rent FY 2021-22'!O6*110.75%</f>
        <v>460.71999999999997</v>
      </c>
      <c r="P5" s="71">
        <f>'Rent FY 2021-22'!P6*110.75%</f>
        <v>359.9375</v>
      </c>
      <c r="Q5" s="71">
        <f>'Rent FY 2021-22'!Q6*110.75%</f>
        <v>415.3125</v>
      </c>
      <c r="R5" s="71">
        <f>'Rent FY 2021-22'!R6*110.75%</f>
        <v>498.37499999999994</v>
      </c>
      <c r="S5" s="71"/>
      <c r="T5" s="124">
        <f>'Rent FY 2021-22'!T6</f>
        <v>2810</v>
      </c>
      <c r="U5" s="71">
        <f>'Rent FY 2021-22'!U6*110.75%</f>
        <v>505.02</v>
      </c>
      <c r="V5" s="71">
        <f>'Rent FY 2021-22'!V6*110.75%</f>
        <v>431.92499999999995</v>
      </c>
      <c r="W5" s="71">
        <f>'Rent FY 2021-22'!W6*110.75%</f>
        <v>470.68749999999994</v>
      </c>
      <c r="X5" s="71">
        <f>'Rent FY 2021-22'!X6*110.75%</f>
        <v>548.21249999999998</v>
      </c>
      <c r="Y5" s="71"/>
      <c r="Z5" s="124">
        <f>'Rent FY 2021-22'!Z6</f>
        <v>2020</v>
      </c>
      <c r="AA5" s="71">
        <f>'Rent FY 2021-22'!AA6*110.75%</f>
        <v>605.80250000000001</v>
      </c>
      <c r="AB5" s="71">
        <f>'Rent FY 2021-22'!AB6*110.75%</f>
        <v>498.37499999999994</v>
      </c>
      <c r="AC5" s="71">
        <f>'Rent FY 2021-22'!AC6*110.75%</f>
        <v>574.79250000000002</v>
      </c>
      <c r="AD5" s="71">
        <f>'Rent FY 2021-22'!AD6*110.75%</f>
        <v>658.96249999999998</v>
      </c>
      <c r="AE5" s="71"/>
      <c r="AF5" s="124">
        <f>'Rent FY 2021-22'!AF6</f>
        <v>410</v>
      </c>
      <c r="AG5" s="71">
        <f>'Rent FY 2021-22'!AG6*110.75%</f>
        <v>1052.125</v>
      </c>
      <c r="AH5" s="71">
        <f>'Rent FY 2021-22'!AH6*110.75%</f>
        <v>692.1875</v>
      </c>
      <c r="AI5" s="71">
        <f>'Rent FY 2021-22'!AI6*110.75%</f>
        <v>830.625</v>
      </c>
      <c r="AJ5" s="71">
        <f>'Rent FY 2021-22'!AJ6*110.75%</f>
        <v>1068.7375</v>
      </c>
      <c r="AK5" s="70"/>
      <c r="AL5" s="173">
        <v>5600</v>
      </c>
      <c r="AM5" s="162">
        <f>'Rent FY 2021-22'!AM6*110.75%</f>
        <v>579.22249999999997</v>
      </c>
      <c r="AN5" s="162">
        <f>'Rent FY 2021-22'!AN6*110.75%</f>
        <v>443</v>
      </c>
      <c r="AO5" s="162">
        <f>'Rent FY 2021-22'!AO6*110.75%</f>
        <v>526.0625</v>
      </c>
      <c r="AP5" s="162">
        <f>'Rent FY 2021-22'!AP6*110.75%</f>
        <v>609.125</v>
      </c>
    </row>
    <row r="6" spans="1:42" x14ac:dyDescent="0.2">
      <c r="A6" s="13" t="s">
        <v>1015</v>
      </c>
      <c r="B6" s="124">
        <v>60</v>
      </c>
      <c r="C6" s="71">
        <f>'Rent FY 2021-22'!C7*110.75%</f>
        <v>349.96999999999997</v>
      </c>
      <c r="D6" s="71">
        <f>'Rent FY 2021-22'!D7*110.75%</f>
        <v>335.57249999999999</v>
      </c>
      <c r="E6" s="71">
        <f>'Rent FY 2021-22'!E7*110.75%</f>
        <v>335.57249999999999</v>
      </c>
      <c r="F6" s="71">
        <f>'Rent FY 2021-22'!F7*110.75%</f>
        <v>335.57249999999999</v>
      </c>
      <c r="G6" s="71"/>
      <c r="H6" s="124">
        <f>'Rent FY 2021-22'!H7</f>
        <v>40</v>
      </c>
      <c r="I6" s="71">
        <f>'Rent FY 2021-22'!I7*110.75%</f>
        <v>404.23749999999995</v>
      </c>
      <c r="J6" s="71">
        <f>'Rent FY 2021-22'!J7*110.75%</f>
        <v>362.15249999999997</v>
      </c>
      <c r="K6" s="71">
        <f>'Rent FY 2021-22'!K7*110.75%</f>
        <v>403.13</v>
      </c>
      <c r="L6" s="71">
        <f>'Rent FY 2021-22'!L7*110.75%</f>
        <v>437.46249999999998</v>
      </c>
      <c r="M6" s="71"/>
      <c r="N6" s="124">
        <f>'Rent FY 2021-22'!N7</f>
        <v>330</v>
      </c>
      <c r="O6" s="71">
        <f>'Rent FY 2021-22'!O7*110.75%</f>
        <v>448.53749999999997</v>
      </c>
      <c r="P6" s="71">
        <f>'Rent FY 2021-22'!P7*110.75%</f>
        <v>384.30249999999995</v>
      </c>
      <c r="Q6" s="71">
        <f>'Rent FY 2021-22'!Q7*110.75%</f>
        <v>437.46249999999998</v>
      </c>
      <c r="R6" s="71">
        <f>'Rent FY 2021-22'!R7*110.75%</f>
        <v>498.37499999999994</v>
      </c>
      <c r="S6" s="71"/>
      <c r="T6" s="124">
        <f>'Rent FY 2021-22'!T7</f>
        <v>1200</v>
      </c>
      <c r="U6" s="71">
        <f>'Rent FY 2021-22'!U7*110.75%</f>
        <v>527.16999999999996</v>
      </c>
      <c r="V6" s="71">
        <f>'Rent FY 2021-22'!V7*110.75%</f>
        <v>470.68749999999994</v>
      </c>
      <c r="W6" s="71">
        <f>'Rent FY 2021-22'!W7*110.75%</f>
        <v>498.37499999999994</v>
      </c>
      <c r="X6" s="71">
        <f>'Rent FY 2021-22'!X7*110.75%</f>
        <v>581.4375</v>
      </c>
      <c r="Y6" s="71"/>
      <c r="Z6" s="124">
        <f>'Rent FY 2021-22'!Z7</f>
        <v>500</v>
      </c>
      <c r="AA6" s="71">
        <f>'Rent FY 2021-22'!AA7*110.75%</f>
        <v>650.10249999999996</v>
      </c>
      <c r="AB6" s="71">
        <f>'Rent FY 2021-22'!AB7*110.75%</f>
        <v>553.75</v>
      </c>
      <c r="AC6" s="71">
        <f>'Rent FY 2021-22'!AC7*110.75%</f>
        <v>636.8125</v>
      </c>
      <c r="AD6" s="71">
        <f>'Rent FY 2021-22'!AD7*110.75%</f>
        <v>719.875</v>
      </c>
      <c r="AE6" s="71"/>
      <c r="AF6" s="124">
        <f>'Rent FY 2021-22'!AF7</f>
        <v>130</v>
      </c>
      <c r="AG6" s="71">
        <f>'Rent FY 2021-22'!AG7*110.75%</f>
        <v>1032.1899999999998</v>
      </c>
      <c r="AH6" s="71">
        <f>'Rent FY 2021-22'!AH7*110.75%</f>
        <v>775.25</v>
      </c>
      <c r="AI6" s="71">
        <f>'Rent FY 2021-22'!AI7*110.75%</f>
        <v>941.37499999999989</v>
      </c>
      <c r="AJ6" s="71">
        <f>'Rent FY 2021-22'!AJ7*110.75%</f>
        <v>1107.5</v>
      </c>
      <c r="AK6" s="70"/>
      <c r="AL6" s="173">
        <v>2260</v>
      </c>
      <c r="AM6" s="162">
        <f>'Rent FY 2021-22'!AM7*110.75%</f>
        <v>564.82499999999993</v>
      </c>
      <c r="AN6" s="162">
        <f>'Rent FY 2021-22'!AN7*110.75%</f>
        <v>454.07499999999999</v>
      </c>
      <c r="AO6" s="162">
        <f>'Rent FY 2021-22'!AO7*110.75%</f>
        <v>526.0625</v>
      </c>
      <c r="AP6" s="162">
        <f>'Rent FY 2021-22'!AP7*110.75%</f>
        <v>636.8125</v>
      </c>
    </row>
    <row r="7" spans="1:42" x14ac:dyDescent="0.2">
      <c r="A7" s="13" t="s">
        <v>1016</v>
      </c>
      <c r="B7" s="124">
        <v>0</v>
      </c>
      <c r="C7" s="71">
        <f>'Rent FY 2021-22'!C8*110.75%</f>
        <v>431.92499999999995</v>
      </c>
      <c r="D7" s="71">
        <f>'Rent FY 2021-22'!D8*110.75%</f>
        <v>384.30249999999995</v>
      </c>
      <c r="E7" s="71">
        <f>'Rent FY 2021-22'!E8*110.75%</f>
        <v>407.55999999999995</v>
      </c>
      <c r="F7" s="71">
        <f>'Rent FY 2021-22'!F8*110.75%</f>
        <v>465.15</v>
      </c>
      <c r="G7" s="71"/>
      <c r="H7" s="124">
        <f>'Rent FY 2021-22'!H8</f>
        <v>10</v>
      </c>
      <c r="I7" s="71">
        <f>'Rent FY 2021-22'!I8*110.75%</f>
        <v>460.71999999999997</v>
      </c>
      <c r="J7" s="71">
        <f>'Rent FY 2021-22'!J8*110.75%</f>
        <v>479.54749999999996</v>
      </c>
      <c r="K7" s="71">
        <f>'Rent FY 2021-22'!K8*110.75%</f>
        <v>479.54749999999996</v>
      </c>
      <c r="L7" s="71">
        <f>'Rent FY 2021-22'!L8*110.75%</f>
        <v>479.54749999999996</v>
      </c>
      <c r="M7" s="71"/>
      <c r="N7" s="124">
        <f>'Rent FY 2021-22'!N8</f>
        <v>130</v>
      </c>
      <c r="O7" s="71">
        <f>'Rent FY 2021-22'!O8*110.75%</f>
        <v>434.14</v>
      </c>
      <c r="P7" s="71">
        <f>'Rent FY 2021-22'!P8*110.75%</f>
        <v>407.55999999999995</v>
      </c>
      <c r="Q7" s="71">
        <f>'Rent FY 2021-22'!Q8*110.75%</f>
        <v>443</v>
      </c>
      <c r="R7" s="71">
        <f>'Rent FY 2021-22'!R8*110.75%</f>
        <v>459.61249999999995</v>
      </c>
      <c r="S7" s="71"/>
      <c r="T7" s="124">
        <f>'Rent FY 2021-22'!T8</f>
        <v>430</v>
      </c>
      <c r="U7" s="71">
        <f>'Rent FY 2021-22'!U8*110.75%</f>
        <v>524.95499999999993</v>
      </c>
      <c r="V7" s="71">
        <f>'Rent FY 2021-22'!V8*110.75%</f>
        <v>470.68749999999994</v>
      </c>
      <c r="W7" s="71">
        <f>'Rent FY 2021-22'!W8*110.75%</f>
        <v>548.21249999999998</v>
      </c>
      <c r="X7" s="71">
        <f>'Rent FY 2021-22'!X8*110.75%</f>
        <v>586.97499999999991</v>
      </c>
      <c r="Y7" s="71"/>
      <c r="Z7" s="124">
        <f>'Rent FY 2021-22'!Z8</f>
        <v>250</v>
      </c>
      <c r="AA7" s="71">
        <f>'Rent FY 2021-22'!AA8*110.75%</f>
        <v>593.62</v>
      </c>
      <c r="AB7" s="71">
        <f>'Rent FY 2021-22'!AB8*110.75%</f>
        <v>509.45</v>
      </c>
      <c r="AC7" s="71">
        <f>'Rent FY 2021-22'!AC8*110.75%</f>
        <v>609.125</v>
      </c>
      <c r="AD7" s="71">
        <f>'Rent FY 2021-22'!AD8*110.75%</f>
        <v>664.5</v>
      </c>
      <c r="AE7" s="71"/>
      <c r="AF7" s="124">
        <f>'Rent FY 2021-22'!AF8</f>
        <v>30</v>
      </c>
      <c r="AG7" s="71">
        <f>'Rent FY 2021-22'!AG8*110.75%</f>
        <v>833.94749999999999</v>
      </c>
      <c r="AH7" s="71">
        <f>'Rent FY 2021-22'!AH8*110.75%</f>
        <v>681.11249999999995</v>
      </c>
      <c r="AI7" s="71">
        <f>'Rent FY 2021-22'!AI8*110.75%</f>
        <v>830.625</v>
      </c>
      <c r="AJ7" s="71">
        <f>'Rent FY 2021-22'!AJ8*110.75%</f>
        <v>886</v>
      </c>
      <c r="AK7" s="70"/>
      <c r="AL7" s="173">
        <v>850</v>
      </c>
      <c r="AM7" s="162">
        <f>'Rent FY 2021-22'!AM8*110.75%</f>
        <v>540.45999999999992</v>
      </c>
      <c r="AN7" s="162">
        <f>'Rent FY 2021-22'!AN8*110.75%</f>
        <v>454.07499999999999</v>
      </c>
      <c r="AO7" s="162">
        <f>'Rent FY 2021-22'!AO8*110.75%</f>
        <v>544.89</v>
      </c>
      <c r="AP7" s="162">
        <f>'Rent FY 2021-22'!AP8*110.75%</f>
        <v>609.125</v>
      </c>
    </row>
    <row r="8" spans="1:42" x14ac:dyDescent="0.2">
      <c r="A8" s="13" t="s">
        <v>1017</v>
      </c>
      <c r="B8" s="124">
        <v>370</v>
      </c>
      <c r="C8" s="71">
        <f>'Rent FY 2021-22'!C9*110.75%</f>
        <v>407.55999999999995</v>
      </c>
      <c r="D8" s="71">
        <f>'Rent FY 2021-22'!D9*110.75%</f>
        <v>384.30249999999995</v>
      </c>
      <c r="E8" s="71">
        <f>'Rent FY 2021-22'!E9*110.75%</f>
        <v>407.55999999999995</v>
      </c>
      <c r="F8" s="71">
        <f>'Rent FY 2021-22'!F9*110.75%</f>
        <v>431.92499999999995</v>
      </c>
      <c r="G8" s="71"/>
      <c r="H8" s="124">
        <f>'Rent FY 2021-22'!H9</f>
        <v>10</v>
      </c>
      <c r="I8" s="71">
        <f>'Rent FY 2021-22'!I9*110.75%</f>
        <v>414.20499999999998</v>
      </c>
      <c r="J8" s="71">
        <f>'Rent FY 2021-22'!J9*110.75%</f>
        <v>359.9375</v>
      </c>
      <c r="K8" s="71">
        <f>'Rent FY 2021-22'!K9*110.75%</f>
        <v>384.30249999999995</v>
      </c>
      <c r="L8" s="71">
        <f>'Rent FY 2021-22'!L9*110.75%</f>
        <v>470.68749999999994</v>
      </c>
      <c r="M8" s="71"/>
      <c r="N8" s="124">
        <f>'Rent FY 2021-22'!N9</f>
        <v>80</v>
      </c>
      <c r="O8" s="71">
        <f>'Rent FY 2021-22'!O9*110.75%</f>
        <v>486.1925</v>
      </c>
      <c r="P8" s="71">
        <f>'Rent FY 2021-22'!P9*110.75%</f>
        <v>443</v>
      </c>
      <c r="Q8" s="71">
        <f>'Rent FY 2021-22'!Q9*110.75%</f>
        <v>472.90249999999997</v>
      </c>
      <c r="R8" s="71">
        <f>'Rent FY 2021-22'!R9*110.75%</f>
        <v>498.37499999999994</v>
      </c>
      <c r="S8" s="71"/>
      <c r="T8" s="124">
        <f>'Rent FY 2021-22'!T9</f>
        <v>390</v>
      </c>
      <c r="U8" s="71">
        <f>'Rent FY 2021-22'!U9*110.75%</f>
        <v>548.21249999999998</v>
      </c>
      <c r="V8" s="71">
        <f>'Rent FY 2021-22'!V9*110.75%</f>
        <v>479.54749999999996</v>
      </c>
      <c r="W8" s="71">
        <f>'Rent FY 2021-22'!W9*110.75%</f>
        <v>526.0625</v>
      </c>
      <c r="X8" s="71">
        <f>'Rent FY 2021-22'!X9*110.75%</f>
        <v>609.125</v>
      </c>
      <c r="Y8" s="71"/>
      <c r="Z8" s="124">
        <f>'Rent FY 2021-22'!Z9</f>
        <v>370</v>
      </c>
      <c r="AA8" s="71">
        <f>'Rent FY 2021-22'!AA9*110.75%</f>
        <v>620.19999999999993</v>
      </c>
      <c r="AB8" s="71">
        <f>'Rent FY 2021-22'!AB9*110.75%</f>
        <v>531.59999999999991</v>
      </c>
      <c r="AC8" s="71">
        <f>'Rent FY 2021-22'!AC9*110.75%</f>
        <v>609.125</v>
      </c>
      <c r="AD8" s="71">
        <f>'Rent FY 2021-22'!AD9*110.75%</f>
        <v>692.1875</v>
      </c>
      <c r="AE8" s="71"/>
      <c r="AF8" s="124">
        <f>'Rent FY 2021-22'!AF9</f>
        <v>50</v>
      </c>
      <c r="AG8" s="71">
        <f>'Rent FY 2021-22'!AG9*110.75%</f>
        <v>884.89249999999993</v>
      </c>
      <c r="AH8" s="71">
        <f>'Rent FY 2021-22'!AH9*110.75%</f>
        <v>774.14249999999993</v>
      </c>
      <c r="AI8" s="71">
        <f>'Rent FY 2021-22'!AI9*110.75%</f>
        <v>858.3125</v>
      </c>
      <c r="AJ8" s="71">
        <f>'Rent FY 2021-22'!AJ9*110.75%</f>
        <v>991.21249999999998</v>
      </c>
      <c r="AK8" s="70"/>
      <c r="AL8" s="173">
        <v>1270</v>
      </c>
      <c r="AM8" s="162">
        <f>'Rent FY 2021-22'!AM9*110.75%</f>
        <v>537.13749999999993</v>
      </c>
      <c r="AN8" s="162">
        <f>'Rent FY 2021-22'!AN9*110.75%</f>
        <v>431.92499999999995</v>
      </c>
      <c r="AO8" s="162">
        <f>'Rent FY 2021-22'!AO9*110.75%</f>
        <v>498.37499999999994</v>
      </c>
      <c r="AP8" s="162">
        <f>'Rent FY 2021-22'!AP9*110.75%</f>
        <v>609.125</v>
      </c>
    </row>
    <row r="9" spans="1:42" x14ac:dyDescent="0.2">
      <c r="A9" s="13" t="s">
        <v>1018</v>
      </c>
      <c r="B9" s="124">
        <v>0</v>
      </c>
      <c r="C9" s="71">
        <f>'Rent FY 2021-22'!C10*110.75%</f>
        <v>431.92499999999995</v>
      </c>
      <c r="D9" s="71">
        <f>'Rent FY 2021-22'!D10*110.75%</f>
        <v>384.30249999999995</v>
      </c>
      <c r="E9" s="71">
        <f>'Rent FY 2021-22'!E10*110.75%</f>
        <v>407.55999999999995</v>
      </c>
      <c r="F9" s="71">
        <f>'Rent FY 2021-22'!F10*110.75%</f>
        <v>465.15</v>
      </c>
      <c r="G9" s="71"/>
      <c r="H9" s="124" t="str">
        <f>'Rent FY 2021-22'!H10</f>
        <v>-</v>
      </c>
      <c r="I9" s="71">
        <f>'Rent FY 2021-22'!I10*110.75%</f>
        <v>467.36499999999995</v>
      </c>
      <c r="J9" s="71">
        <f>'Rent FY 2021-22'!J10*110.75%</f>
        <v>387.625</v>
      </c>
      <c r="K9" s="71">
        <f>'Rent FY 2021-22'!K10*110.75%</f>
        <v>443</v>
      </c>
      <c r="L9" s="71">
        <f>'Rent FY 2021-22'!L10*110.75%</f>
        <v>531.59999999999991</v>
      </c>
      <c r="M9" s="71"/>
      <c r="N9" s="124">
        <f>'Rent FY 2021-22'!N10</f>
        <v>190</v>
      </c>
      <c r="O9" s="71">
        <f>'Rent FY 2021-22'!O10*110.75%</f>
        <v>449.64499999999998</v>
      </c>
      <c r="P9" s="71">
        <f>'Rent FY 2021-22'!P10*110.75%</f>
        <v>387.625</v>
      </c>
      <c r="Q9" s="71">
        <f>'Rent FY 2021-22'!Q10*110.75%</f>
        <v>437.46249999999998</v>
      </c>
      <c r="R9" s="71">
        <f>'Rent FY 2021-22'!R10*110.75%</f>
        <v>498.37499999999994</v>
      </c>
      <c r="S9" s="71"/>
      <c r="T9" s="124">
        <f>'Rent FY 2021-22'!T10</f>
        <v>1120</v>
      </c>
      <c r="U9" s="71">
        <f>'Rent FY 2021-22'!U10*110.75%</f>
        <v>529.38499999999999</v>
      </c>
      <c r="V9" s="71">
        <f>'Rent FY 2021-22'!V10*110.75%</f>
        <v>437.46249999999998</v>
      </c>
      <c r="W9" s="71">
        <f>'Rent FY 2021-22'!W10*110.75%</f>
        <v>498.37499999999994</v>
      </c>
      <c r="X9" s="71">
        <f>'Rent FY 2021-22'!X10*110.75%</f>
        <v>581.4375</v>
      </c>
      <c r="Y9" s="71"/>
      <c r="Z9" s="124">
        <f>'Rent FY 2021-22'!Z10</f>
        <v>710</v>
      </c>
      <c r="AA9" s="71">
        <f>'Rent FY 2021-22'!AA10*110.75%</f>
        <v>666.71499999999992</v>
      </c>
      <c r="AB9" s="71">
        <f>'Rent FY 2021-22'!AB10*110.75%</f>
        <v>548.21249999999998</v>
      </c>
      <c r="AC9" s="71">
        <f>'Rent FY 2021-22'!AC10*110.75%</f>
        <v>636.8125</v>
      </c>
      <c r="AD9" s="71">
        <f>'Rent FY 2021-22'!AD10*110.75%</f>
        <v>747.5625</v>
      </c>
      <c r="AE9" s="71"/>
      <c r="AF9" s="124">
        <f>'Rent FY 2021-22'!AF10</f>
        <v>170</v>
      </c>
      <c r="AG9" s="71">
        <f>'Rent FY 2021-22'!AG10*110.75%</f>
        <v>1159.5525</v>
      </c>
      <c r="AH9" s="71">
        <f>'Rent FY 2021-22'!AH10*110.75%</f>
        <v>830.625</v>
      </c>
      <c r="AI9" s="71">
        <f>'Rent FY 2021-22'!AI10*110.75%</f>
        <v>991.21249999999998</v>
      </c>
      <c r="AJ9" s="71">
        <f>'Rent FY 2021-22'!AJ10*110.75%</f>
        <v>1384.375</v>
      </c>
      <c r="AK9" s="70"/>
      <c r="AL9" s="173">
        <v>2190</v>
      </c>
      <c r="AM9" s="162">
        <f>'Rent FY 2021-22'!AM10*110.75%</f>
        <v>614.66249999999991</v>
      </c>
      <c r="AN9" s="162">
        <f>'Rent FY 2021-22'!AN10*110.75%</f>
        <v>470.68749999999994</v>
      </c>
      <c r="AO9" s="162">
        <f>'Rent FY 2021-22'!AO10*110.75%</f>
        <v>553.75</v>
      </c>
      <c r="AP9" s="162">
        <f>'Rent FY 2021-22'!AP10*110.75%</f>
        <v>664.5</v>
      </c>
    </row>
    <row r="10" spans="1:42" x14ac:dyDescent="0.2">
      <c r="A10" s="13" t="s">
        <v>1019</v>
      </c>
      <c r="B10" s="124" t="s">
        <v>84</v>
      </c>
      <c r="C10" s="71">
        <f>'Rent FY 2021-22'!C11*110.75%</f>
        <v>431.92499999999995</v>
      </c>
      <c r="D10" s="71">
        <f>'Rent FY 2021-22'!D11*110.75%</f>
        <v>384.30249999999995</v>
      </c>
      <c r="E10" s="71">
        <f>'Rent FY 2021-22'!E11*110.75%</f>
        <v>407.55999999999995</v>
      </c>
      <c r="F10" s="71">
        <f>'Rent FY 2021-22'!F11*110.75%</f>
        <v>465.15</v>
      </c>
      <c r="G10" s="71"/>
      <c r="H10" s="124" t="str">
        <f>'Rent FY 2021-22'!H11</f>
        <v>-</v>
      </c>
      <c r="I10" s="71">
        <f>'Rent FY 2021-22'!I11*110.75%</f>
        <v>467.36499999999995</v>
      </c>
      <c r="J10" s="71">
        <f>'Rent FY 2021-22'!J11*110.75%</f>
        <v>387.625</v>
      </c>
      <c r="K10" s="71">
        <f>'Rent FY 2021-22'!K11*110.75%</f>
        <v>443</v>
      </c>
      <c r="L10" s="71">
        <f>'Rent FY 2021-22'!L11*110.75%</f>
        <v>531.59999999999991</v>
      </c>
      <c r="M10" s="71"/>
      <c r="N10" s="124">
        <f>'Rent FY 2021-22'!N11</f>
        <v>120</v>
      </c>
      <c r="O10" s="71">
        <f>'Rent FY 2021-22'!O11*110.75%</f>
        <v>452.96749999999997</v>
      </c>
      <c r="P10" s="71">
        <f>'Rent FY 2021-22'!P11*110.75%</f>
        <v>415.3125</v>
      </c>
      <c r="Q10" s="71">
        <f>'Rent FY 2021-22'!Q11*110.75%</f>
        <v>456.28999999999996</v>
      </c>
      <c r="R10" s="71">
        <f>'Rent FY 2021-22'!R11*110.75%</f>
        <v>475.11749999999995</v>
      </c>
      <c r="S10" s="71"/>
      <c r="T10" s="124">
        <f>'Rent FY 2021-22'!T11</f>
        <v>340</v>
      </c>
      <c r="U10" s="71">
        <f>'Rent FY 2021-22'!U11*110.75%</f>
        <v>529.38499999999999</v>
      </c>
      <c r="V10" s="71">
        <f>'Rent FY 2021-22'!V11*110.75%</f>
        <v>470.68749999999994</v>
      </c>
      <c r="W10" s="71">
        <f>'Rent FY 2021-22'!W11*110.75%</f>
        <v>526.0625</v>
      </c>
      <c r="X10" s="71">
        <f>'Rent FY 2021-22'!X11*110.75%</f>
        <v>581.4375</v>
      </c>
      <c r="Y10" s="71"/>
      <c r="Z10" s="124">
        <f>'Rent FY 2021-22'!Z11</f>
        <v>300</v>
      </c>
      <c r="AA10" s="71">
        <f>'Rent FY 2021-22'!AA11*110.75%</f>
        <v>612.44749999999999</v>
      </c>
      <c r="AB10" s="71">
        <f>'Rent FY 2021-22'!AB11*110.75%</f>
        <v>548.21249999999998</v>
      </c>
      <c r="AC10" s="71">
        <f>'Rent FY 2021-22'!AC11*110.75%</f>
        <v>592.51249999999993</v>
      </c>
      <c r="AD10" s="71">
        <f>'Rent FY 2021-22'!AD11*110.75%</f>
        <v>664.5</v>
      </c>
      <c r="AE10" s="71"/>
      <c r="AF10" s="124">
        <f>'Rent FY 2021-22'!AF11</f>
        <v>30</v>
      </c>
      <c r="AG10" s="71">
        <f>'Rent FY 2021-22'!AG11*110.75%</f>
        <v>815.11999999999989</v>
      </c>
      <c r="AH10" s="71">
        <f>'Rent FY 2021-22'!AH11*110.75%</f>
        <v>636.8125</v>
      </c>
      <c r="AI10" s="71">
        <f>'Rent FY 2021-22'!AI11*110.75%</f>
        <v>789.64749999999992</v>
      </c>
      <c r="AJ10" s="71">
        <f>'Rent FY 2021-22'!AJ11*110.75%</f>
        <v>913.68749999999989</v>
      </c>
      <c r="AK10" s="70"/>
      <c r="AL10" s="173">
        <v>790</v>
      </c>
      <c r="AM10" s="162">
        <f>'Rent FY 2021-22'!AM11*110.75%</f>
        <v>561.50249999999994</v>
      </c>
      <c r="AN10" s="162">
        <f>'Rent FY 2021-22'!AN11*110.75%</f>
        <v>470.68749999999994</v>
      </c>
      <c r="AO10" s="162">
        <f>'Rent FY 2021-22'!AO11*110.75%</f>
        <v>548.21249999999998</v>
      </c>
      <c r="AP10" s="162">
        <f>'Rent FY 2021-22'!AP11*110.75%</f>
        <v>609.125</v>
      </c>
    </row>
    <row r="11" spans="1:42" x14ac:dyDescent="0.2">
      <c r="A11" s="13" t="s">
        <v>1020</v>
      </c>
      <c r="B11" s="124">
        <v>0</v>
      </c>
      <c r="C11" s="71">
        <f>'Rent FY 2021-22'!C12*110.75%</f>
        <v>431.92499999999995</v>
      </c>
      <c r="D11" s="71">
        <f>'Rent FY 2021-22'!D12*110.75%</f>
        <v>384.30249999999995</v>
      </c>
      <c r="E11" s="71">
        <f>'Rent FY 2021-22'!E12*110.75%</f>
        <v>407.55999999999995</v>
      </c>
      <c r="F11" s="71">
        <f>'Rent FY 2021-22'!F12*110.75%</f>
        <v>465.15</v>
      </c>
      <c r="G11" s="71"/>
      <c r="H11" s="124">
        <f>'Rent FY 2021-22'!H12</f>
        <v>0</v>
      </c>
      <c r="I11" s="71">
        <f>'Rent FY 2021-22'!I12*110.75%</f>
        <v>467.36499999999995</v>
      </c>
      <c r="J11" s="71">
        <f>'Rent FY 2021-22'!J12*110.75%</f>
        <v>387.625</v>
      </c>
      <c r="K11" s="71">
        <f>'Rent FY 2021-22'!K12*110.75%</f>
        <v>443</v>
      </c>
      <c r="L11" s="71">
        <f>'Rent FY 2021-22'!L12*110.75%</f>
        <v>531.59999999999991</v>
      </c>
      <c r="M11" s="71"/>
      <c r="N11" s="124">
        <f>'Rent FY 2021-22'!N12</f>
        <v>210</v>
      </c>
      <c r="O11" s="71">
        <f>'Rent FY 2021-22'!O12*110.75%</f>
        <v>479.54749999999996</v>
      </c>
      <c r="P11" s="71">
        <f>'Rent FY 2021-22'!P12*110.75%</f>
        <v>437.46249999999998</v>
      </c>
      <c r="Q11" s="71">
        <f>'Rent FY 2021-22'!Q12*110.75%</f>
        <v>470.68749999999994</v>
      </c>
      <c r="R11" s="71">
        <f>'Rent FY 2021-22'!R12*110.75%</f>
        <v>526.0625</v>
      </c>
      <c r="S11" s="71"/>
      <c r="T11" s="124">
        <f>'Rent FY 2021-22'!T12</f>
        <v>620</v>
      </c>
      <c r="U11" s="71">
        <f>'Rent FY 2021-22'!U12*110.75%</f>
        <v>581.4375</v>
      </c>
      <c r="V11" s="71">
        <f>'Rent FY 2021-22'!V12*110.75%</f>
        <v>498.37499999999994</v>
      </c>
      <c r="W11" s="71">
        <f>'Rent FY 2021-22'!W12*110.75%</f>
        <v>564.82499999999993</v>
      </c>
      <c r="X11" s="71">
        <f>'Rent FY 2021-22'!X12*110.75%</f>
        <v>636.8125</v>
      </c>
      <c r="Y11" s="71"/>
      <c r="Z11" s="124">
        <f>'Rent FY 2021-22'!Z12</f>
        <v>570</v>
      </c>
      <c r="AA11" s="71">
        <f>'Rent FY 2021-22'!AA12*110.75%</f>
        <v>671.14499999999998</v>
      </c>
      <c r="AB11" s="71">
        <f>'Rent FY 2021-22'!AB12*110.75%</f>
        <v>553.75</v>
      </c>
      <c r="AC11" s="71">
        <f>'Rent FY 2021-22'!AC12*110.75%</f>
        <v>658.96249999999998</v>
      </c>
      <c r="AD11" s="71">
        <f>'Rent FY 2021-22'!AD12*110.75%</f>
        <v>747.5625</v>
      </c>
      <c r="AE11" s="71"/>
      <c r="AF11" s="124">
        <f>'Rent FY 2021-22'!AF12</f>
        <v>120</v>
      </c>
      <c r="AG11" s="71">
        <f>'Rent FY 2021-22'!AG12*110.75%</f>
        <v>1026.6524999999999</v>
      </c>
      <c r="AH11" s="71">
        <f>'Rent FY 2021-22'!AH12*110.75%</f>
        <v>786.32499999999993</v>
      </c>
      <c r="AI11" s="71">
        <f>'Rent FY 2021-22'!AI12*110.75%</f>
        <v>974.59999999999991</v>
      </c>
      <c r="AJ11" s="71">
        <f>'Rent FY 2021-22'!AJ12*110.75%</f>
        <v>1107.5</v>
      </c>
      <c r="AK11" s="70"/>
      <c r="AL11" s="173">
        <v>1510</v>
      </c>
      <c r="AM11" s="162">
        <f>'Rent FY 2021-22'!AM12*110.75%</f>
        <v>635.70499999999993</v>
      </c>
      <c r="AN11" s="162">
        <f>'Rent FY 2021-22'!AN12*110.75%</f>
        <v>509.45</v>
      </c>
      <c r="AO11" s="162">
        <f>'Rent FY 2021-22'!AO12*110.75%</f>
        <v>586.97499999999991</v>
      </c>
      <c r="AP11" s="162">
        <f>'Rent FY 2021-22'!AP12*110.75%</f>
        <v>719.875</v>
      </c>
    </row>
    <row r="12" spans="1:42" x14ac:dyDescent="0.2">
      <c r="A12" s="13" t="s">
        <v>796</v>
      </c>
      <c r="B12" s="124">
        <v>280</v>
      </c>
      <c r="C12" s="71">
        <f>'Rent FY 2021-22'!C13*110.75%</f>
        <v>458.505</v>
      </c>
      <c r="D12" s="71">
        <f>'Rent FY 2021-22'!D13*110.75%</f>
        <v>404.23749999999995</v>
      </c>
      <c r="E12" s="71">
        <f>'Rent FY 2021-22'!E13*110.75%</f>
        <v>443</v>
      </c>
      <c r="F12" s="71">
        <f>'Rent FY 2021-22'!F13*110.75%</f>
        <v>498.37499999999994</v>
      </c>
      <c r="G12" s="71"/>
      <c r="H12" s="124">
        <f>'Rent FY 2021-22'!H13</f>
        <v>110</v>
      </c>
      <c r="I12" s="71">
        <f>'Rent FY 2021-22'!I13*110.75%</f>
        <v>503.91249999999997</v>
      </c>
      <c r="J12" s="71">
        <f>'Rent FY 2021-22'!J13*110.75%</f>
        <v>431.92499999999995</v>
      </c>
      <c r="K12" s="71">
        <f>'Rent FY 2021-22'!K13*110.75%</f>
        <v>503.91249999999997</v>
      </c>
      <c r="L12" s="71">
        <f>'Rent FY 2021-22'!L13*110.75%</f>
        <v>575.9</v>
      </c>
      <c r="M12" s="71"/>
      <c r="N12" s="124">
        <f>'Rent FY 2021-22'!N13</f>
        <v>1020</v>
      </c>
      <c r="O12" s="71">
        <f>'Rent FY 2021-22'!O13*110.75%</f>
        <v>577.00749999999994</v>
      </c>
      <c r="P12" s="71">
        <f>'Rent FY 2021-22'!P13*110.75%</f>
        <v>470.68749999999994</v>
      </c>
      <c r="Q12" s="71">
        <f>'Rent FY 2021-22'!Q13*110.75%</f>
        <v>542.67499999999995</v>
      </c>
      <c r="R12" s="71">
        <f>'Rent FY 2021-22'!R13*110.75%</f>
        <v>664.5</v>
      </c>
      <c r="S12" s="71"/>
      <c r="T12" s="124">
        <f>'Rent FY 2021-22'!T13</f>
        <v>4560</v>
      </c>
      <c r="U12" s="71">
        <f>'Rent FY 2021-22'!U13*110.75%</f>
        <v>652.3175</v>
      </c>
      <c r="V12" s="71">
        <f>'Rent FY 2021-22'!V13*110.75%</f>
        <v>526.0625</v>
      </c>
      <c r="W12" s="71">
        <f>'Rent FY 2021-22'!W13*110.75%</f>
        <v>609.125</v>
      </c>
      <c r="X12" s="71">
        <f>'Rent FY 2021-22'!X13*110.75%</f>
        <v>747.5625</v>
      </c>
      <c r="Y12" s="71"/>
      <c r="Z12" s="124">
        <f>'Rent FY 2021-22'!Z13</f>
        <v>2050</v>
      </c>
      <c r="AA12" s="71">
        <f>'Rent FY 2021-22'!AA13*110.75%</f>
        <v>773.03499999999997</v>
      </c>
      <c r="AB12" s="71">
        <f>'Rent FY 2021-22'!AB13*110.75%</f>
        <v>609.125</v>
      </c>
      <c r="AC12" s="71">
        <f>'Rent FY 2021-22'!AC13*110.75%</f>
        <v>719.875</v>
      </c>
      <c r="AD12" s="71">
        <f>'Rent FY 2021-22'!AD13*110.75%</f>
        <v>880.46249999999998</v>
      </c>
      <c r="AE12" s="71"/>
      <c r="AF12" s="124">
        <f>'Rent FY 2021-22'!AF13</f>
        <v>670</v>
      </c>
      <c r="AG12" s="71">
        <f>'Rent FY 2021-22'!AG13*110.75%</f>
        <v>1572.6499999999999</v>
      </c>
      <c r="AH12" s="71">
        <f>'Rent FY 2021-22'!AH13*110.75%</f>
        <v>969.06249999999989</v>
      </c>
      <c r="AI12" s="71">
        <f>'Rent FY 2021-22'!AI13*110.75%</f>
        <v>1412.0625</v>
      </c>
      <c r="AJ12" s="71">
        <f>'Rent FY 2021-22'!AJ13*110.75%</f>
        <v>2015.6499999999999</v>
      </c>
      <c r="AK12" s="70"/>
      <c r="AL12" s="173">
        <v>8680</v>
      </c>
      <c r="AM12" s="162">
        <f>'Rent FY 2021-22'!AM13*110.75%</f>
        <v>735.38</v>
      </c>
      <c r="AN12" s="162">
        <f>'Rent FY 2021-22'!AN13*110.75%</f>
        <v>526.0625</v>
      </c>
      <c r="AO12" s="162">
        <f>'Rent FY 2021-22'!AO13*110.75%</f>
        <v>636.8125</v>
      </c>
      <c r="AP12" s="162">
        <f>'Rent FY 2021-22'!AP13*110.75%</f>
        <v>802.9375</v>
      </c>
    </row>
    <row r="13" spans="1:42" x14ac:dyDescent="0.2">
      <c r="A13" s="13" t="s">
        <v>244</v>
      </c>
      <c r="B13" s="124">
        <v>20</v>
      </c>
      <c r="C13" s="71">
        <f>'Rent FY 2021-22'!C14*110.75%</f>
        <v>483.97749999999996</v>
      </c>
      <c r="D13" s="71">
        <f>'Rent FY 2021-22'!D14*110.75%</f>
        <v>359.9375</v>
      </c>
      <c r="E13" s="71">
        <f>'Rent FY 2021-22'!E14*110.75%</f>
        <v>526.0625</v>
      </c>
      <c r="F13" s="71">
        <f>'Rent FY 2021-22'!F14*110.75%</f>
        <v>548.21249999999998</v>
      </c>
      <c r="G13" s="71"/>
      <c r="H13" s="124">
        <f>'Rent FY 2021-22'!H14</f>
        <v>10</v>
      </c>
      <c r="I13" s="71">
        <f>'Rent FY 2021-22'!I14*110.75%</f>
        <v>550.42750000000001</v>
      </c>
      <c r="J13" s="71">
        <f>'Rent FY 2021-22'!J14*110.75%</f>
        <v>498.37499999999994</v>
      </c>
      <c r="K13" s="71">
        <f>'Rent FY 2021-22'!K14*110.75%</f>
        <v>548.21249999999998</v>
      </c>
      <c r="L13" s="71">
        <f>'Rent FY 2021-22'!L14*110.75%</f>
        <v>636.8125</v>
      </c>
      <c r="M13" s="71"/>
      <c r="N13" s="124">
        <f>'Rent FY 2021-22'!N14</f>
        <v>120</v>
      </c>
      <c r="O13" s="71">
        <f>'Rent FY 2021-22'!O14*110.75%</f>
        <v>528.27749999999992</v>
      </c>
      <c r="P13" s="71">
        <f>'Rent FY 2021-22'!P14*110.75%</f>
        <v>437.46249999999998</v>
      </c>
      <c r="Q13" s="71">
        <f>'Rent FY 2021-22'!Q14*110.75%</f>
        <v>498.37499999999994</v>
      </c>
      <c r="R13" s="71">
        <f>'Rent FY 2021-22'!R14*110.75%</f>
        <v>609.125</v>
      </c>
      <c r="S13" s="71"/>
      <c r="T13" s="124">
        <f>'Rent FY 2021-22'!T14</f>
        <v>920</v>
      </c>
      <c r="U13" s="71">
        <f>'Rent FY 2021-22'!U14*110.75%</f>
        <v>608.01749999999993</v>
      </c>
      <c r="V13" s="71">
        <f>'Rent FY 2021-22'!V14*110.75%</f>
        <v>498.37499999999994</v>
      </c>
      <c r="W13" s="71">
        <f>'Rent FY 2021-22'!W14*110.75%</f>
        <v>581.4375</v>
      </c>
      <c r="X13" s="71">
        <f>'Rent FY 2021-22'!X14*110.75%</f>
        <v>664.5</v>
      </c>
      <c r="Y13" s="71"/>
      <c r="Z13" s="124">
        <f>'Rent FY 2021-22'!Z14</f>
        <v>340</v>
      </c>
      <c r="AA13" s="71">
        <f>'Rent FY 2021-22'!AA14*110.75%</f>
        <v>696.61749999999995</v>
      </c>
      <c r="AB13" s="71">
        <f>'Rent FY 2021-22'!AB14*110.75%</f>
        <v>553.75</v>
      </c>
      <c r="AC13" s="71">
        <f>'Rent FY 2021-22'!AC14*110.75%</f>
        <v>658.96249999999998</v>
      </c>
      <c r="AD13" s="71">
        <f>'Rent FY 2021-22'!AD14*110.75%</f>
        <v>775.25</v>
      </c>
      <c r="AE13" s="71"/>
      <c r="AF13" s="124">
        <f>'Rent FY 2021-22'!AF14</f>
        <v>50</v>
      </c>
      <c r="AG13" s="71">
        <f>'Rent FY 2021-22'!AG14*110.75%</f>
        <v>941.37499999999989</v>
      </c>
      <c r="AH13" s="71">
        <f>'Rent FY 2021-22'!AH14*110.75%</f>
        <v>719.875</v>
      </c>
      <c r="AI13" s="71">
        <f>'Rent FY 2021-22'!AI14*110.75%</f>
        <v>941.37499999999989</v>
      </c>
      <c r="AJ13" s="71">
        <f>'Rent FY 2021-22'!AJ14*110.75%</f>
        <v>1085.3499999999999</v>
      </c>
      <c r="AK13" s="70"/>
      <c r="AL13" s="173">
        <v>1450</v>
      </c>
      <c r="AM13" s="162">
        <f>'Rent FY 2021-22'!AM14*110.75%</f>
        <v>631.27499999999998</v>
      </c>
      <c r="AN13" s="162">
        <f>'Rent FY 2021-22'!AN14*110.75%</f>
        <v>498.37499999999994</v>
      </c>
      <c r="AO13" s="162">
        <f>'Rent FY 2021-22'!AO14*110.75%</f>
        <v>609.125</v>
      </c>
      <c r="AP13" s="162">
        <f>'Rent FY 2021-22'!AP14*110.75%</f>
        <v>719.875</v>
      </c>
    </row>
    <row r="14" spans="1:42" x14ac:dyDescent="0.2">
      <c r="A14" s="13" t="s">
        <v>246</v>
      </c>
      <c r="B14" s="124">
        <v>160</v>
      </c>
      <c r="C14" s="71">
        <f>'Rent FY 2021-22'!C15*110.75%</f>
        <v>483.97749999999996</v>
      </c>
      <c r="D14" s="71">
        <f>'Rent FY 2021-22'!D15*110.75%</f>
        <v>435.24749999999995</v>
      </c>
      <c r="E14" s="71">
        <f>'Rent FY 2021-22'!E15*110.75%</f>
        <v>476.22499999999997</v>
      </c>
      <c r="F14" s="71">
        <f>'Rent FY 2021-22'!F15*110.75%</f>
        <v>499.48249999999996</v>
      </c>
      <c r="G14" s="71"/>
      <c r="H14" s="124">
        <f>'Rent FY 2021-22'!H15</f>
        <v>30</v>
      </c>
      <c r="I14" s="71">
        <f>'Rent FY 2021-22'!I15*110.75%</f>
        <v>539.35249999999996</v>
      </c>
      <c r="J14" s="71">
        <f>'Rent FY 2021-22'!J15*110.75%</f>
        <v>443</v>
      </c>
      <c r="K14" s="71">
        <f>'Rent FY 2021-22'!K15*110.75%</f>
        <v>531.59999999999991</v>
      </c>
      <c r="L14" s="71">
        <f>'Rent FY 2021-22'!L15*110.75%</f>
        <v>609.125</v>
      </c>
      <c r="M14" s="71"/>
      <c r="N14" s="124">
        <f>'Rent FY 2021-22'!N15</f>
        <v>480</v>
      </c>
      <c r="O14" s="71">
        <f>'Rent FY 2021-22'!O15*110.75%</f>
        <v>664.5</v>
      </c>
      <c r="P14" s="71">
        <f>'Rent FY 2021-22'!P15*110.75%</f>
        <v>542.67499999999995</v>
      </c>
      <c r="Q14" s="71">
        <f>'Rent FY 2021-22'!Q15*110.75%</f>
        <v>640.13499999999999</v>
      </c>
      <c r="R14" s="71">
        <f>'Rent FY 2021-22'!R15*110.75%</f>
        <v>769.71249999999998</v>
      </c>
      <c r="S14" s="71"/>
      <c r="T14" s="124">
        <f>'Rent FY 2021-22'!T15</f>
        <v>1370</v>
      </c>
      <c r="U14" s="71">
        <f>'Rent FY 2021-22'!U15*110.75%</f>
        <v>790.755</v>
      </c>
      <c r="V14" s="71">
        <f>'Rent FY 2021-22'!V15*110.75%</f>
        <v>658.96249999999998</v>
      </c>
      <c r="W14" s="71">
        <f>'Rent FY 2021-22'!W15*110.75%</f>
        <v>775.25</v>
      </c>
      <c r="X14" s="71">
        <f>'Rent FY 2021-22'!X15*110.75%</f>
        <v>891.53749999999991</v>
      </c>
      <c r="Y14" s="71"/>
      <c r="Z14" s="124">
        <f>'Rent FY 2021-22'!Z15</f>
        <v>620</v>
      </c>
      <c r="AA14" s="71">
        <f>'Rent FY 2021-22'!AA15*110.75%</f>
        <v>936.94499999999994</v>
      </c>
      <c r="AB14" s="71">
        <f>'Rent FY 2021-22'!AB15*110.75%</f>
        <v>719.875</v>
      </c>
      <c r="AC14" s="71">
        <f>'Rent FY 2021-22'!AC15*110.75%</f>
        <v>880.46249999999998</v>
      </c>
      <c r="AD14" s="71">
        <f>'Rent FY 2021-22'!AD15*110.75%</f>
        <v>1101.9624999999999</v>
      </c>
      <c r="AE14" s="71"/>
      <c r="AF14" s="124">
        <f>'Rent FY 2021-22'!AF15</f>
        <v>430</v>
      </c>
      <c r="AG14" s="71">
        <f>'Rent FY 2021-22'!AG15*110.75%</f>
        <v>1877.2124999999999</v>
      </c>
      <c r="AH14" s="71">
        <f>'Rent FY 2021-22'!AH15*110.75%</f>
        <v>1329</v>
      </c>
      <c r="AI14" s="71">
        <f>'Rent FY 2021-22'!AI15*110.75%</f>
        <v>1727.6999999999998</v>
      </c>
      <c r="AJ14" s="71">
        <f>'Rent FY 2021-22'!AJ15*110.75%</f>
        <v>2447.5749999999998</v>
      </c>
      <c r="AK14" s="70"/>
      <c r="AL14" s="173">
        <v>3090</v>
      </c>
      <c r="AM14" s="162">
        <f>'Rent FY 2021-22'!AM15*110.75%</f>
        <v>933.62249999999995</v>
      </c>
      <c r="AN14" s="162">
        <f>'Rent FY 2021-22'!AN15*110.75%</f>
        <v>636.8125</v>
      </c>
      <c r="AO14" s="162">
        <f>'Rent FY 2021-22'!AO15*110.75%</f>
        <v>775.25</v>
      </c>
      <c r="AP14" s="162">
        <f>'Rent FY 2021-22'!AP15*110.75%</f>
        <v>996.74999999999989</v>
      </c>
    </row>
    <row r="15" spans="1:42" x14ac:dyDescent="0.2">
      <c r="A15" s="13" t="s">
        <v>248</v>
      </c>
      <c r="B15" s="124">
        <v>0</v>
      </c>
      <c r="C15" s="71">
        <f>'Rent FY 2021-22'!C16*110.75%</f>
        <v>431.92499999999995</v>
      </c>
      <c r="D15" s="71">
        <f>'Rent FY 2021-22'!D16*110.75%</f>
        <v>384.30249999999995</v>
      </c>
      <c r="E15" s="71">
        <f>'Rent FY 2021-22'!E16*110.75%</f>
        <v>407.55999999999995</v>
      </c>
      <c r="F15" s="71">
        <f>'Rent FY 2021-22'!F16*110.75%</f>
        <v>465.15</v>
      </c>
      <c r="G15" s="71"/>
      <c r="H15" s="124">
        <f>'Rent FY 2021-22'!H16</f>
        <v>10</v>
      </c>
      <c r="I15" s="71">
        <f>'Rent FY 2021-22'!I16*110.75%</f>
        <v>407.55999999999995</v>
      </c>
      <c r="J15" s="71">
        <f>'Rent FY 2021-22'!J16*110.75%</f>
        <v>332.25</v>
      </c>
      <c r="K15" s="71">
        <f>'Rent FY 2021-22'!K16*110.75%</f>
        <v>346.64749999999998</v>
      </c>
      <c r="L15" s="71">
        <f>'Rent FY 2021-22'!L16*110.75%</f>
        <v>512.77249999999992</v>
      </c>
      <c r="M15" s="71"/>
      <c r="N15" s="124">
        <f>'Rent FY 2021-22'!N16</f>
        <v>180</v>
      </c>
      <c r="O15" s="71">
        <f>'Rent FY 2021-22'!O16*110.75%</f>
        <v>511.66499999999996</v>
      </c>
      <c r="P15" s="71">
        <f>'Rent FY 2021-22'!P16*110.75%</f>
        <v>431.92499999999995</v>
      </c>
      <c r="Q15" s="71">
        <f>'Rent FY 2021-22'!Q16*110.75%</f>
        <v>498.37499999999994</v>
      </c>
      <c r="R15" s="71">
        <f>'Rent FY 2021-22'!R16*110.75%</f>
        <v>553.75</v>
      </c>
      <c r="S15" s="71"/>
      <c r="T15" s="124">
        <f>'Rent FY 2021-22'!T16</f>
        <v>1010</v>
      </c>
      <c r="U15" s="71">
        <f>'Rent FY 2021-22'!U16*110.75%</f>
        <v>620.19999999999993</v>
      </c>
      <c r="V15" s="71">
        <f>'Rent FY 2021-22'!V16*110.75%</f>
        <v>521.63249999999994</v>
      </c>
      <c r="W15" s="71">
        <f>'Rent FY 2021-22'!W16*110.75%</f>
        <v>609.125</v>
      </c>
      <c r="X15" s="71">
        <f>'Rent FY 2021-22'!X16*110.75%</f>
        <v>692.1875</v>
      </c>
      <c r="Y15" s="71"/>
      <c r="Z15" s="124">
        <f>'Rent FY 2021-22'!Z16</f>
        <v>400</v>
      </c>
      <c r="AA15" s="71">
        <f>'Rent FY 2021-22'!AA16*110.75%</f>
        <v>798.50749999999994</v>
      </c>
      <c r="AB15" s="71">
        <f>'Rent FY 2021-22'!AB16*110.75%</f>
        <v>664.5</v>
      </c>
      <c r="AC15" s="71">
        <f>'Rent FY 2021-22'!AC16*110.75%</f>
        <v>769.71249999999998</v>
      </c>
      <c r="AD15" s="71">
        <f>'Rent FY 2021-22'!AD16*110.75%</f>
        <v>919.22499999999991</v>
      </c>
      <c r="AE15" s="71"/>
      <c r="AF15" s="124">
        <f>'Rent FY 2021-22'!AF16</f>
        <v>80</v>
      </c>
      <c r="AG15" s="71">
        <f>'Rent FY 2021-22'!AG16*110.75%</f>
        <v>1124.1125</v>
      </c>
      <c r="AH15" s="71">
        <f>'Rent FY 2021-22'!AH16*110.75%</f>
        <v>886</v>
      </c>
      <c r="AI15" s="71">
        <f>'Rent FY 2021-22'!AI16*110.75%</f>
        <v>1041.05</v>
      </c>
      <c r="AJ15" s="71">
        <f>'Rent FY 2021-22'!AJ16*110.75%</f>
        <v>1384.375</v>
      </c>
      <c r="AK15" s="70"/>
      <c r="AL15" s="173">
        <v>1670</v>
      </c>
      <c r="AM15" s="162">
        <f>'Rent FY 2021-22'!AM16*110.75%</f>
        <v>673.3599999999999</v>
      </c>
      <c r="AN15" s="162">
        <f>'Rent FY 2021-22'!AN16*110.75%</f>
        <v>526.0625</v>
      </c>
      <c r="AO15" s="162">
        <f>'Rent FY 2021-22'!AO16*110.75%</f>
        <v>636.8125</v>
      </c>
      <c r="AP15" s="162">
        <f>'Rent FY 2021-22'!AP16*110.75%</f>
        <v>753.09999999999991</v>
      </c>
    </row>
    <row r="16" spans="1:42" x14ac:dyDescent="0.2">
      <c r="A16" s="13" t="s">
        <v>250</v>
      </c>
      <c r="B16" s="124">
        <v>20</v>
      </c>
      <c r="C16" s="71">
        <f>'Rent FY 2021-22'!C17*110.75%</f>
        <v>465.15</v>
      </c>
      <c r="D16" s="71">
        <f>'Rent FY 2021-22'!D17*110.75%</f>
        <v>431.92499999999995</v>
      </c>
      <c r="E16" s="71">
        <f>'Rent FY 2021-22'!E17*110.75%</f>
        <v>431.92499999999995</v>
      </c>
      <c r="F16" s="71">
        <f>'Rent FY 2021-22'!F17*110.75%</f>
        <v>528.27749999999992</v>
      </c>
      <c r="G16" s="71"/>
      <c r="H16" s="124" t="str">
        <f>'Rent FY 2021-22'!H17</f>
        <v>-</v>
      </c>
      <c r="I16" s="71">
        <f>'Rent FY 2021-22'!I17*110.75%</f>
        <v>467.36499999999995</v>
      </c>
      <c r="J16" s="71">
        <f>'Rent FY 2021-22'!J17*110.75%</f>
        <v>387.625</v>
      </c>
      <c r="K16" s="71">
        <f>'Rent FY 2021-22'!K17*110.75%</f>
        <v>443</v>
      </c>
      <c r="L16" s="71">
        <f>'Rent FY 2021-22'!L17*110.75%</f>
        <v>531.59999999999991</v>
      </c>
      <c r="M16" s="71"/>
      <c r="N16" s="124">
        <f>'Rent FY 2021-22'!N17</f>
        <v>60</v>
      </c>
      <c r="O16" s="71">
        <f>'Rent FY 2021-22'!O17*110.75%</f>
        <v>455.18249999999995</v>
      </c>
      <c r="P16" s="71">
        <f>'Rent FY 2021-22'!P17*110.75%</f>
        <v>415.3125</v>
      </c>
      <c r="Q16" s="71">
        <f>'Rent FY 2021-22'!Q17*110.75%</f>
        <v>437.46249999999998</v>
      </c>
      <c r="R16" s="71">
        <f>'Rent FY 2021-22'!R17*110.75%</f>
        <v>498.37499999999994</v>
      </c>
      <c r="S16" s="71"/>
      <c r="T16" s="124">
        <f>'Rent FY 2021-22'!T17</f>
        <v>420</v>
      </c>
      <c r="U16" s="71">
        <f>'Rent FY 2021-22'!U17*110.75%</f>
        <v>536.03</v>
      </c>
      <c r="V16" s="71">
        <f>'Rent FY 2021-22'!V17*110.75%</f>
        <v>470.68749999999994</v>
      </c>
      <c r="W16" s="71">
        <f>'Rent FY 2021-22'!W17*110.75%</f>
        <v>526.0625</v>
      </c>
      <c r="X16" s="71">
        <f>'Rent FY 2021-22'!X17*110.75%</f>
        <v>581.4375</v>
      </c>
      <c r="Y16" s="71"/>
      <c r="Z16" s="124">
        <f>'Rent FY 2021-22'!Z17</f>
        <v>210</v>
      </c>
      <c r="AA16" s="71">
        <f>'Rent FY 2021-22'!AA17*110.75%</f>
        <v>648.995</v>
      </c>
      <c r="AB16" s="71">
        <f>'Rent FY 2021-22'!AB17*110.75%</f>
        <v>548.21249999999998</v>
      </c>
      <c r="AC16" s="71">
        <f>'Rent FY 2021-22'!AC17*110.75%</f>
        <v>636.8125</v>
      </c>
      <c r="AD16" s="71">
        <f>'Rent FY 2021-22'!AD17*110.75%</f>
        <v>742.02499999999998</v>
      </c>
      <c r="AE16" s="71"/>
      <c r="AF16" s="124">
        <f>'Rent FY 2021-22'!AF17</f>
        <v>30</v>
      </c>
      <c r="AG16" s="71">
        <f>'Rent FY 2021-22'!AG17*110.75%</f>
        <v>847.23749999999995</v>
      </c>
      <c r="AH16" s="71">
        <f>'Rent FY 2021-22'!AH17*110.75%</f>
        <v>719.875</v>
      </c>
      <c r="AI16" s="71">
        <f>'Rent FY 2021-22'!AI17*110.75%</f>
        <v>830.625</v>
      </c>
      <c r="AJ16" s="71">
        <f>'Rent FY 2021-22'!AJ17*110.75%</f>
        <v>941.37499999999989</v>
      </c>
      <c r="AK16" s="70"/>
      <c r="AL16" s="173">
        <v>730</v>
      </c>
      <c r="AM16" s="162">
        <f>'Rent FY 2021-22'!AM17*110.75%</f>
        <v>570.36249999999995</v>
      </c>
      <c r="AN16" s="162">
        <f>'Rent FY 2021-22'!AN17*110.75%</f>
        <v>470.68749999999994</v>
      </c>
      <c r="AO16" s="162">
        <f>'Rent FY 2021-22'!AO17*110.75%</f>
        <v>548.21249999999998</v>
      </c>
      <c r="AP16" s="162">
        <f>'Rent FY 2021-22'!AP17*110.75%</f>
        <v>636.8125</v>
      </c>
    </row>
    <row r="17" spans="1:42" x14ac:dyDescent="0.2">
      <c r="A17" s="13" t="s">
        <v>252</v>
      </c>
      <c r="B17" s="124">
        <v>80</v>
      </c>
      <c r="C17" s="71">
        <f>'Rent FY 2021-22'!C18*110.75%</f>
        <v>399.80749999999995</v>
      </c>
      <c r="D17" s="71">
        <f>'Rent FY 2021-22'!D18*110.75%</f>
        <v>384.30249999999995</v>
      </c>
      <c r="E17" s="71">
        <f>'Rent FY 2021-22'!E18*110.75%</f>
        <v>407.55999999999995</v>
      </c>
      <c r="F17" s="71">
        <f>'Rent FY 2021-22'!F18*110.75%</f>
        <v>420.84999999999997</v>
      </c>
      <c r="G17" s="71"/>
      <c r="H17" s="124">
        <f>'Rent FY 2021-22'!H18</f>
        <v>50</v>
      </c>
      <c r="I17" s="71">
        <f>'Rent FY 2021-22'!I18*110.75%</f>
        <v>492.83749999999998</v>
      </c>
      <c r="J17" s="71">
        <f>'Rent FY 2021-22'!J18*110.75%</f>
        <v>431.92499999999995</v>
      </c>
      <c r="K17" s="71">
        <f>'Rent FY 2021-22'!K18*110.75%</f>
        <v>503.91249999999997</v>
      </c>
      <c r="L17" s="71">
        <f>'Rent FY 2021-22'!L18*110.75%</f>
        <v>551.53499999999997</v>
      </c>
      <c r="M17" s="71"/>
      <c r="N17" s="124">
        <f>'Rent FY 2021-22'!N18</f>
        <v>200</v>
      </c>
      <c r="O17" s="71">
        <f>'Rent FY 2021-22'!O18*110.75%</f>
        <v>488.40749999999997</v>
      </c>
      <c r="P17" s="71">
        <f>'Rent FY 2021-22'!P18*110.75%</f>
        <v>437.46249999999998</v>
      </c>
      <c r="Q17" s="71">
        <f>'Rent FY 2021-22'!Q18*110.75%</f>
        <v>470.68749999999994</v>
      </c>
      <c r="R17" s="71">
        <f>'Rent FY 2021-22'!R18*110.75%</f>
        <v>548.21249999999998</v>
      </c>
      <c r="S17" s="71"/>
      <c r="T17" s="124">
        <f>'Rent FY 2021-22'!T18</f>
        <v>850</v>
      </c>
      <c r="U17" s="71">
        <f>'Rent FY 2021-22'!U18*110.75%</f>
        <v>574.79250000000002</v>
      </c>
      <c r="V17" s="71">
        <f>'Rent FY 2021-22'!V18*110.75%</f>
        <v>498.37499999999994</v>
      </c>
      <c r="W17" s="71">
        <f>'Rent FY 2021-22'!W18*110.75%</f>
        <v>553.75</v>
      </c>
      <c r="X17" s="71">
        <f>'Rent FY 2021-22'!X18*110.75%</f>
        <v>609.125</v>
      </c>
      <c r="Y17" s="71"/>
      <c r="Z17" s="124">
        <f>'Rent FY 2021-22'!Z18</f>
        <v>480</v>
      </c>
      <c r="AA17" s="71">
        <f>'Rent FY 2021-22'!AA18*110.75%</f>
        <v>648.995</v>
      </c>
      <c r="AB17" s="71">
        <f>'Rent FY 2021-22'!AB18*110.75%</f>
        <v>553.75</v>
      </c>
      <c r="AC17" s="71">
        <f>'Rent FY 2021-22'!AC18*110.75%</f>
        <v>623.52249999999992</v>
      </c>
      <c r="AD17" s="71">
        <f>'Rent FY 2021-22'!AD18*110.75%</f>
        <v>692.1875</v>
      </c>
      <c r="AE17" s="71"/>
      <c r="AF17" s="124">
        <f>'Rent FY 2021-22'!AF18</f>
        <v>90</v>
      </c>
      <c r="AG17" s="71">
        <f>'Rent FY 2021-22'!AG18*110.75%</f>
        <v>1012.2549999999999</v>
      </c>
      <c r="AH17" s="71">
        <f>'Rent FY 2021-22'!AH18*110.75%</f>
        <v>769.71249999999998</v>
      </c>
      <c r="AI17" s="71">
        <f>'Rent FY 2021-22'!AI18*110.75%</f>
        <v>941.37499999999989</v>
      </c>
      <c r="AJ17" s="71">
        <f>'Rent FY 2021-22'!AJ18*110.75%</f>
        <v>1162.875</v>
      </c>
      <c r="AK17" s="70"/>
      <c r="AL17" s="173">
        <v>1740</v>
      </c>
      <c r="AM17" s="162">
        <f>'Rent FY 2021-22'!AM18*110.75%</f>
        <v>596.9425</v>
      </c>
      <c r="AN17" s="162">
        <f>'Rent FY 2021-22'!AN18*110.75%</f>
        <v>498.37499999999994</v>
      </c>
      <c r="AO17" s="162">
        <f>'Rent FY 2021-22'!AO18*110.75%</f>
        <v>553.75</v>
      </c>
      <c r="AP17" s="162">
        <f>'Rent FY 2021-22'!AP18*110.75%</f>
        <v>658.96249999999998</v>
      </c>
    </row>
    <row r="18" spans="1:42" x14ac:dyDescent="0.2">
      <c r="A18" s="13" t="s">
        <v>798</v>
      </c>
      <c r="B18" s="160">
        <v>2690</v>
      </c>
      <c r="C18" s="71">
        <f>'Rent FY 2021-22'!C19*107.66%</f>
        <v>438.17619999999999</v>
      </c>
      <c r="D18" s="71">
        <f>'Rent FY 2021-22'!D19*107.66%</f>
        <v>396.18880000000001</v>
      </c>
      <c r="E18" s="71">
        <f>'Rent FY 2021-22'!E19*107.66%</f>
        <v>433.8698</v>
      </c>
      <c r="F18" s="71">
        <f>'Rent FY 2021-22'!F19*107.66%</f>
        <v>484.47</v>
      </c>
      <c r="G18" s="71"/>
      <c r="H18" s="124">
        <f>'Rent FY 2021-22'!H19</f>
        <v>790</v>
      </c>
      <c r="I18" s="71">
        <f>'Rent FY 2021-22'!I19*107.66%</f>
        <v>497.38920000000002</v>
      </c>
      <c r="J18" s="71">
        <f>'Rent FY 2021-22'!J19*107.66%</f>
        <v>387.57600000000002</v>
      </c>
      <c r="K18" s="71">
        <f>'Rent FY 2021-22'!K19*107.66%</f>
        <v>484.47</v>
      </c>
      <c r="L18" s="71">
        <f>'Rent FY 2021-22'!L19*107.66%</f>
        <v>592.13</v>
      </c>
      <c r="M18" s="71"/>
      <c r="N18" s="124">
        <f>'Rent FY 2021-22'!N19</f>
        <v>8790</v>
      </c>
      <c r="O18" s="71">
        <f>'Rent FY 2021-22'!O19*107.66%</f>
        <v>591.05340000000001</v>
      </c>
      <c r="P18" s="71">
        <f>'Rent FY 2021-22'!P19*107.66%</f>
        <v>457.55500000000001</v>
      </c>
      <c r="Q18" s="71">
        <f>'Rent FY 2021-22'!Q19*107.66%</f>
        <v>554.44899999999996</v>
      </c>
      <c r="R18" s="71">
        <f>'Rent FY 2021-22'!R19*107.66%</f>
        <v>699.79</v>
      </c>
      <c r="S18" s="71"/>
      <c r="T18" s="124">
        <f>'Rent FY 2021-22'!T19</f>
        <v>29890</v>
      </c>
      <c r="U18" s="71">
        <f>'Rent FY 2021-22'!U19*107.66%</f>
        <v>689.024</v>
      </c>
      <c r="V18" s="71">
        <f>'Rent FY 2021-22'!V19*107.66%</f>
        <v>538.29999999999995</v>
      </c>
      <c r="W18" s="71">
        <f>'Rent FY 2021-22'!W19*107.66%</f>
        <v>640.577</v>
      </c>
      <c r="X18" s="71">
        <f>'Rent FY 2021-22'!X19*107.66%</f>
        <v>780.53499999999997</v>
      </c>
      <c r="Y18" s="71"/>
      <c r="Z18" s="124">
        <f>'Rent FY 2021-22'!Z19</f>
        <v>16930</v>
      </c>
      <c r="AA18" s="71">
        <f>'Rent FY 2021-22'!AA19*107.66%</f>
        <v>807.45</v>
      </c>
      <c r="AB18" s="71">
        <f>'Rent FY 2021-22'!AB19*107.66%</f>
        <v>640.577</v>
      </c>
      <c r="AC18" s="71">
        <f>'Rent FY 2021-22'!AC19*107.66%</f>
        <v>748.23699999999997</v>
      </c>
      <c r="AD18" s="71">
        <f>'Rent FY 2021-22'!AD19*107.66%</f>
        <v>915.11</v>
      </c>
      <c r="AE18" s="71"/>
      <c r="AF18" s="124">
        <f>'Rent FY 2021-22'!AF19</f>
        <v>3630</v>
      </c>
      <c r="AG18" s="71">
        <f>'Rent FY 2021-22'!AG19*107.66%</f>
        <v>1292.9965999999999</v>
      </c>
      <c r="AH18" s="71">
        <f>'Rent FY 2021-22'!AH19*107.66%</f>
        <v>861.28</v>
      </c>
      <c r="AI18" s="71">
        <f>'Rent FY 2021-22'!AI19*107.66%</f>
        <v>1076.5999999999999</v>
      </c>
      <c r="AJ18" s="71">
        <f>'Rent FY 2021-22'!AJ19*107.66%</f>
        <v>1529.8486</v>
      </c>
      <c r="AK18" s="71"/>
      <c r="AL18" s="124">
        <f>'Rent FY 2021-22'!AL19</f>
        <v>62720</v>
      </c>
      <c r="AM18" s="71">
        <f>'Rent FY 2021-22'!AM19*107.66%</f>
        <v>728.85820000000001</v>
      </c>
      <c r="AN18" s="71">
        <f>'Rent FY 2021-22'!AN19*107.66%</f>
        <v>538.29999999999995</v>
      </c>
      <c r="AO18" s="71">
        <f>'Rent FY 2021-22'!AO19*107.66%</f>
        <v>662.10900000000004</v>
      </c>
      <c r="AP18" s="71">
        <f>'Rent FY 2021-22'!AP19*107.66%</f>
        <v>834.36500000000001</v>
      </c>
    </row>
    <row r="19" spans="1:42" x14ac:dyDescent="0.2">
      <c r="A19" s="13" t="s">
        <v>1021</v>
      </c>
      <c r="B19" s="124">
        <v>40</v>
      </c>
      <c r="C19" s="71">
        <f>'Rent FY 2021-22'!C20*107.66%</f>
        <v>350.97160000000002</v>
      </c>
      <c r="D19" s="71">
        <f>'Rent FY 2021-22'!D20*107.66%</f>
        <v>326.20979999999997</v>
      </c>
      <c r="E19" s="71">
        <f>'Rent FY 2021-22'!E20*107.66%</f>
        <v>349.89499999999998</v>
      </c>
      <c r="F19" s="71">
        <f>'Rent FY 2021-22'!F20*107.66%</f>
        <v>373.58019999999999</v>
      </c>
      <c r="G19" s="71"/>
      <c r="H19" s="124">
        <f>'Rent FY 2021-22'!H20</f>
        <v>20</v>
      </c>
      <c r="I19" s="71">
        <f>'Rent FY 2021-22'!I20*107.66%</f>
        <v>384.34620000000001</v>
      </c>
      <c r="J19" s="71">
        <f>'Rent FY 2021-22'!J20*107.66%</f>
        <v>349.89499999999998</v>
      </c>
      <c r="K19" s="71">
        <f>'Rent FY 2021-22'!K20*107.66%</f>
        <v>376.81</v>
      </c>
      <c r="L19" s="71">
        <f>'Rent FY 2021-22'!L20*107.66%</f>
        <v>430.64</v>
      </c>
      <c r="M19" s="71"/>
      <c r="N19" s="124">
        <f>'Rent FY 2021-22'!N20</f>
        <v>130</v>
      </c>
      <c r="O19" s="71">
        <f>'Rent FY 2021-22'!O20*107.66%</f>
        <v>468.32100000000003</v>
      </c>
      <c r="P19" s="71">
        <f>'Rent FY 2021-22'!P20*107.66%</f>
        <v>425.25700000000001</v>
      </c>
      <c r="Q19" s="71">
        <f>'Rent FY 2021-22'!Q20*107.66%</f>
        <v>457.55500000000001</v>
      </c>
      <c r="R19" s="71">
        <f>'Rent FY 2021-22'!R20*107.66%</f>
        <v>511.38499999999999</v>
      </c>
      <c r="S19" s="71"/>
      <c r="T19" s="124">
        <f>'Rent FY 2021-22'!T20</f>
        <v>730</v>
      </c>
      <c r="U19" s="71">
        <f>'Rent FY 2021-22'!U20*107.66%</f>
        <v>532.91700000000003</v>
      </c>
      <c r="V19" s="71">
        <f>'Rent FY 2021-22'!V20*107.66%</f>
        <v>466.1678</v>
      </c>
      <c r="W19" s="71">
        <f>'Rent FY 2021-22'!W20*107.66%</f>
        <v>511.38499999999999</v>
      </c>
      <c r="X19" s="71">
        <f>'Rent FY 2021-22'!X20*107.66%</f>
        <v>592.13</v>
      </c>
      <c r="Y19" s="71"/>
      <c r="Z19" s="124">
        <f>'Rent FY 2021-22'!Z20</f>
        <v>370</v>
      </c>
      <c r="AA19" s="71">
        <f>'Rent FY 2021-22'!AA20*107.66%</f>
        <v>622.27480000000003</v>
      </c>
      <c r="AB19" s="71">
        <f>'Rent FY 2021-22'!AB20*107.66%</f>
        <v>532.91700000000003</v>
      </c>
      <c r="AC19" s="71">
        <f>'Rent FY 2021-22'!AC20*107.66%</f>
        <v>619.04499999999996</v>
      </c>
      <c r="AD19" s="71">
        <f>'Rent FY 2021-22'!AD20*107.66%</f>
        <v>699.79</v>
      </c>
      <c r="AE19" s="71"/>
      <c r="AF19" s="124">
        <f>'Rent FY 2021-22'!AF20</f>
        <v>60</v>
      </c>
      <c r="AG19" s="71">
        <f>'Rent FY 2021-22'!AG20*107.66%</f>
        <v>854.82039999999995</v>
      </c>
      <c r="AH19" s="71">
        <f>'Rent FY 2021-22'!AH20*107.66%</f>
        <v>707.32619999999997</v>
      </c>
      <c r="AI19" s="71">
        <f>'Rent FY 2021-22'!AI20*107.66%</f>
        <v>842.9778</v>
      </c>
      <c r="AJ19" s="71">
        <f>'Rent FY 2021-22'!AJ20*107.66%</f>
        <v>952.79100000000005</v>
      </c>
      <c r="AK19" s="71"/>
      <c r="AL19" s="124">
        <f>'Rent FY 2021-22'!AL20</f>
        <v>1350</v>
      </c>
      <c r="AM19" s="71">
        <f>'Rent FY 2021-22'!AM20*107.66%</f>
        <v>557.67880000000002</v>
      </c>
      <c r="AN19" s="71">
        <f>'Rent FY 2021-22'!AN20*107.66%</f>
        <v>462.93799999999999</v>
      </c>
      <c r="AO19" s="71">
        <f>'Rent FY 2021-22'!AO20*107.66%</f>
        <v>532.91700000000003</v>
      </c>
      <c r="AP19" s="71">
        <f>'Rent FY 2021-22'!AP20*107.66%</f>
        <v>624.428</v>
      </c>
    </row>
    <row r="20" spans="1:42" x14ac:dyDescent="0.2">
      <c r="A20" s="13" t="s">
        <v>1022</v>
      </c>
      <c r="B20" s="124">
        <v>20</v>
      </c>
      <c r="C20" s="71">
        <f>'Rent FY 2021-22'!C21*107.66%</f>
        <v>371.42700000000002</v>
      </c>
      <c r="D20" s="71">
        <f>'Rent FY 2021-22'!D21*107.66%</f>
        <v>326.20979999999997</v>
      </c>
      <c r="E20" s="71">
        <f>'Rent FY 2021-22'!E21*107.66%</f>
        <v>371.42700000000002</v>
      </c>
      <c r="F20" s="71">
        <f>'Rent FY 2021-22'!F21*107.66%</f>
        <v>443.55919999999998</v>
      </c>
      <c r="G20" s="71"/>
      <c r="H20" s="124">
        <f>'Rent FY 2021-22'!H21</f>
        <v>20</v>
      </c>
      <c r="I20" s="71">
        <f>'Rent FY 2021-22'!I21*107.66%</f>
        <v>332.6694</v>
      </c>
      <c r="J20" s="71">
        <f>'Rent FY 2021-22'!J21*107.66%</f>
        <v>296.065</v>
      </c>
      <c r="K20" s="71">
        <f>'Rent FY 2021-22'!K21*107.66%</f>
        <v>316.5204</v>
      </c>
      <c r="L20" s="71">
        <f>'Rent FY 2021-22'!L21*107.66%</f>
        <v>349.89499999999998</v>
      </c>
      <c r="M20" s="71"/>
      <c r="N20" s="124">
        <f>'Rent FY 2021-22'!N21</f>
        <v>230</v>
      </c>
      <c r="O20" s="71">
        <f>'Rent FY 2021-22'!O21*107.66%</f>
        <v>443.55919999999998</v>
      </c>
      <c r="P20" s="71">
        <f>'Rent FY 2021-22'!P21*107.66%</f>
        <v>396.18880000000001</v>
      </c>
      <c r="Q20" s="71">
        <f>'Rent FY 2021-22'!Q21*107.66%</f>
        <v>443.55919999999998</v>
      </c>
      <c r="R20" s="71">
        <f>'Rent FY 2021-22'!R21*107.66%</f>
        <v>466.1678</v>
      </c>
      <c r="S20" s="71"/>
      <c r="T20" s="124">
        <f>'Rent FY 2021-22'!T21</f>
        <v>500</v>
      </c>
      <c r="U20" s="71">
        <f>'Rent FY 2021-22'!U21*107.66%</f>
        <v>573.82780000000002</v>
      </c>
      <c r="V20" s="71">
        <f>'Rent FY 2021-22'!V21*107.66%</f>
        <v>538.29999999999995</v>
      </c>
      <c r="W20" s="71">
        <f>'Rent FY 2021-22'!W21*107.66%</f>
        <v>575.98099999999999</v>
      </c>
      <c r="X20" s="71">
        <f>'Rent FY 2021-22'!X21*107.66%</f>
        <v>597.51300000000003</v>
      </c>
      <c r="Y20" s="71"/>
      <c r="Z20" s="124">
        <f>'Rent FY 2021-22'!Z21</f>
        <v>460</v>
      </c>
      <c r="AA20" s="71">
        <f>'Rent FY 2021-22'!AA21*107.66%</f>
        <v>664.26220000000001</v>
      </c>
      <c r="AB20" s="71">
        <f>'Rent FY 2021-22'!AB21*107.66%</f>
        <v>619.04499999999996</v>
      </c>
      <c r="AC20" s="71">
        <f>'Rent FY 2021-22'!AC21*107.66%</f>
        <v>645.96</v>
      </c>
      <c r="AD20" s="71">
        <f>'Rent FY 2021-22'!AD21*107.66%</f>
        <v>699.79</v>
      </c>
      <c r="AE20" s="71"/>
      <c r="AF20" s="124">
        <f>'Rent FY 2021-22'!AF21</f>
        <v>90</v>
      </c>
      <c r="AG20" s="71">
        <f>'Rent FY 2021-22'!AG21*107.66%</f>
        <v>794.5308</v>
      </c>
      <c r="AH20" s="71">
        <f>'Rent FY 2021-22'!AH21*107.66%</f>
        <v>699.79</v>
      </c>
      <c r="AI20" s="71">
        <f>'Rent FY 2021-22'!AI21*107.66%</f>
        <v>749.31359999999995</v>
      </c>
      <c r="AJ20" s="71">
        <f>'Rent FY 2021-22'!AJ21*107.66%</f>
        <v>855.89700000000005</v>
      </c>
      <c r="AK20" s="71"/>
      <c r="AL20" s="124">
        <f>'Rent FY 2021-22'!AL21</f>
        <v>1330</v>
      </c>
      <c r="AM20" s="71">
        <f>'Rent FY 2021-22'!AM21*107.66%</f>
        <v>591.05340000000001</v>
      </c>
      <c r="AN20" s="71">
        <f>'Rent FY 2021-22'!AN21*107.66%</f>
        <v>521.07439999999997</v>
      </c>
      <c r="AO20" s="71">
        <f>'Rent FY 2021-22'!AO21*107.66%</f>
        <v>592.13</v>
      </c>
      <c r="AP20" s="71">
        <f>'Rent FY 2021-22'!AP21*107.66%</f>
        <v>653.49620000000004</v>
      </c>
    </row>
    <row r="21" spans="1:42" x14ac:dyDescent="0.2">
      <c r="A21" s="13" t="s">
        <v>1023</v>
      </c>
      <c r="B21" s="124">
        <v>30</v>
      </c>
      <c r="C21" s="71">
        <f>'Rent FY 2021-22'!C22*107.66%</f>
        <v>431.71660000000003</v>
      </c>
      <c r="D21" s="71">
        <f>'Rent FY 2021-22'!D22*107.66%</f>
        <v>349.89499999999998</v>
      </c>
      <c r="E21" s="71">
        <f>'Rent FY 2021-22'!E22*107.66%</f>
        <v>414.49099999999999</v>
      </c>
      <c r="F21" s="71">
        <f>'Rent FY 2021-22'!F22*107.66%</f>
        <v>511.38499999999999</v>
      </c>
      <c r="G21" s="71"/>
      <c r="H21" s="124">
        <f>'Rent FY 2021-22'!H22</f>
        <v>30</v>
      </c>
      <c r="I21" s="71">
        <f>'Rent FY 2021-22'!I22*107.66%</f>
        <v>547.98940000000005</v>
      </c>
      <c r="J21" s="71">
        <f>'Rent FY 2021-22'!J22*107.66%</f>
        <v>457.55500000000001</v>
      </c>
      <c r="K21" s="71">
        <f>'Rent FY 2021-22'!K22*107.66%</f>
        <v>538.29999999999995</v>
      </c>
      <c r="L21" s="71">
        <f>'Rent FY 2021-22'!L22*107.66%</f>
        <v>592.13</v>
      </c>
      <c r="M21" s="71"/>
      <c r="N21" s="124">
        <f>'Rent FY 2021-22'!N22</f>
        <v>460</v>
      </c>
      <c r="O21" s="71">
        <f>'Rent FY 2021-22'!O22*107.66%</f>
        <v>577.05759999999998</v>
      </c>
      <c r="P21" s="71">
        <f>'Rent FY 2021-22'!P22*107.66%</f>
        <v>457.55500000000001</v>
      </c>
      <c r="Q21" s="71">
        <f>'Rent FY 2021-22'!Q22*107.66%</f>
        <v>532.91700000000003</v>
      </c>
      <c r="R21" s="71">
        <f>'Rent FY 2021-22'!R22*107.66%</f>
        <v>645.96</v>
      </c>
      <c r="S21" s="71"/>
      <c r="T21" s="124">
        <f>'Rent FY 2021-22'!T22</f>
        <v>1870</v>
      </c>
      <c r="U21" s="71">
        <f>'Rent FY 2021-22'!U22*107.66%</f>
        <v>769.76900000000001</v>
      </c>
      <c r="V21" s="71">
        <f>'Rent FY 2021-22'!V22*107.66%</f>
        <v>619.04499999999996</v>
      </c>
      <c r="W21" s="71">
        <f>'Rent FY 2021-22'!W22*107.66%</f>
        <v>699.79</v>
      </c>
      <c r="X21" s="71">
        <f>'Rent FY 2021-22'!X22*107.66%</f>
        <v>861.28</v>
      </c>
      <c r="Y21" s="71"/>
      <c r="Z21" s="124">
        <f>'Rent FY 2021-22'!Z22</f>
        <v>1080</v>
      </c>
      <c r="AA21" s="71">
        <f>'Rent FY 2021-22'!AA22*107.66%</f>
        <v>1014.1572</v>
      </c>
      <c r="AB21" s="71">
        <f>'Rent FY 2021-22'!AB22*107.66%</f>
        <v>748.23699999999997</v>
      </c>
      <c r="AC21" s="71">
        <f>'Rent FY 2021-22'!AC22*107.66%</f>
        <v>888.19500000000005</v>
      </c>
      <c r="AD21" s="71">
        <f>'Rent FY 2021-22'!AD22*107.66%</f>
        <v>1178.877</v>
      </c>
      <c r="AE21" s="71"/>
      <c r="AF21" s="124">
        <f>'Rent FY 2021-22'!AF22</f>
        <v>320</v>
      </c>
      <c r="AG21" s="71">
        <f>'Rent FY 2021-22'!AG22*107.66%</f>
        <v>1854.9818</v>
      </c>
      <c r="AH21" s="71">
        <f>'Rent FY 2021-22'!AH22*107.66%</f>
        <v>1076.5999999999999</v>
      </c>
      <c r="AI21" s="71">
        <f>'Rent FY 2021-22'!AI22*107.66%</f>
        <v>1561.07</v>
      </c>
      <c r="AJ21" s="71">
        <f>'Rent FY 2021-22'!AJ22*107.66%</f>
        <v>2368.52</v>
      </c>
      <c r="AK21" s="71"/>
      <c r="AL21" s="124">
        <f>'Rent FY 2021-22'!AL22</f>
        <v>3780</v>
      </c>
      <c r="AM21" s="71">
        <f>'Rent FY 2021-22'!AM22*107.66%</f>
        <v>902.19079999999997</v>
      </c>
      <c r="AN21" s="71">
        <f>'Rent FY 2021-22'!AN22*107.66%</f>
        <v>619.04499999999996</v>
      </c>
      <c r="AO21" s="71">
        <f>'Rent FY 2021-22'!AO22*107.66%</f>
        <v>753.62</v>
      </c>
      <c r="AP21" s="71">
        <f>'Rent FY 2021-22'!AP22*107.66%</f>
        <v>995.85500000000002</v>
      </c>
    </row>
    <row r="22" spans="1:42" x14ac:dyDescent="0.2">
      <c r="A22" s="13" t="s">
        <v>1024</v>
      </c>
      <c r="B22" s="124">
        <v>210</v>
      </c>
      <c r="C22" s="71">
        <f>'Rent FY 2021-22'!C23*107.66%</f>
        <v>462.93799999999999</v>
      </c>
      <c r="D22" s="71">
        <f>'Rent FY 2021-22'!D23*107.66%</f>
        <v>443.55919999999998</v>
      </c>
      <c r="E22" s="71">
        <f>'Rent FY 2021-22'!E23*107.66%</f>
        <v>461.8614</v>
      </c>
      <c r="F22" s="71">
        <f>'Rent FY 2021-22'!F23*107.66%</f>
        <v>489.85300000000001</v>
      </c>
      <c r="G22" s="71"/>
      <c r="H22" s="124">
        <f>'Rent FY 2021-22'!H23</f>
        <v>40</v>
      </c>
      <c r="I22" s="71">
        <f>'Rent FY 2021-22'!I23*107.66%</f>
        <v>503.84879999999998</v>
      </c>
      <c r="J22" s="71">
        <f>'Rent FY 2021-22'!J23*107.66%</f>
        <v>425.25700000000001</v>
      </c>
      <c r="K22" s="71">
        <f>'Rent FY 2021-22'!K23*107.66%</f>
        <v>473.70400000000001</v>
      </c>
      <c r="L22" s="71">
        <f>'Rent FY 2021-22'!L23*107.66%</f>
        <v>565.21500000000003</v>
      </c>
      <c r="M22" s="71"/>
      <c r="N22" s="124">
        <f>'Rent FY 2021-22'!N23</f>
        <v>460</v>
      </c>
      <c r="O22" s="71">
        <f>'Rent FY 2021-22'!O23*107.66%</f>
        <v>603.97260000000006</v>
      </c>
      <c r="P22" s="71">
        <f>'Rent FY 2021-22'!P23*107.66%</f>
        <v>506.00200000000001</v>
      </c>
      <c r="Q22" s="71">
        <f>'Rent FY 2021-22'!Q23*107.66%</f>
        <v>592.13</v>
      </c>
      <c r="R22" s="71">
        <f>'Rent FY 2021-22'!R23*107.66%</f>
        <v>699.79</v>
      </c>
      <c r="S22" s="71"/>
      <c r="T22" s="124">
        <f>'Rent FY 2021-22'!T23</f>
        <v>1610</v>
      </c>
      <c r="U22" s="71">
        <f>'Rent FY 2021-22'!U23*107.66%</f>
        <v>727.78160000000003</v>
      </c>
      <c r="V22" s="71">
        <f>'Rent FY 2021-22'!V23*107.66%</f>
        <v>619.04499999999996</v>
      </c>
      <c r="W22" s="71">
        <f>'Rent FY 2021-22'!W23*107.66%</f>
        <v>699.79</v>
      </c>
      <c r="X22" s="71">
        <f>'Rent FY 2021-22'!X23*107.66%</f>
        <v>807.45</v>
      </c>
      <c r="Y22" s="71"/>
      <c r="Z22" s="124">
        <f>'Rent FY 2021-22'!Z23</f>
        <v>1100</v>
      </c>
      <c r="AA22" s="71">
        <f>'Rent FY 2021-22'!AA23*107.66%</f>
        <v>850.51400000000001</v>
      </c>
      <c r="AB22" s="71">
        <f>'Rent FY 2021-22'!AB23*107.66%</f>
        <v>699.79</v>
      </c>
      <c r="AC22" s="71">
        <f>'Rent FY 2021-22'!AC23*107.66%</f>
        <v>807.45</v>
      </c>
      <c r="AD22" s="71">
        <f>'Rent FY 2021-22'!AD23*107.66%</f>
        <v>942.02499999999998</v>
      </c>
      <c r="AE22" s="71"/>
      <c r="AF22" s="124">
        <f>'Rent FY 2021-22'!AF23</f>
        <v>260</v>
      </c>
      <c r="AG22" s="71">
        <f>'Rent FY 2021-22'!AG23*107.66%</f>
        <v>1319.9115999999999</v>
      </c>
      <c r="AH22" s="71">
        <f>'Rent FY 2021-22'!AH23*107.66%</f>
        <v>968.94</v>
      </c>
      <c r="AI22" s="71">
        <f>'Rent FY 2021-22'!AI23*107.66%</f>
        <v>1238.0899999999999</v>
      </c>
      <c r="AJ22" s="71">
        <f>'Rent FY 2021-22'!AJ23*107.66%</f>
        <v>1507.24</v>
      </c>
      <c r="AK22" s="71"/>
      <c r="AL22" s="124">
        <f>'Rent FY 2021-22'!AL23</f>
        <v>3680</v>
      </c>
      <c r="AM22" s="71">
        <f>'Rent FY 2021-22'!AM23*107.66%</f>
        <v>771.92219999999998</v>
      </c>
      <c r="AN22" s="71">
        <f>'Rent FY 2021-22'!AN23*107.66%</f>
        <v>592.13</v>
      </c>
      <c r="AO22" s="71">
        <f>'Rent FY 2021-22'!AO23*107.66%</f>
        <v>726.70500000000004</v>
      </c>
      <c r="AP22" s="71">
        <f>'Rent FY 2021-22'!AP23*107.66%</f>
        <v>861.28</v>
      </c>
    </row>
    <row r="23" spans="1:42" x14ac:dyDescent="0.2">
      <c r="A23" s="13" t="s">
        <v>1025</v>
      </c>
      <c r="B23" s="124">
        <v>40</v>
      </c>
      <c r="C23" s="71">
        <f>'Rent FY 2021-22'!C24*107.66%</f>
        <v>397.2654</v>
      </c>
      <c r="D23" s="71">
        <f>'Rent FY 2021-22'!D24*107.66%</f>
        <v>376.81</v>
      </c>
      <c r="E23" s="71">
        <f>'Rent FY 2021-22'!E24*107.66%</f>
        <v>396.18880000000001</v>
      </c>
      <c r="F23" s="71">
        <f>'Rent FY 2021-22'!F24*107.66%</f>
        <v>430.64</v>
      </c>
      <c r="G23" s="71"/>
      <c r="H23" s="124">
        <f>'Rent FY 2021-22'!H24</f>
        <v>10</v>
      </c>
      <c r="I23" s="71">
        <f>'Rent FY 2021-22'!I24*107.66%</f>
        <v>455.40179999999998</v>
      </c>
      <c r="J23" s="71">
        <f>'Rent FY 2021-22'!J24*107.66%</f>
        <v>322.98</v>
      </c>
      <c r="K23" s="71">
        <f>'Rent FY 2021-22'!K24*107.66%</f>
        <v>439.25279999999998</v>
      </c>
      <c r="L23" s="71">
        <f>'Rent FY 2021-22'!L24*107.66%</f>
        <v>583.5172</v>
      </c>
      <c r="M23" s="71"/>
      <c r="N23" s="124">
        <f>'Rent FY 2021-22'!N24</f>
        <v>110</v>
      </c>
      <c r="O23" s="71">
        <f>'Rent FY 2021-22'!O24*107.66%</f>
        <v>457.55500000000001</v>
      </c>
      <c r="P23" s="71">
        <f>'Rent FY 2021-22'!P24*107.66%</f>
        <v>414.49099999999999</v>
      </c>
      <c r="Q23" s="71">
        <f>'Rent FY 2021-22'!Q24*107.66%</f>
        <v>446.78899999999999</v>
      </c>
      <c r="R23" s="71">
        <f>'Rent FY 2021-22'!R24*107.66%</f>
        <v>489.85300000000001</v>
      </c>
      <c r="S23" s="71"/>
      <c r="T23" s="124">
        <f>'Rent FY 2021-22'!T24</f>
        <v>460</v>
      </c>
      <c r="U23" s="71">
        <f>'Rent FY 2021-22'!U24*107.66%</f>
        <v>578.13419999999996</v>
      </c>
      <c r="V23" s="71">
        <f>'Rent FY 2021-22'!V24*107.66%</f>
        <v>511.38499999999999</v>
      </c>
      <c r="W23" s="71">
        <f>'Rent FY 2021-22'!W24*107.66%</f>
        <v>565.21500000000003</v>
      </c>
      <c r="X23" s="71">
        <f>'Rent FY 2021-22'!X24*107.66%</f>
        <v>640.577</v>
      </c>
      <c r="Y23" s="71"/>
      <c r="Z23" s="124">
        <f>'Rent FY 2021-22'!Z24</f>
        <v>330</v>
      </c>
      <c r="AA23" s="71">
        <f>'Rent FY 2021-22'!AA24*107.66%</f>
        <v>685.79420000000005</v>
      </c>
      <c r="AB23" s="71">
        <f>'Rent FY 2021-22'!AB24*107.66%</f>
        <v>592.13</v>
      </c>
      <c r="AC23" s="71">
        <f>'Rent FY 2021-22'!AC24*107.66%</f>
        <v>645.96</v>
      </c>
      <c r="AD23" s="71">
        <f>'Rent FY 2021-22'!AD24*107.66%</f>
        <v>748.23699999999997</v>
      </c>
      <c r="AE23" s="71"/>
      <c r="AF23" s="124">
        <f>'Rent FY 2021-22'!AF24</f>
        <v>50</v>
      </c>
      <c r="AG23" s="71">
        <f>'Rent FY 2021-22'!AG24*107.66%</f>
        <v>1046.4552000000001</v>
      </c>
      <c r="AH23" s="71">
        <f>'Rent FY 2021-22'!AH24*107.66%</f>
        <v>748.23699999999997</v>
      </c>
      <c r="AI23" s="71">
        <f>'Rent FY 2021-22'!AI24*107.66%</f>
        <v>1022.77</v>
      </c>
      <c r="AJ23" s="71">
        <f>'Rent FY 2021-22'!AJ24*107.66%</f>
        <v>1184.26</v>
      </c>
      <c r="AK23" s="71"/>
      <c r="AL23" s="124">
        <f>'Rent FY 2021-22'!AL24</f>
        <v>1000</v>
      </c>
      <c r="AM23" s="71">
        <f>'Rent FY 2021-22'!AM24*107.66%</f>
        <v>615.8152</v>
      </c>
      <c r="AN23" s="71">
        <f>'Rent FY 2021-22'!AN24*107.66%</f>
        <v>511.38499999999999</v>
      </c>
      <c r="AO23" s="71">
        <f>'Rent FY 2021-22'!AO24*107.66%</f>
        <v>592.13</v>
      </c>
      <c r="AP23" s="71">
        <f>'Rent FY 2021-22'!AP24*107.66%</f>
        <v>672.875</v>
      </c>
    </row>
    <row r="24" spans="1:42" x14ac:dyDescent="0.2">
      <c r="A24" s="13" t="s">
        <v>1026</v>
      </c>
      <c r="B24" s="124">
        <v>90</v>
      </c>
      <c r="C24" s="71">
        <f>'Rent FY 2021-22'!C25*107.66%</f>
        <v>457.55500000000001</v>
      </c>
      <c r="D24" s="71">
        <f>'Rent FY 2021-22'!D25*107.66%</f>
        <v>396.18880000000001</v>
      </c>
      <c r="E24" s="71">
        <f>'Rent FY 2021-22'!E25*107.66%</f>
        <v>443.55919999999998</v>
      </c>
      <c r="F24" s="71">
        <f>'Rent FY 2021-22'!F25*107.66%</f>
        <v>516.76800000000003</v>
      </c>
      <c r="G24" s="71"/>
      <c r="H24" s="124">
        <f>'Rent FY 2021-22'!H25</f>
        <v>20</v>
      </c>
      <c r="I24" s="71">
        <f>'Rent FY 2021-22'!I25*107.66%</f>
        <v>473.70400000000001</v>
      </c>
      <c r="J24" s="71">
        <f>'Rent FY 2021-22'!J25*107.66%</f>
        <v>419.87400000000002</v>
      </c>
      <c r="K24" s="71">
        <f>'Rent FY 2021-22'!K25*107.66%</f>
        <v>511.38499999999999</v>
      </c>
      <c r="L24" s="71">
        <f>'Rent FY 2021-22'!L25*107.66%</f>
        <v>511.38499999999999</v>
      </c>
      <c r="M24" s="71"/>
      <c r="N24" s="124">
        <f>'Rent FY 2021-22'!N25</f>
        <v>290</v>
      </c>
      <c r="O24" s="71">
        <f>'Rent FY 2021-22'!O25*107.66%</f>
        <v>549.06600000000003</v>
      </c>
      <c r="P24" s="71">
        <f>'Rent FY 2021-22'!P25*107.66%</f>
        <v>484.47</v>
      </c>
      <c r="Q24" s="71">
        <f>'Rent FY 2021-22'!Q25*107.66%</f>
        <v>538.29999999999995</v>
      </c>
      <c r="R24" s="71">
        <f>'Rent FY 2021-22'!R25*107.66%</f>
        <v>619.04499999999996</v>
      </c>
      <c r="S24" s="71"/>
      <c r="T24" s="124">
        <f>'Rent FY 2021-22'!T25</f>
        <v>1010</v>
      </c>
      <c r="U24" s="71">
        <f>'Rent FY 2021-22'!U25*107.66%</f>
        <v>686.87080000000003</v>
      </c>
      <c r="V24" s="71">
        <f>'Rent FY 2021-22'!V25*107.66%</f>
        <v>613.66200000000003</v>
      </c>
      <c r="W24" s="71">
        <f>'Rent FY 2021-22'!W25*107.66%</f>
        <v>672.875</v>
      </c>
      <c r="X24" s="71">
        <f>'Rent FY 2021-22'!X25*107.66%</f>
        <v>748.23699999999997</v>
      </c>
      <c r="Y24" s="71"/>
      <c r="Z24" s="124">
        <f>'Rent FY 2021-22'!Z25</f>
        <v>500</v>
      </c>
      <c r="AA24" s="71">
        <f>'Rent FY 2021-22'!AA25*107.66%</f>
        <v>878.50559999999996</v>
      </c>
      <c r="AB24" s="71">
        <f>'Rent FY 2021-22'!AB25*107.66%</f>
        <v>726.70500000000004</v>
      </c>
      <c r="AC24" s="71">
        <f>'Rent FY 2021-22'!AC25*107.66%</f>
        <v>834.36500000000001</v>
      </c>
      <c r="AD24" s="71">
        <f>'Rent FY 2021-22'!AD25*107.66%</f>
        <v>963.55700000000002</v>
      </c>
      <c r="AE24" s="71"/>
      <c r="AF24" s="124">
        <f>'Rent FY 2021-22'!AF25</f>
        <v>120</v>
      </c>
      <c r="AG24" s="71">
        <f>'Rent FY 2021-22'!AG25*107.66%</f>
        <v>1308.069</v>
      </c>
      <c r="AH24" s="71">
        <f>'Rent FY 2021-22'!AH25*107.66%</f>
        <v>979.70600000000002</v>
      </c>
      <c r="AI24" s="71">
        <f>'Rent FY 2021-22'!AI25*107.66%</f>
        <v>1238.0899999999999</v>
      </c>
      <c r="AJ24" s="71">
        <f>'Rent FY 2021-22'!AJ25*107.66%</f>
        <v>1507.24</v>
      </c>
      <c r="AK24" s="71"/>
      <c r="AL24" s="124">
        <f>'Rent FY 2021-22'!AL25</f>
        <v>2030</v>
      </c>
      <c r="AM24" s="71">
        <f>'Rent FY 2021-22'!AM25*107.66%</f>
        <v>737.471</v>
      </c>
      <c r="AN24" s="71">
        <f>'Rent FY 2021-22'!AN25*107.66%</f>
        <v>592.13</v>
      </c>
      <c r="AO24" s="71">
        <f>'Rent FY 2021-22'!AO25*107.66%</f>
        <v>699.79</v>
      </c>
      <c r="AP24" s="71">
        <f>'Rent FY 2021-22'!AP25*107.66%</f>
        <v>807.45</v>
      </c>
    </row>
    <row r="25" spans="1:42" x14ac:dyDescent="0.2">
      <c r="A25" s="13" t="s">
        <v>799</v>
      </c>
      <c r="B25" s="124">
        <v>340</v>
      </c>
      <c r="C25" s="71">
        <f>'Rent FY 2021-22'!C26*107.66%</f>
        <v>422.02719999999999</v>
      </c>
      <c r="D25" s="71">
        <f>'Rent FY 2021-22'!D26*107.66%</f>
        <v>396.18880000000001</v>
      </c>
      <c r="E25" s="71">
        <f>'Rent FY 2021-22'!E26*107.66%</f>
        <v>403.72500000000002</v>
      </c>
      <c r="F25" s="71">
        <f>'Rent FY 2021-22'!F26*107.66%</f>
        <v>457.55500000000001</v>
      </c>
      <c r="G25" s="71"/>
      <c r="H25" s="124">
        <f>'Rent FY 2021-22'!H26</f>
        <v>50</v>
      </c>
      <c r="I25" s="71">
        <f>'Rent FY 2021-22'!I26*107.66%</f>
        <v>402.64839999999998</v>
      </c>
      <c r="J25" s="71">
        <f>'Rent FY 2021-22'!J26*107.66%</f>
        <v>333.74599999999998</v>
      </c>
      <c r="K25" s="71">
        <f>'Rent FY 2021-22'!K26*107.66%</f>
        <v>409.108</v>
      </c>
      <c r="L25" s="71">
        <f>'Rent FY 2021-22'!L26*107.66%</f>
        <v>446.78899999999999</v>
      </c>
      <c r="M25" s="71"/>
      <c r="N25" s="124">
        <f>'Rent FY 2021-22'!N26</f>
        <v>810</v>
      </c>
      <c r="O25" s="71">
        <f>'Rent FY 2021-22'!O26*107.66%</f>
        <v>499.54239999999999</v>
      </c>
      <c r="P25" s="71">
        <f>'Rent FY 2021-22'!P26*107.66%</f>
        <v>414.49099999999999</v>
      </c>
      <c r="Q25" s="71">
        <f>'Rent FY 2021-22'!Q26*107.66%</f>
        <v>484.47</v>
      </c>
      <c r="R25" s="71">
        <f>'Rent FY 2021-22'!R26*107.66%</f>
        <v>592.13</v>
      </c>
      <c r="S25" s="71"/>
      <c r="T25" s="124">
        <f>'Rent FY 2021-22'!T26</f>
        <v>3080</v>
      </c>
      <c r="U25" s="71">
        <f>'Rent FY 2021-22'!U26*107.66%</f>
        <v>580.28740000000005</v>
      </c>
      <c r="V25" s="71">
        <f>'Rent FY 2021-22'!V26*107.66%</f>
        <v>484.47</v>
      </c>
      <c r="W25" s="71">
        <f>'Rent FY 2021-22'!W26*107.66%</f>
        <v>565.21500000000003</v>
      </c>
      <c r="X25" s="71">
        <f>'Rent FY 2021-22'!X26*107.66%</f>
        <v>656.726</v>
      </c>
      <c r="Y25" s="71"/>
      <c r="Z25" s="124">
        <f>'Rent FY 2021-22'!Z26</f>
        <v>1810</v>
      </c>
      <c r="AA25" s="71">
        <f>'Rent FY 2021-22'!AA26*107.66%</f>
        <v>703.01980000000003</v>
      </c>
      <c r="AB25" s="71">
        <f>'Rent FY 2021-22'!AB26*107.66%</f>
        <v>592.13</v>
      </c>
      <c r="AC25" s="71">
        <f>'Rent FY 2021-22'!AC26*107.66%</f>
        <v>672.875</v>
      </c>
      <c r="AD25" s="71">
        <f>'Rent FY 2021-22'!AD26*107.66%</f>
        <v>807.45</v>
      </c>
      <c r="AE25" s="71"/>
      <c r="AF25" s="124">
        <f>'Rent FY 2021-22'!AF26</f>
        <v>420</v>
      </c>
      <c r="AG25" s="71">
        <f>'Rent FY 2021-22'!AG26*107.66%</f>
        <v>975.39959999999996</v>
      </c>
      <c r="AH25" s="71">
        <f>'Rent FY 2021-22'!AH26*107.66%</f>
        <v>748.23699999999997</v>
      </c>
      <c r="AI25" s="71">
        <f>'Rent FY 2021-22'!AI26*107.66%</f>
        <v>915.11</v>
      </c>
      <c r="AJ25" s="71">
        <f>'Rent FY 2021-22'!AJ26*107.66%</f>
        <v>1076.5999999999999</v>
      </c>
      <c r="AK25" s="71"/>
      <c r="AL25" s="124">
        <f>'Rent FY 2021-22'!AL26</f>
        <v>6510</v>
      </c>
      <c r="AM25" s="71">
        <f>'Rent FY 2021-22'!AM26*107.66%</f>
        <v>620.12159999999994</v>
      </c>
      <c r="AN25" s="71">
        <f>'Rent FY 2021-22'!AN26*107.66%</f>
        <v>484.47</v>
      </c>
      <c r="AO25" s="71">
        <f>'Rent FY 2021-22'!AO26*107.66%</f>
        <v>592.13</v>
      </c>
      <c r="AP25" s="71">
        <f>'Rent FY 2021-22'!AP26*107.66%</f>
        <v>699.79</v>
      </c>
    </row>
    <row r="26" spans="1:42" x14ac:dyDescent="0.2">
      <c r="A26" s="13" t="s">
        <v>260</v>
      </c>
      <c r="B26" s="124">
        <v>0</v>
      </c>
      <c r="C26" s="71">
        <f>'Rent FY 2021-22'!C27*107.66%</f>
        <v>438.17619999999999</v>
      </c>
      <c r="D26" s="71">
        <f>'Rent FY 2021-22'!D27*107.66%</f>
        <v>396.18880000000001</v>
      </c>
      <c r="E26" s="71">
        <f>'Rent FY 2021-22'!E27*107.66%</f>
        <v>433.8698</v>
      </c>
      <c r="F26" s="71">
        <f>'Rent FY 2021-22'!F27*107.66%</f>
        <v>484.47</v>
      </c>
      <c r="G26" s="71"/>
      <c r="H26" s="124">
        <f>'Rent FY 2021-22'!H27</f>
        <v>10</v>
      </c>
      <c r="I26" s="71">
        <f>'Rent FY 2021-22'!I27*107.66%</f>
        <v>372.50360000000001</v>
      </c>
      <c r="J26" s="71">
        <f>'Rent FY 2021-22'!J27*107.66%</f>
        <v>355.27800000000002</v>
      </c>
      <c r="K26" s="71">
        <f>'Rent FY 2021-22'!K27*107.66%</f>
        <v>376.81</v>
      </c>
      <c r="L26" s="71">
        <f>'Rent FY 2021-22'!L27*107.66%</f>
        <v>409.108</v>
      </c>
      <c r="M26" s="71"/>
      <c r="N26" s="124">
        <f>'Rent FY 2021-22'!N27</f>
        <v>150</v>
      </c>
      <c r="O26" s="71">
        <f>'Rent FY 2021-22'!O27*107.66%</f>
        <v>423.10379999999998</v>
      </c>
      <c r="P26" s="71">
        <f>'Rent FY 2021-22'!P27*107.66%</f>
        <v>373.58019999999999</v>
      </c>
      <c r="Q26" s="71">
        <f>'Rent FY 2021-22'!Q27*107.66%</f>
        <v>425.25700000000001</v>
      </c>
      <c r="R26" s="71">
        <f>'Rent FY 2021-22'!R27*107.66%</f>
        <v>484.47</v>
      </c>
      <c r="S26" s="71"/>
      <c r="T26" s="124">
        <f>'Rent FY 2021-22'!T27</f>
        <v>480</v>
      </c>
      <c r="U26" s="71">
        <f>'Rent FY 2021-22'!U27*107.66%</f>
        <v>518.9212</v>
      </c>
      <c r="V26" s="71">
        <f>'Rent FY 2021-22'!V27*107.66%</f>
        <v>441.40600000000001</v>
      </c>
      <c r="W26" s="71">
        <f>'Rent FY 2021-22'!W27*107.66%</f>
        <v>484.47</v>
      </c>
      <c r="X26" s="71">
        <f>'Rent FY 2021-22'!X27*107.66%</f>
        <v>565.21500000000003</v>
      </c>
      <c r="Y26" s="71"/>
      <c r="Z26" s="124">
        <f>'Rent FY 2021-22'!Z27</f>
        <v>320</v>
      </c>
      <c r="AA26" s="71">
        <f>'Rent FY 2021-22'!AA27*107.66%</f>
        <v>662.10900000000004</v>
      </c>
      <c r="AB26" s="71">
        <f>'Rent FY 2021-22'!AB27*107.66%</f>
        <v>537.22339999999997</v>
      </c>
      <c r="AC26" s="71">
        <f>'Rent FY 2021-22'!AC27*107.66%</f>
        <v>619.04499999999996</v>
      </c>
      <c r="AD26" s="71">
        <f>'Rent FY 2021-22'!AD27*107.66%</f>
        <v>753.62</v>
      </c>
      <c r="AE26" s="71"/>
      <c r="AF26" s="124">
        <f>'Rent FY 2021-22'!AF27</f>
        <v>70</v>
      </c>
      <c r="AG26" s="71">
        <f>'Rent FY 2021-22'!AG27*107.66%</f>
        <v>890.34820000000002</v>
      </c>
      <c r="AH26" s="71">
        <f>'Rent FY 2021-22'!AH27*107.66%</f>
        <v>645.96</v>
      </c>
      <c r="AI26" s="71">
        <f>'Rent FY 2021-22'!AI27*107.66%</f>
        <v>834.36500000000001</v>
      </c>
      <c r="AJ26" s="71">
        <f>'Rent FY 2021-22'!AJ27*107.66%</f>
        <v>1022.77</v>
      </c>
      <c r="AK26" s="71"/>
      <c r="AL26" s="124">
        <f>'Rent FY 2021-22'!AL27</f>
        <v>1020</v>
      </c>
      <c r="AM26" s="71">
        <f>'Rent FY 2021-22'!AM27*107.66%</f>
        <v>574.90440000000001</v>
      </c>
      <c r="AN26" s="71">
        <f>'Rent FY 2021-22'!AN27*107.66%</f>
        <v>457.55500000000001</v>
      </c>
      <c r="AO26" s="71">
        <f>'Rent FY 2021-22'!AO27*107.66%</f>
        <v>532.91700000000003</v>
      </c>
      <c r="AP26" s="71">
        <f>'Rent FY 2021-22'!AP27*107.66%</f>
        <v>645.96</v>
      </c>
    </row>
    <row r="27" spans="1:42" x14ac:dyDescent="0.2">
      <c r="A27" s="13" t="s">
        <v>262</v>
      </c>
      <c r="B27" s="124">
        <v>40</v>
      </c>
      <c r="C27" s="71">
        <f>'Rent FY 2021-22'!C28*107.66%</f>
        <v>445.7124</v>
      </c>
      <c r="D27" s="71">
        <f>'Rent FY 2021-22'!D28*107.66%</f>
        <v>381.1164</v>
      </c>
      <c r="E27" s="71">
        <f>'Rent FY 2021-22'!E28*107.66%</f>
        <v>419.87400000000002</v>
      </c>
      <c r="F27" s="71">
        <f>'Rent FY 2021-22'!F28*107.66%</f>
        <v>513.53819999999996</v>
      </c>
      <c r="G27" s="71"/>
      <c r="H27" s="124" t="str">
        <f>'Rent FY 2021-22'!H28</f>
        <v>-</v>
      </c>
      <c r="I27" s="71">
        <f>'Rent FY 2021-22'!I28*107.66%</f>
        <v>497.38920000000002</v>
      </c>
      <c r="J27" s="71">
        <f>'Rent FY 2021-22'!J28*107.66%</f>
        <v>387.57600000000002</v>
      </c>
      <c r="K27" s="71">
        <f>'Rent FY 2021-22'!K28*107.66%</f>
        <v>484.47</v>
      </c>
      <c r="L27" s="71">
        <f>'Rent FY 2021-22'!L28*107.66%</f>
        <v>592.13</v>
      </c>
      <c r="M27" s="71"/>
      <c r="N27" s="124">
        <f>'Rent FY 2021-22'!N28</f>
        <v>60</v>
      </c>
      <c r="O27" s="71">
        <f>'Rent FY 2021-22'!O28*107.66%</f>
        <v>535.0702</v>
      </c>
      <c r="P27" s="71">
        <f>'Rent FY 2021-22'!P28*107.66%</f>
        <v>419.87400000000002</v>
      </c>
      <c r="Q27" s="71">
        <f>'Rent FY 2021-22'!Q28*107.66%</f>
        <v>527.53399999999999</v>
      </c>
      <c r="R27" s="71">
        <f>'Rent FY 2021-22'!R28*107.66%</f>
        <v>608.279</v>
      </c>
      <c r="S27" s="71"/>
      <c r="T27" s="124">
        <f>'Rent FY 2021-22'!T28</f>
        <v>400</v>
      </c>
      <c r="U27" s="71">
        <f>'Rent FY 2021-22'!U28*107.66%</f>
        <v>585.67039999999997</v>
      </c>
      <c r="V27" s="71">
        <f>'Rent FY 2021-22'!V28*107.66%</f>
        <v>484.47</v>
      </c>
      <c r="W27" s="71">
        <f>'Rent FY 2021-22'!W28*107.66%</f>
        <v>565.21500000000003</v>
      </c>
      <c r="X27" s="71">
        <f>'Rent FY 2021-22'!X28*107.66%</f>
        <v>643.80679999999995</v>
      </c>
      <c r="Y27" s="71"/>
      <c r="Z27" s="124">
        <f>'Rent FY 2021-22'!Z28</f>
        <v>190</v>
      </c>
      <c r="AA27" s="71">
        <f>'Rent FY 2021-22'!AA28*107.66%</f>
        <v>704.09640000000002</v>
      </c>
      <c r="AB27" s="71">
        <f>'Rent FY 2021-22'!AB28*107.66%</f>
        <v>592.13</v>
      </c>
      <c r="AC27" s="71">
        <f>'Rent FY 2021-22'!AC28*107.66%</f>
        <v>683.64099999999996</v>
      </c>
      <c r="AD27" s="71">
        <f>'Rent FY 2021-22'!AD28*107.66%</f>
        <v>807.45</v>
      </c>
      <c r="AE27" s="71"/>
      <c r="AF27" s="124">
        <f>'Rent FY 2021-22'!AF28</f>
        <v>30</v>
      </c>
      <c r="AG27" s="71">
        <f>'Rent FY 2021-22'!AG28*107.66%</f>
        <v>967.86339999999996</v>
      </c>
      <c r="AH27" s="71">
        <f>'Rent FY 2021-22'!AH28*107.66%</f>
        <v>748.23699999999997</v>
      </c>
      <c r="AI27" s="71">
        <f>'Rent FY 2021-22'!AI28*107.66%</f>
        <v>915.11</v>
      </c>
      <c r="AJ27" s="71">
        <f>'Rent FY 2021-22'!AJ28*107.66%</f>
        <v>1125.047</v>
      </c>
      <c r="AK27" s="71"/>
      <c r="AL27" s="124">
        <f>'Rent FY 2021-22'!AL28</f>
        <v>710</v>
      </c>
      <c r="AM27" s="71">
        <f>'Rent FY 2021-22'!AM28*107.66%</f>
        <v>623.35140000000001</v>
      </c>
      <c r="AN27" s="71">
        <f>'Rent FY 2021-22'!AN28*107.66%</f>
        <v>500.61900000000003</v>
      </c>
      <c r="AO27" s="71">
        <f>'Rent FY 2021-22'!AO28*107.66%</f>
        <v>592.13</v>
      </c>
      <c r="AP27" s="71">
        <f>'Rent FY 2021-22'!AP28*107.66%</f>
        <v>699.79</v>
      </c>
    </row>
    <row r="28" spans="1:42" x14ac:dyDescent="0.2">
      <c r="A28" s="13" t="s">
        <v>264</v>
      </c>
      <c r="B28" s="124">
        <v>230</v>
      </c>
      <c r="C28" s="71">
        <f>'Rent FY 2021-22'!C29*107.66%</f>
        <v>395.11219999999997</v>
      </c>
      <c r="D28" s="71">
        <f>'Rent FY 2021-22'!D29*107.66%</f>
        <v>373.58019999999999</v>
      </c>
      <c r="E28" s="71">
        <f>'Rent FY 2021-22'!E29*107.66%</f>
        <v>396.18880000000001</v>
      </c>
      <c r="F28" s="71">
        <f>'Rent FY 2021-22'!F29*107.66%</f>
        <v>419.87400000000002</v>
      </c>
      <c r="G28" s="71"/>
      <c r="H28" s="124">
        <f>'Rent FY 2021-22'!H29</f>
        <v>10</v>
      </c>
      <c r="I28" s="71">
        <f>'Rent FY 2021-22'!I29*107.66%</f>
        <v>349.89499999999998</v>
      </c>
      <c r="J28" s="71">
        <f>'Rent FY 2021-22'!J29*107.66%</f>
        <v>333.74599999999998</v>
      </c>
      <c r="K28" s="71">
        <f>'Rent FY 2021-22'!K29*107.66%</f>
        <v>344.512</v>
      </c>
      <c r="L28" s="71">
        <f>'Rent FY 2021-22'!L29*107.66%</f>
        <v>373.58019999999999</v>
      </c>
      <c r="M28" s="71"/>
      <c r="N28" s="124">
        <f>'Rent FY 2021-22'!N29</f>
        <v>190</v>
      </c>
      <c r="O28" s="71">
        <f>'Rent FY 2021-22'!O29*107.66%</f>
        <v>429.5634</v>
      </c>
      <c r="P28" s="71">
        <f>'Rent FY 2021-22'!P29*107.66%</f>
        <v>387.57600000000002</v>
      </c>
      <c r="Q28" s="71">
        <f>'Rent FY 2021-22'!Q29*107.66%</f>
        <v>425.25700000000001</v>
      </c>
      <c r="R28" s="71">
        <f>'Rent FY 2021-22'!R29*107.66%</f>
        <v>457.55500000000001</v>
      </c>
      <c r="S28" s="71"/>
      <c r="T28" s="124">
        <f>'Rent FY 2021-22'!T29</f>
        <v>980</v>
      </c>
      <c r="U28" s="71">
        <f>'Rent FY 2021-22'!U29*107.66%</f>
        <v>523.22760000000005</v>
      </c>
      <c r="V28" s="71">
        <f>'Rent FY 2021-22'!V29*107.66%</f>
        <v>462.93799999999999</v>
      </c>
      <c r="W28" s="71">
        <f>'Rent FY 2021-22'!W29*107.66%</f>
        <v>511.38499999999999</v>
      </c>
      <c r="X28" s="71">
        <f>'Rent FY 2021-22'!X29*107.66%</f>
        <v>565.21500000000003</v>
      </c>
      <c r="Y28" s="71"/>
      <c r="Z28" s="124">
        <f>'Rent FY 2021-22'!Z29</f>
        <v>510</v>
      </c>
      <c r="AA28" s="71">
        <f>'Rent FY 2021-22'!AA29*107.66%</f>
        <v>645.96</v>
      </c>
      <c r="AB28" s="71">
        <f>'Rent FY 2021-22'!AB29*107.66%</f>
        <v>565.21500000000003</v>
      </c>
      <c r="AC28" s="71">
        <f>'Rent FY 2021-22'!AC29*107.66%</f>
        <v>624.428</v>
      </c>
      <c r="AD28" s="71">
        <f>'Rent FY 2021-22'!AD29*107.66%</f>
        <v>710.55600000000004</v>
      </c>
      <c r="AE28" s="71"/>
      <c r="AF28" s="124">
        <f>'Rent FY 2021-22'!AF29</f>
        <v>110</v>
      </c>
      <c r="AG28" s="71">
        <f>'Rent FY 2021-22'!AG29*107.66%</f>
        <v>876.35239999999999</v>
      </c>
      <c r="AH28" s="71">
        <f>'Rent FY 2021-22'!AH29*107.66%</f>
        <v>748.23699999999997</v>
      </c>
      <c r="AI28" s="71">
        <f>'Rent FY 2021-22'!AI29*107.66%</f>
        <v>839.74800000000005</v>
      </c>
      <c r="AJ28" s="71">
        <f>'Rent FY 2021-22'!AJ29*107.66%</f>
        <v>963.55700000000002</v>
      </c>
      <c r="AK28" s="71"/>
      <c r="AL28" s="124">
        <f>'Rent FY 2021-22'!AL29</f>
        <v>2040</v>
      </c>
      <c r="AM28" s="71">
        <f>'Rent FY 2021-22'!AM29*107.66%</f>
        <v>549.06600000000003</v>
      </c>
      <c r="AN28" s="71">
        <f>'Rent FY 2021-22'!AN29*107.66%</f>
        <v>446.78899999999999</v>
      </c>
      <c r="AO28" s="71">
        <f>'Rent FY 2021-22'!AO29*107.66%</f>
        <v>511.38499999999999</v>
      </c>
      <c r="AP28" s="71">
        <f>'Rent FY 2021-22'!AP29*107.66%</f>
        <v>619.04499999999996</v>
      </c>
    </row>
    <row r="29" spans="1:42" x14ac:dyDescent="0.2">
      <c r="A29" s="13" t="s">
        <v>266</v>
      </c>
      <c r="B29" s="124">
        <v>0</v>
      </c>
      <c r="C29" s="71">
        <f>'Rent FY 2021-22'!C30*107.66%</f>
        <v>438.17619999999999</v>
      </c>
      <c r="D29" s="71">
        <f>'Rent FY 2021-22'!D30*107.66%</f>
        <v>396.18880000000001</v>
      </c>
      <c r="E29" s="71">
        <f>'Rent FY 2021-22'!E30*107.66%</f>
        <v>433.8698</v>
      </c>
      <c r="F29" s="71">
        <f>'Rent FY 2021-22'!F30*107.66%</f>
        <v>484.47</v>
      </c>
      <c r="G29" s="71"/>
      <c r="H29" s="124">
        <f>'Rent FY 2021-22'!H30</f>
        <v>10</v>
      </c>
      <c r="I29" s="71">
        <f>'Rent FY 2021-22'!I30*107.66%</f>
        <v>356.3546</v>
      </c>
      <c r="J29" s="71">
        <f>'Rent FY 2021-22'!J30*107.66%</f>
        <v>317.59699999999998</v>
      </c>
      <c r="K29" s="71">
        <f>'Rent FY 2021-22'!K30*107.66%</f>
        <v>349.89499999999998</v>
      </c>
      <c r="L29" s="71">
        <f>'Rent FY 2021-22'!L30*107.66%</f>
        <v>403.72500000000002</v>
      </c>
      <c r="M29" s="71"/>
      <c r="N29" s="124">
        <f>'Rent FY 2021-22'!N30</f>
        <v>110</v>
      </c>
      <c r="O29" s="71">
        <f>'Rent FY 2021-22'!O30*107.66%</f>
        <v>465.09120000000001</v>
      </c>
      <c r="P29" s="71">
        <f>'Rent FY 2021-22'!P30*107.66%</f>
        <v>403.72500000000002</v>
      </c>
      <c r="Q29" s="71">
        <f>'Rent FY 2021-22'!Q30*107.66%</f>
        <v>460.78480000000002</v>
      </c>
      <c r="R29" s="71">
        <f>'Rent FY 2021-22'!R30*107.66%</f>
        <v>522.15099999999995</v>
      </c>
      <c r="S29" s="71"/>
      <c r="T29" s="124">
        <f>'Rent FY 2021-22'!T30</f>
        <v>340</v>
      </c>
      <c r="U29" s="71">
        <f>'Rent FY 2021-22'!U30*107.66%</f>
        <v>549.06600000000003</v>
      </c>
      <c r="V29" s="71">
        <f>'Rent FY 2021-22'!V30*107.66%</f>
        <v>452.17200000000003</v>
      </c>
      <c r="W29" s="71">
        <f>'Rent FY 2021-22'!W30*107.66%</f>
        <v>532.91700000000003</v>
      </c>
      <c r="X29" s="71">
        <f>'Rent FY 2021-22'!X30*107.66%</f>
        <v>619.04499999999996</v>
      </c>
      <c r="Y29" s="71"/>
      <c r="Z29" s="124">
        <f>'Rent FY 2021-22'!Z30</f>
        <v>240</v>
      </c>
      <c r="AA29" s="71">
        <f>'Rent FY 2021-22'!AA30*107.66%</f>
        <v>628.73440000000005</v>
      </c>
      <c r="AB29" s="71">
        <f>'Rent FY 2021-22'!AB30*107.66%</f>
        <v>511.38499999999999</v>
      </c>
      <c r="AC29" s="71">
        <f>'Rent FY 2021-22'!AC30*107.66%</f>
        <v>592.13</v>
      </c>
      <c r="AD29" s="71">
        <f>'Rent FY 2021-22'!AD30*107.66%</f>
        <v>699.79</v>
      </c>
      <c r="AE29" s="71"/>
      <c r="AF29" s="124">
        <f>'Rent FY 2021-22'!AF30</f>
        <v>40</v>
      </c>
      <c r="AG29" s="71">
        <f>'Rent FY 2021-22'!AG30*107.66%</f>
        <v>819.29259999999999</v>
      </c>
      <c r="AH29" s="71">
        <f>'Rent FY 2021-22'!AH30*107.66%</f>
        <v>645.96</v>
      </c>
      <c r="AI29" s="71">
        <f>'Rent FY 2021-22'!AI30*107.66%</f>
        <v>855.89700000000005</v>
      </c>
      <c r="AJ29" s="71">
        <f>'Rent FY 2021-22'!AJ30*107.66%</f>
        <v>963.55700000000002</v>
      </c>
      <c r="AK29" s="71"/>
      <c r="AL29" s="124">
        <f>'Rent FY 2021-22'!AL30</f>
        <v>750</v>
      </c>
      <c r="AM29" s="71">
        <f>'Rent FY 2021-22'!AM30*107.66%</f>
        <v>574.90440000000001</v>
      </c>
      <c r="AN29" s="71">
        <f>'Rent FY 2021-22'!AN30*107.66%</f>
        <v>457.55500000000001</v>
      </c>
      <c r="AO29" s="71">
        <f>'Rent FY 2021-22'!AO30*107.66%</f>
        <v>538.29999999999995</v>
      </c>
      <c r="AP29" s="71">
        <f>'Rent FY 2021-22'!AP30*107.66%</f>
        <v>645.96</v>
      </c>
    </row>
    <row r="30" spans="1:42" x14ac:dyDescent="0.2">
      <c r="A30" s="13" t="s">
        <v>268</v>
      </c>
      <c r="B30" s="124">
        <v>20</v>
      </c>
      <c r="C30" s="71">
        <f>'Rent FY 2021-22'!C31*107.66%</f>
        <v>444.63580000000002</v>
      </c>
      <c r="D30" s="71">
        <f>'Rent FY 2021-22'!D31*107.66%</f>
        <v>410.18459999999999</v>
      </c>
      <c r="E30" s="71">
        <f>'Rent FY 2021-22'!E31*107.66%</f>
        <v>443.55919999999998</v>
      </c>
      <c r="F30" s="71">
        <f>'Rent FY 2021-22'!F31*107.66%</f>
        <v>466.1678</v>
      </c>
      <c r="G30" s="71"/>
      <c r="H30" s="124">
        <f>'Rent FY 2021-22'!H31</f>
        <v>10</v>
      </c>
      <c r="I30" s="71">
        <f>'Rent FY 2021-22'!I31*107.66%</f>
        <v>391.88240000000002</v>
      </c>
      <c r="J30" s="71">
        <f>'Rent FY 2021-22'!J31*107.66%</f>
        <v>312.214</v>
      </c>
      <c r="K30" s="71">
        <f>'Rent FY 2021-22'!K31*107.66%</f>
        <v>366.04399999999998</v>
      </c>
      <c r="L30" s="71">
        <f>'Rent FY 2021-22'!L31*107.66%</f>
        <v>480.16359999999997</v>
      </c>
      <c r="M30" s="71"/>
      <c r="N30" s="124">
        <f>'Rent FY 2021-22'!N31</f>
        <v>70</v>
      </c>
      <c r="O30" s="71">
        <f>'Rent FY 2021-22'!O31*107.66%</f>
        <v>501.69560000000001</v>
      </c>
      <c r="P30" s="71">
        <f>'Rent FY 2021-22'!P31*107.66%</f>
        <v>457.55500000000001</v>
      </c>
      <c r="Q30" s="71">
        <f>'Rent FY 2021-22'!Q31*107.66%</f>
        <v>511.38499999999999</v>
      </c>
      <c r="R30" s="71">
        <f>'Rent FY 2021-22'!R31*107.66%</f>
        <v>532.91700000000003</v>
      </c>
      <c r="S30" s="71"/>
      <c r="T30" s="124">
        <f>'Rent FY 2021-22'!T31</f>
        <v>320</v>
      </c>
      <c r="U30" s="71">
        <f>'Rent FY 2021-22'!U31*107.66%</f>
        <v>603.97260000000006</v>
      </c>
      <c r="V30" s="71">
        <f>'Rent FY 2021-22'!V31*107.66%</f>
        <v>538.29999999999995</v>
      </c>
      <c r="W30" s="71">
        <f>'Rent FY 2021-22'!W31*107.66%</f>
        <v>597.51300000000003</v>
      </c>
      <c r="X30" s="71">
        <f>'Rent FY 2021-22'!X31*107.66%</f>
        <v>645.96</v>
      </c>
      <c r="Y30" s="71"/>
      <c r="Z30" s="124">
        <f>'Rent FY 2021-22'!Z31</f>
        <v>230</v>
      </c>
      <c r="AA30" s="71">
        <f>'Rent FY 2021-22'!AA31*107.66%</f>
        <v>707.32619999999997</v>
      </c>
      <c r="AB30" s="71">
        <f>'Rent FY 2021-22'!AB31*107.66%</f>
        <v>619.04499999999996</v>
      </c>
      <c r="AC30" s="71">
        <f>'Rent FY 2021-22'!AC31*107.66%</f>
        <v>699.79</v>
      </c>
      <c r="AD30" s="71">
        <f>'Rent FY 2021-22'!AD31*107.66%</f>
        <v>780.53499999999997</v>
      </c>
      <c r="AE30" s="71"/>
      <c r="AF30" s="124">
        <f>'Rent FY 2021-22'!AF31</f>
        <v>70</v>
      </c>
      <c r="AG30" s="71">
        <f>'Rent FY 2021-22'!AG31*107.66%</f>
        <v>939.87180000000001</v>
      </c>
      <c r="AH30" s="71">
        <f>'Rent FY 2021-22'!AH31*107.66%</f>
        <v>791.30100000000004</v>
      </c>
      <c r="AI30" s="71">
        <f>'Rent FY 2021-22'!AI31*107.66%</f>
        <v>915.11</v>
      </c>
      <c r="AJ30" s="71">
        <f>'Rent FY 2021-22'!AJ31*107.66%</f>
        <v>1022.77</v>
      </c>
      <c r="AK30" s="71"/>
      <c r="AL30" s="124">
        <f>'Rent FY 2021-22'!AL31</f>
        <v>720</v>
      </c>
      <c r="AM30" s="71">
        <f>'Rent FY 2021-22'!AM31*107.66%</f>
        <v>652.41959999999995</v>
      </c>
      <c r="AN30" s="71">
        <f>'Rent FY 2021-22'!AN31*107.66%</f>
        <v>538.29999999999995</v>
      </c>
      <c r="AO30" s="71">
        <f>'Rent FY 2021-22'!AO31*107.66%</f>
        <v>619.04499999999996</v>
      </c>
      <c r="AP30" s="71">
        <f>'Rent FY 2021-22'!AP31*107.66%</f>
        <v>719.16880000000003</v>
      </c>
    </row>
    <row r="31" spans="1:42" x14ac:dyDescent="0.2">
      <c r="A31" s="13" t="s">
        <v>270</v>
      </c>
      <c r="B31" s="124">
        <v>50</v>
      </c>
      <c r="C31" s="71">
        <f>'Rent FY 2021-22'!C32*107.66%</f>
        <v>522.15099999999995</v>
      </c>
      <c r="D31" s="71">
        <f>'Rent FY 2021-22'!D32*107.66%</f>
        <v>419.87400000000002</v>
      </c>
      <c r="E31" s="71">
        <f>'Rent FY 2021-22'!E32*107.66%</f>
        <v>512.46159999999998</v>
      </c>
      <c r="F31" s="71">
        <f>'Rent FY 2021-22'!F32*107.66%</f>
        <v>606.12580000000003</v>
      </c>
      <c r="G31" s="71"/>
      <c r="H31" s="124">
        <f>'Rent FY 2021-22'!H32</f>
        <v>10</v>
      </c>
      <c r="I31" s="71">
        <f>'Rent FY 2021-22'!I32*107.66%</f>
        <v>472.62740000000002</v>
      </c>
      <c r="J31" s="71">
        <f>'Rent FY 2021-22'!J32*107.66%</f>
        <v>430.64</v>
      </c>
      <c r="K31" s="71">
        <f>'Rent FY 2021-22'!K32*107.66%</f>
        <v>484.47</v>
      </c>
      <c r="L31" s="71">
        <f>'Rent FY 2021-22'!L32*107.66%</f>
        <v>498.4658</v>
      </c>
      <c r="M31" s="71"/>
      <c r="N31" s="124">
        <f>'Rent FY 2021-22'!N32</f>
        <v>230</v>
      </c>
      <c r="O31" s="71">
        <f>'Rent FY 2021-22'!O32*107.66%</f>
        <v>612.58540000000005</v>
      </c>
      <c r="P31" s="71">
        <f>'Rent FY 2021-22'!P32*107.66%</f>
        <v>549.06600000000003</v>
      </c>
      <c r="Q31" s="71">
        <f>'Rent FY 2021-22'!Q32*107.66%</f>
        <v>619.04499999999996</v>
      </c>
      <c r="R31" s="71">
        <f>'Rent FY 2021-22'!R32*107.66%</f>
        <v>651.34299999999996</v>
      </c>
      <c r="S31" s="71"/>
      <c r="T31" s="124">
        <f>'Rent FY 2021-22'!T32</f>
        <v>560</v>
      </c>
      <c r="U31" s="71">
        <f>'Rent FY 2021-22'!U32*107.66%</f>
        <v>736.39440000000002</v>
      </c>
      <c r="V31" s="71">
        <f>'Rent FY 2021-22'!V32*107.66%</f>
        <v>656.726</v>
      </c>
      <c r="W31" s="71">
        <f>'Rent FY 2021-22'!W32*107.66%</f>
        <v>726.70500000000004</v>
      </c>
      <c r="X31" s="71">
        <f>'Rent FY 2021-22'!X32*107.66%</f>
        <v>807.45</v>
      </c>
      <c r="Y31" s="71"/>
      <c r="Z31" s="124">
        <f>'Rent FY 2021-22'!Z32</f>
        <v>330</v>
      </c>
      <c r="AA31" s="71">
        <f>'Rent FY 2021-22'!AA32*107.66%</f>
        <v>880.65880000000004</v>
      </c>
      <c r="AB31" s="71">
        <f>'Rent FY 2021-22'!AB32*107.66%</f>
        <v>753.62</v>
      </c>
      <c r="AC31" s="71">
        <f>'Rent FY 2021-22'!AC32*107.66%</f>
        <v>855.89700000000005</v>
      </c>
      <c r="AD31" s="71">
        <f>'Rent FY 2021-22'!AD32*107.66%</f>
        <v>942.02499999999998</v>
      </c>
      <c r="AE31" s="71"/>
      <c r="AF31" s="124">
        <f>'Rent FY 2021-22'!AF32</f>
        <v>90</v>
      </c>
      <c r="AG31" s="71">
        <f>'Rent FY 2021-22'!AG32*107.66%</f>
        <v>1268.2348</v>
      </c>
      <c r="AH31" s="71">
        <f>'Rent FY 2021-22'!AH32*107.66%</f>
        <v>958.17399999999998</v>
      </c>
      <c r="AI31" s="71">
        <f>'Rent FY 2021-22'!AI32*107.66%</f>
        <v>1184.26</v>
      </c>
      <c r="AJ31" s="71">
        <f>'Rent FY 2021-22'!AJ32*107.66%</f>
        <v>1399.58</v>
      </c>
      <c r="AK31" s="71"/>
      <c r="AL31" s="124">
        <f>'Rent FY 2021-22'!AL32</f>
        <v>1270</v>
      </c>
      <c r="AM31" s="71">
        <f>'Rent FY 2021-22'!AM32*107.66%</f>
        <v>778.3818</v>
      </c>
      <c r="AN31" s="71">
        <f>'Rent FY 2021-22'!AN32*107.66%</f>
        <v>640.577</v>
      </c>
      <c r="AO31" s="71">
        <f>'Rent FY 2021-22'!AO32*107.66%</f>
        <v>726.70500000000004</v>
      </c>
      <c r="AP31" s="71">
        <f>'Rent FY 2021-22'!AP32*107.66%</f>
        <v>855.89700000000005</v>
      </c>
    </row>
    <row r="32" spans="1:42" x14ac:dyDescent="0.2">
      <c r="A32" s="13" t="s">
        <v>800</v>
      </c>
      <c r="B32" s="124">
        <v>740</v>
      </c>
      <c r="C32" s="71">
        <f>'Rent FY 2021-22'!C33*107.66%</f>
        <v>465.09120000000001</v>
      </c>
      <c r="D32" s="71">
        <f>'Rent FY 2021-22'!D33*107.66%</f>
        <v>419.87400000000002</v>
      </c>
      <c r="E32" s="71">
        <f>'Rent FY 2021-22'!E33*107.66%</f>
        <v>466.1678</v>
      </c>
      <c r="F32" s="71">
        <f>'Rent FY 2021-22'!F33*107.66%</f>
        <v>513.53819999999996</v>
      </c>
      <c r="G32" s="71"/>
      <c r="H32" s="124">
        <f>'Rent FY 2021-22'!H33</f>
        <v>330</v>
      </c>
      <c r="I32" s="71">
        <f>'Rent FY 2021-22'!I33*107.66%</f>
        <v>569.52139999999997</v>
      </c>
      <c r="J32" s="71">
        <f>'Rent FY 2021-22'!J33*107.66%</f>
        <v>484.47</v>
      </c>
      <c r="K32" s="71">
        <f>'Rent FY 2021-22'!K33*107.66%</f>
        <v>575.98099999999999</v>
      </c>
      <c r="L32" s="71">
        <f>'Rent FY 2021-22'!L33*107.66%</f>
        <v>672.875</v>
      </c>
      <c r="M32" s="71"/>
      <c r="N32" s="124">
        <f>'Rent FY 2021-22'!N33</f>
        <v>3430</v>
      </c>
      <c r="O32" s="71">
        <f>'Rent FY 2021-22'!O33*107.66%</f>
        <v>700.86659999999995</v>
      </c>
      <c r="P32" s="71">
        <f>'Rent FY 2021-22'!P33*107.66%</f>
        <v>565.21500000000003</v>
      </c>
      <c r="Q32" s="71">
        <f>'Rent FY 2021-22'!Q33*107.66%</f>
        <v>699.79</v>
      </c>
      <c r="R32" s="71">
        <f>'Rent FY 2021-22'!R33*107.66%</f>
        <v>818.21600000000001</v>
      </c>
      <c r="S32" s="71"/>
      <c r="T32" s="124">
        <f>'Rent FY 2021-22'!T33</f>
        <v>11520</v>
      </c>
      <c r="U32" s="71">
        <f>'Rent FY 2021-22'!U33*107.66%</f>
        <v>776.22860000000003</v>
      </c>
      <c r="V32" s="71">
        <f>'Rent FY 2021-22'!V33*107.66%</f>
        <v>592.13</v>
      </c>
      <c r="W32" s="71">
        <f>'Rent FY 2021-22'!W33*107.66%</f>
        <v>748.23699999999997</v>
      </c>
      <c r="X32" s="71">
        <f>'Rent FY 2021-22'!X33*107.66%</f>
        <v>915.11</v>
      </c>
      <c r="Y32" s="71"/>
      <c r="Z32" s="124">
        <f>'Rent FY 2021-22'!Z33</f>
        <v>5180</v>
      </c>
      <c r="AA32" s="71">
        <f>'Rent FY 2021-22'!AA33*107.66%</f>
        <v>907.57380000000001</v>
      </c>
      <c r="AB32" s="71">
        <f>'Rent FY 2021-22'!AB33*107.66%</f>
        <v>699.79</v>
      </c>
      <c r="AC32" s="71">
        <f>'Rent FY 2021-22'!AC33*107.66%</f>
        <v>839.74800000000005</v>
      </c>
      <c r="AD32" s="71">
        <f>'Rent FY 2021-22'!AD33*107.66%</f>
        <v>1022.77</v>
      </c>
      <c r="AE32" s="71"/>
      <c r="AF32" s="124">
        <f>'Rent FY 2021-22'!AF33</f>
        <v>1100</v>
      </c>
      <c r="AG32" s="71">
        <f>'Rent FY 2021-22'!AG33*107.66%</f>
        <v>1473.8653999999999</v>
      </c>
      <c r="AH32" s="71">
        <f>'Rent FY 2021-22'!AH33*107.66%</f>
        <v>1022.77</v>
      </c>
      <c r="AI32" s="71">
        <f>'Rent FY 2021-22'!AI33*107.66%</f>
        <v>1345.75</v>
      </c>
      <c r="AJ32" s="71">
        <f>'Rent FY 2021-22'!AJ33*107.66%</f>
        <v>1722.56</v>
      </c>
      <c r="AK32" s="71"/>
      <c r="AL32" s="124">
        <f>'Rent FY 2021-22'!AL33</f>
        <v>22300</v>
      </c>
      <c r="AM32" s="71">
        <f>'Rent FY 2021-22'!AM33*107.66%</f>
        <v>816.06280000000004</v>
      </c>
      <c r="AN32" s="71">
        <f>'Rent FY 2021-22'!AN33*107.66%</f>
        <v>592.13</v>
      </c>
      <c r="AO32" s="71">
        <f>'Rent FY 2021-22'!AO33*107.66%</f>
        <v>748.23699999999997</v>
      </c>
      <c r="AP32" s="71">
        <f>'Rent FY 2021-22'!AP33*107.66%</f>
        <v>942.02499999999998</v>
      </c>
    </row>
    <row r="33" spans="1:42" x14ac:dyDescent="0.2">
      <c r="A33" s="13" t="s">
        <v>272</v>
      </c>
      <c r="B33" s="124">
        <v>50</v>
      </c>
      <c r="C33" s="71">
        <f>'Rent FY 2021-22'!C34*107.66%</f>
        <v>396.18880000000001</v>
      </c>
      <c r="D33" s="71">
        <f>'Rent FY 2021-22'!D34*107.66%</f>
        <v>349.89499999999998</v>
      </c>
      <c r="E33" s="71">
        <f>'Rent FY 2021-22'!E34*107.66%</f>
        <v>403.72500000000002</v>
      </c>
      <c r="F33" s="71">
        <f>'Rent FY 2021-22'!F34*107.66%</f>
        <v>425.25700000000001</v>
      </c>
      <c r="G33" s="71"/>
      <c r="H33" s="124">
        <f>'Rent FY 2021-22'!H34</f>
        <v>60</v>
      </c>
      <c r="I33" s="71">
        <f>'Rent FY 2021-22'!I34*107.66%</f>
        <v>460.78480000000002</v>
      </c>
      <c r="J33" s="71">
        <f>'Rent FY 2021-22'!J34*107.66%</f>
        <v>425.25700000000001</v>
      </c>
      <c r="K33" s="71">
        <f>'Rent FY 2021-22'!K34*107.66%</f>
        <v>484.47</v>
      </c>
      <c r="L33" s="71">
        <f>'Rent FY 2021-22'!L34*107.66%</f>
        <v>484.47</v>
      </c>
      <c r="M33" s="71"/>
      <c r="N33" s="124">
        <f>'Rent FY 2021-22'!N34</f>
        <v>230</v>
      </c>
      <c r="O33" s="71">
        <f>'Rent FY 2021-22'!O34*107.66%</f>
        <v>522.15099999999995</v>
      </c>
      <c r="P33" s="71">
        <f>'Rent FY 2021-22'!P34*107.66%</f>
        <v>430.64</v>
      </c>
      <c r="Q33" s="71">
        <f>'Rent FY 2021-22'!Q34*107.66%</f>
        <v>511.38499999999999</v>
      </c>
      <c r="R33" s="71">
        <f>'Rent FY 2021-22'!R34*107.66%</f>
        <v>581.36400000000003</v>
      </c>
      <c r="S33" s="71"/>
      <c r="T33" s="124">
        <f>'Rent FY 2021-22'!T34</f>
        <v>1160</v>
      </c>
      <c r="U33" s="71">
        <f>'Rent FY 2021-22'!U34*107.66%</f>
        <v>631.96420000000001</v>
      </c>
      <c r="V33" s="71">
        <f>'Rent FY 2021-22'!V34*107.66%</f>
        <v>532.91700000000003</v>
      </c>
      <c r="W33" s="71">
        <f>'Rent FY 2021-22'!W34*107.66%</f>
        <v>608.279</v>
      </c>
      <c r="X33" s="71">
        <f>'Rent FY 2021-22'!X34*107.66%</f>
        <v>672.875</v>
      </c>
      <c r="Y33" s="71"/>
      <c r="Z33" s="124">
        <f>'Rent FY 2021-22'!Z34</f>
        <v>480</v>
      </c>
      <c r="AA33" s="71">
        <f>'Rent FY 2021-22'!AA34*107.66%</f>
        <v>785.91800000000001</v>
      </c>
      <c r="AB33" s="71">
        <f>'Rent FY 2021-22'!AB34*107.66%</f>
        <v>672.875</v>
      </c>
      <c r="AC33" s="71">
        <f>'Rent FY 2021-22'!AC34*107.66%</f>
        <v>748.23699999999997</v>
      </c>
      <c r="AD33" s="71">
        <f>'Rent FY 2021-22'!AD34*107.66%</f>
        <v>855.89700000000005</v>
      </c>
      <c r="AE33" s="71"/>
      <c r="AF33" s="124">
        <f>'Rent FY 2021-22'!AF34</f>
        <v>120</v>
      </c>
      <c r="AG33" s="71">
        <f>'Rent FY 2021-22'!AG34*107.66%</f>
        <v>1229.4772</v>
      </c>
      <c r="AH33" s="71">
        <f>'Rent FY 2021-22'!AH34*107.66%</f>
        <v>888.19500000000005</v>
      </c>
      <c r="AI33" s="71">
        <f>'Rent FY 2021-22'!AI34*107.66%</f>
        <v>1090.5958000000001</v>
      </c>
      <c r="AJ33" s="71">
        <f>'Rent FY 2021-22'!AJ34*107.66%</f>
        <v>1453.41</v>
      </c>
      <c r="AK33" s="71"/>
      <c r="AL33" s="124">
        <f>'Rent FY 2021-22'!AL34</f>
        <v>2090</v>
      </c>
      <c r="AM33" s="71">
        <f>'Rent FY 2021-22'!AM34*107.66%</f>
        <v>680.41120000000001</v>
      </c>
      <c r="AN33" s="71">
        <f>'Rent FY 2021-22'!AN34*107.66%</f>
        <v>532.91700000000003</v>
      </c>
      <c r="AO33" s="71">
        <f>'Rent FY 2021-22'!AO34*107.66%</f>
        <v>619.04499999999996</v>
      </c>
      <c r="AP33" s="71">
        <f>'Rent FY 2021-22'!AP34*107.66%</f>
        <v>748.23699999999997</v>
      </c>
    </row>
    <row r="34" spans="1:42" x14ac:dyDescent="0.2">
      <c r="A34" s="13" t="s">
        <v>274</v>
      </c>
      <c r="B34" s="124" t="s">
        <v>84</v>
      </c>
      <c r="C34" s="71">
        <f>'Rent FY 2021-22'!C35*107.66%</f>
        <v>438.17619999999999</v>
      </c>
      <c r="D34" s="71">
        <f>'Rent FY 2021-22'!D35*107.66%</f>
        <v>396.18880000000001</v>
      </c>
      <c r="E34" s="71">
        <f>'Rent FY 2021-22'!E35*107.66%</f>
        <v>433.8698</v>
      </c>
      <c r="F34" s="71">
        <f>'Rent FY 2021-22'!F35*107.66%</f>
        <v>484.47</v>
      </c>
      <c r="G34" s="71"/>
      <c r="H34" s="124">
        <f>'Rent FY 2021-22'!H35</f>
        <v>20</v>
      </c>
      <c r="I34" s="71">
        <f>'Rent FY 2021-22'!I35*107.66%</f>
        <v>521.07439999999997</v>
      </c>
      <c r="J34" s="71">
        <f>'Rent FY 2021-22'!J35*107.66%</f>
        <v>441.40600000000001</v>
      </c>
      <c r="K34" s="71">
        <f>'Rent FY 2021-22'!K35*107.66%</f>
        <v>489.85300000000001</v>
      </c>
      <c r="L34" s="71">
        <f>'Rent FY 2021-22'!L35*107.66%</f>
        <v>597.51300000000003</v>
      </c>
      <c r="M34" s="71"/>
      <c r="N34" s="124">
        <f>'Rent FY 2021-22'!N35</f>
        <v>130</v>
      </c>
      <c r="O34" s="71">
        <f>'Rent FY 2021-22'!O35*107.66%</f>
        <v>566.29160000000002</v>
      </c>
      <c r="P34" s="71">
        <f>'Rent FY 2021-22'!P35*107.66%</f>
        <v>484.47</v>
      </c>
      <c r="Q34" s="71">
        <f>'Rent FY 2021-22'!Q35*107.66%</f>
        <v>538.29999999999995</v>
      </c>
      <c r="R34" s="71">
        <f>'Rent FY 2021-22'!R35*107.66%</f>
        <v>640.577</v>
      </c>
      <c r="S34" s="71"/>
      <c r="T34" s="124">
        <f>'Rent FY 2021-22'!T35</f>
        <v>740</v>
      </c>
      <c r="U34" s="71">
        <f>'Rent FY 2021-22'!U35*107.66%</f>
        <v>682.56439999999998</v>
      </c>
      <c r="V34" s="71">
        <f>'Rent FY 2021-22'!V35*107.66%</f>
        <v>592.13</v>
      </c>
      <c r="W34" s="71">
        <f>'Rent FY 2021-22'!W35*107.66%</f>
        <v>672.875</v>
      </c>
      <c r="X34" s="71">
        <f>'Rent FY 2021-22'!X35*107.66%</f>
        <v>753.62</v>
      </c>
      <c r="Y34" s="71"/>
      <c r="Z34" s="124">
        <f>'Rent FY 2021-22'!Z35</f>
        <v>380</v>
      </c>
      <c r="AA34" s="71">
        <f>'Rent FY 2021-22'!AA35*107.66%</f>
        <v>870.96939999999995</v>
      </c>
      <c r="AB34" s="71">
        <f>'Rent FY 2021-22'!AB35*107.66%</f>
        <v>740.70079999999996</v>
      </c>
      <c r="AC34" s="71">
        <f>'Rent FY 2021-22'!AC35*107.66%</f>
        <v>855.89700000000005</v>
      </c>
      <c r="AD34" s="71">
        <f>'Rent FY 2021-22'!AD35*107.66%</f>
        <v>963.55700000000002</v>
      </c>
      <c r="AE34" s="71"/>
      <c r="AF34" s="124">
        <f>'Rent FY 2021-22'!AF35</f>
        <v>60</v>
      </c>
      <c r="AG34" s="71">
        <f>'Rent FY 2021-22'!AG35*107.66%</f>
        <v>1288.6902</v>
      </c>
      <c r="AH34" s="71">
        <f>'Rent FY 2021-22'!AH35*107.66%</f>
        <v>861.28</v>
      </c>
      <c r="AI34" s="71">
        <f>'Rent FY 2021-22'!AI35*107.66%</f>
        <v>1103.5150000000001</v>
      </c>
      <c r="AJ34" s="71">
        <f>'Rent FY 2021-22'!AJ35*107.66%</f>
        <v>1501.857</v>
      </c>
      <c r="AK34" s="71"/>
      <c r="AL34" s="124">
        <f>'Rent FY 2021-22'!AL35</f>
        <v>1330</v>
      </c>
      <c r="AM34" s="71">
        <f>'Rent FY 2021-22'!AM35*107.66%</f>
        <v>748.23699999999997</v>
      </c>
      <c r="AN34" s="71">
        <f>'Rent FY 2021-22'!AN35*107.66%</f>
        <v>592.13</v>
      </c>
      <c r="AO34" s="71">
        <f>'Rent FY 2021-22'!AO35*107.66%</f>
        <v>699.79</v>
      </c>
      <c r="AP34" s="71">
        <f>'Rent FY 2021-22'!AP35*107.66%</f>
        <v>855.89700000000005</v>
      </c>
    </row>
    <row r="35" spans="1:42" x14ac:dyDescent="0.2">
      <c r="A35" s="13" t="s">
        <v>276</v>
      </c>
      <c r="B35" s="124">
        <v>330</v>
      </c>
      <c r="C35" s="71">
        <f>'Rent FY 2021-22'!C36*107.66%</f>
        <v>480.16359999999997</v>
      </c>
      <c r="D35" s="71">
        <f>'Rent FY 2021-22'!D36*107.66%</f>
        <v>433.8698</v>
      </c>
      <c r="E35" s="71">
        <f>'Rent FY 2021-22'!E36*107.66%</f>
        <v>513.53819999999996</v>
      </c>
      <c r="F35" s="71">
        <f>'Rent FY 2021-22'!F36*107.66%</f>
        <v>536.14679999999998</v>
      </c>
      <c r="G35" s="71"/>
      <c r="H35" s="124">
        <f>'Rent FY 2021-22'!H36</f>
        <v>90</v>
      </c>
      <c r="I35" s="71">
        <f>'Rent FY 2021-22'!I36*107.66%</f>
        <v>666.41539999999998</v>
      </c>
      <c r="J35" s="71">
        <f>'Rent FY 2021-22'!J36*107.66%</f>
        <v>592.13</v>
      </c>
      <c r="K35" s="71">
        <f>'Rent FY 2021-22'!K36*107.66%</f>
        <v>645.96</v>
      </c>
      <c r="L35" s="71">
        <f>'Rent FY 2021-22'!L36*107.66%</f>
        <v>748.23699999999997</v>
      </c>
      <c r="M35" s="71"/>
      <c r="N35" s="124">
        <f>'Rent FY 2021-22'!N36</f>
        <v>1510</v>
      </c>
      <c r="O35" s="71">
        <f>'Rent FY 2021-22'!O36*107.66%</f>
        <v>810.6798</v>
      </c>
      <c r="P35" s="71">
        <f>'Rent FY 2021-22'!P36*107.66%</f>
        <v>726.70500000000004</v>
      </c>
      <c r="Q35" s="71">
        <f>'Rent FY 2021-22'!Q36*107.66%</f>
        <v>807.45</v>
      </c>
      <c r="R35" s="71">
        <f>'Rent FY 2021-22'!R36*107.66%</f>
        <v>888.19500000000005</v>
      </c>
      <c r="S35" s="71"/>
      <c r="T35" s="124">
        <f>'Rent FY 2021-22'!T36</f>
        <v>3200</v>
      </c>
      <c r="U35" s="71">
        <f>'Rent FY 2021-22'!U36*107.66%</f>
        <v>971.09320000000002</v>
      </c>
      <c r="V35" s="71">
        <f>'Rent FY 2021-22'!V36*107.66%</f>
        <v>834.36500000000001</v>
      </c>
      <c r="W35" s="71">
        <f>'Rent FY 2021-22'!W36*107.66%</f>
        <v>942.02499999999998</v>
      </c>
      <c r="X35" s="71">
        <f>'Rent FY 2021-22'!X36*107.66%</f>
        <v>1071.2170000000001</v>
      </c>
      <c r="Y35" s="71"/>
      <c r="Z35" s="124">
        <f>'Rent FY 2021-22'!Z36</f>
        <v>930</v>
      </c>
      <c r="AA35" s="71">
        <f>'Rent FY 2021-22'!AA36*107.66%</f>
        <v>1131.5065999999999</v>
      </c>
      <c r="AB35" s="71">
        <f>'Rent FY 2021-22'!AB36*107.66%</f>
        <v>915.11</v>
      </c>
      <c r="AC35" s="71">
        <f>'Rent FY 2021-22'!AC36*107.66%</f>
        <v>1076.5999999999999</v>
      </c>
      <c r="AD35" s="71">
        <f>'Rent FY 2021-22'!AD36*107.66%</f>
        <v>1291.92</v>
      </c>
      <c r="AE35" s="71"/>
      <c r="AF35" s="124">
        <f>'Rent FY 2021-22'!AF36</f>
        <v>300</v>
      </c>
      <c r="AG35" s="71">
        <f>'Rent FY 2021-22'!AG36*107.66%</f>
        <v>1760.241</v>
      </c>
      <c r="AH35" s="71">
        <f>'Rent FY 2021-22'!AH36*107.66%</f>
        <v>1291.92</v>
      </c>
      <c r="AI35" s="71">
        <f>'Rent FY 2021-22'!AI36*107.66%</f>
        <v>1614.9</v>
      </c>
      <c r="AJ35" s="71">
        <f>'Rent FY 2021-22'!AJ36*107.66%</f>
        <v>1991.71</v>
      </c>
      <c r="AK35" s="71"/>
      <c r="AL35" s="124">
        <f>'Rent FY 2021-22'!AL36</f>
        <v>6370</v>
      </c>
      <c r="AM35" s="71">
        <f>'Rent FY 2021-22'!AM36*107.66%</f>
        <v>964.6336</v>
      </c>
      <c r="AN35" s="71">
        <f>'Rent FY 2021-22'!AN36*107.66%</f>
        <v>780.53499999999997</v>
      </c>
      <c r="AO35" s="71">
        <f>'Rent FY 2021-22'!AO36*107.66%</f>
        <v>915.11</v>
      </c>
      <c r="AP35" s="71">
        <f>'Rent FY 2021-22'!AP36*107.66%</f>
        <v>1071.2170000000001</v>
      </c>
    </row>
    <row r="36" spans="1:42" x14ac:dyDescent="0.2">
      <c r="A36" s="13" t="s">
        <v>278</v>
      </c>
      <c r="B36" s="124">
        <v>40</v>
      </c>
      <c r="C36" s="71">
        <f>'Rent FY 2021-22'!C37*107.66%</f>
        <v>445.7124</v>
      </c>
      <c r="D36" s="71">
        <f>'Rent FY 2021-22'!D37*107.66%</f>
        <v>436.02300000000002</v>
      </c>
      <c r="E36" s="71">
        <f>'Rent FY 2021-22'!E37*107.66%</f>
        <v>466.1678</v>
      </c>
      <c r="F36" s="71">
        <f>'Rent FY 2021-22'!F37*107.66%</f>
        <v>466.1678</v>
      </c>
      <c r="G36" s="71"/>
      <c r="H36" s="124">
        <f>'Rent FY 2021-22'!H37</f>
        <v>10</v>
      </c>
      <c r="I36" s="71">
        <f>'Rent FY 2021-22'!I37*107.66%</f>
        <v>374.65679999999998</v>
      </c>
      <c r="J36" s="71">
        <f>'Rent FY 2021-22'!J37*107.66%</f>
        <v>312.214</v>
      </c>
      <c r="K36" s="71">
        <f>'Rent FY 2021-22'!K37*107.66%</f>
        <v>312.214</v>
      </c>
      <c r="L36" s="71">
        <f>'Rent FY 2021-22'!L37*107.66%</f>
        <v>457.55500000000001</v>
      </c>
      <c r="M36" s="71"/>
      <c r="N36" s="124">
        <f>'Rent FY 2021-22'!N37</f>
        <v>90</v>
      </c>
      <c r="O36" s="71">
        <f>'Rent FY 2021-22'!O37*107.66%</f>
        <v>557.67880000000002</v>
      </c>
      <c r="P36" s="71">
        <f>'Rent FY 2021-22'!P37*107.66%</f>
        <v>511.38499999999999</v>
      </c>
      <c r="Q36" s="71">
        <f>'Rent FY 2021-22'!Q37*107.66%</f>
        <v>546.91279999999995</v>
      </c>
      <c r="R36" s="71">
        <f>'Rent FY 2021-22'!R37*107.66%</f>
        <v>619.04499999999996</v>
      </c>
      <c r="S36" s="71"/>
      <c r="T36" s="124">
        <f>'Rent FY 2021-22'!T37</f>
        <v>520</v>
      </c>
      <c r="U36" s="71">
        <f>'Rent FY 2021-22'!U37*107.66%</f>
        <v>624.428</v>
      </c>
      <c r="V36" s="71">
        <f>'Rent FY 2021-22'!V37*107.66%</f>
        <v>554.44899999999996</v>
      </c>
      <c r="W36" s="71">
        <f>'Rent FY 2021-22'!W37*107.66%</f>
        <v>619.04499999999996</v>
      </c>
      <c r="X36" s="71">
        <f>'Rent FY 2021-22'!X37*107.66%</f>
        <v>672.875</v>
      </c>
      <c r="Y36" s="71"/>
      <c r="Z36" s="124">
        <f>'Rent FY 2021-22'!Z37</f>
        <v>290</v>
      </c>
      <c r="AA36" s="71">
        <f>'Rent FY 2021-22'!AA37*107.66%</f>
        <v>796.68399999999997</v>
      </c>
      <c r="AB36" s="71">
        <f>'Rent FY 2021-22'!AB37*107.66%</f>
        <v>672.875</v>
      </c>
      <c r="AC36" s="71">
        <f>'Rent FY 2021-22'!AC37*107.66%</f>
        <v>780.53499999999997</v>
      </c>
      <c r="AD36" s="71">
        <f>'Rent FY 2021-22'!AD37*107.66%</f>
        <v>861.28</v>
      </c>
      <c r="AE36" s="71"/>
      <c r="AF36" s="124">
        <f>'Rent FY 2021-22'!AF37</f>
        <v>40</v>
      </c>
      <c r="AG36" s="71">
        <f>'Rent FY 2021-22'!AG37*107.66%</f>
        <v>1105.6682000000001</v>
      </c>
      <c r="AH36" s="71">
        <f>'Rent FY 2021-22'!AH37*107.66%</f>
        <v>875.2758</v>
      </c>
      <c r="AI36" s="71">
        <f>'Rent FY 2021-22'!AI37*107.66%</f>
        <v>1076.5999999999999</v>
      </c>
      <c r="AJ36" s="71">
        <f>'Rent FY 2021-22'!AJ37*107.66%</f>
        <v>1318.835</v>
      </c>
      <c r="AK36" s="71"/>
      <c r="AL36" s="124">
        <f>'Rent FY 2021-22'!AL37</f>
        <v>980</v>
      </c>
      <c r="AM36" s="71">
        <f>'Rent FY 2021-22'!AM37*107.66%</f>
        <v>681.48779999999999</v>
      </c>
      <c r="AN36" s="71">
        <f>'Rent FY 2021-22'!AN37*107.66%</f>
        <v>565.21500000000003</v>
      </c>
      <c r="AO36" s="71">
        <f>'Rent FY 2021-22'!AO37*107.66%</f>
        <v>640.577</v>
      </c>
      <c r="AP36" s="71">
        <f>'Rent FY 2021-22'!AP37*107.66%</f>
        <v>748.23699999999997</v>
      </c>
    </row>
    <row r="37" spans="1:42" x14ac:dyDescent="0.2">
      <c r="A37" s="13" t="s">
        <v>280</v>
      </c>
      <c r="B37" s="124">
        <v>0</v>
      </c>
      <c r="C37" s="71">
        <f>'Rent FY 2021-22'!C38*107.66%</f>
        <v>438.17619999999999</v>
      </c>
      <c r="D37" s="71">
        <f>'Rent FY 2021-22'!D38*107.66%</f>
        <v>396.18880000000001</v>
      </c>
      <c r="E37" s="71">
        <f>'Rent FY 2021-22'!E38*107.66%</f>
        <v>433.8698</v>
      </c>
      <c r="F37" s="71">
        <f>'Rent FY 2021-22'!F38*107.66%</f>
        <v>484.47</v>
      </c>
      <c r="G37" s="71"/>
      <c r="H37" s="124">
        <f>'Rent FY 2021-22'!H38</f>
        <v>20</v>
      </c>
      <c r="I37" s="71">
        <f>'Rent FY 2021-22'!I38*107.66%</f>
        <v>381.1164</v>
      </c>
      <c r="J37" s="71">
        <f>'Rent FY 2021-22'!J38*107.66%</f>
        <v>326.20979999999997</v>
      </c>
      <c r="K37" s="71">
        <f>'Rent FY 2021-22'!K38*107.66%</f>
        <v>349.89499999999998</v>
      </c>
      <c r="L37" s="71">
        <f>'Rent FY 2021-22'!L38*107.66%</f>
        <v>425.25700000000001</v>
      </c>
      <c r="M37" s="71"/>
      <c r="N37" s="124">
        <f>'Rent FY 2021-22'!N38</f>
        <v>120</v>
      </c>
      <c r="O37" s="71">
        <f>'Rent FY 2021-22'!O38*107.66%</f>
        <v>476.93380000000002</v>
      </c>
      <c r="P37" s="71">
        <f>'Rent FY 2021-22'!P38*107.66%</f>
        <v>414.49099999999999</v>
      </c>
      <c r="Q37" s="71">
        <f>'Rent FY 2021-22'!Q38*107.66%</f>
        <v>484.47</v>
      </c>
      <c r="R37" s="71">
        <f>'Rent FY 2021-22'!R38*107.66%</f>
        <v>532.91700000000003</v>
      </c>
      <c r="S37" s="71"/>
      <c r="T37" s="124">
        <f>'Rent FY 2021-22'!T38</f>
        <v>590</v>
      </c>
      <c r="U37" s="71">
        <f>'Rent FY 2021-22'!U38*107.66%</f>
        <v>578.13419999999996</v>
      </c>
      <c r="V37" s="71">
        <f>'Rent FY 2021-22'!V38*107.66%</f>
        <v>500.61900000000003</v>
      </c>
      <c r="W37" s="71">
        <f>'Rent FY 2021-22'!W38*107.66%</f>
        <v>565.21500000000003</v>
      </c>
      <c r="X37" s="71">
        <f>'Rent FY 2021-22'!X38*107.66%</f>
        <v>640.577</v>
      </c>
      <c r="Y37" s="71"/>
      <c r="Z37" s="124">
        <f>'Rent FY 2021-22'!Z38</f>
        <v>330</v>
      </c>
      <c r="AA37" s="71">
        <f>'Rent FY 2021-22'!AA38*107.66%</f>
        <v>715.93899999999996</v>
      </c>
      <c r="AB37" s="71">
        <f>'Rent FY 2021-22'!AB38*107.66%</f>
        <v>592.13</v>
      </c>
      <c r="AC37" s="71">
        <f>'Rent FY 2021-22'!AC38*107.66%</f>
        <v>699.79</v>
      </c>
      <c r="AD37" s="71">
        <f>'Rent FY 2021-22'!AD38*107.66%</f>
        <v>807.45</v>
      </c>
      <c r="AE37" s="71"/>
      <c r="AF37" s="124">
        <f>'Rent FY 2021-22'!AF38</f>
        <v>40</v>
      </c>
      <c r="AG37" s="71">
        <f>'Rent FY 2021-22'!AG38*107.66%</f>
        <v>1075.5234</v>
      </c>
      <c r="AH37" s="71">
        <f>'Rent FY 2021-22'!AH38*107.66%</f>
        <v>780.53499999999997</v>
      </c>
      <c r="AI37" s="71">
        <f>'Rent FY 2021-22'!AI38*107.66%</f>
        <v>968.94</v>
      </c>
      <c r="AJ37" s="71">
        <f>'Rent FY 2021-22'!AJ38*107.66%</f>
        <v>1291.92</v>
      </c>
      <c r="AK37" s="71"/>
      <c r="AL37" s="124">
        <f>'Rent FY 2021-22'!AL38</f>
        <v>1100</v>
      </c>
      <c r="AM37" s="71">
        <f>'Rent FY 2021-22'!AM38*107.66%</f>
        <v>623.35140000000001</v>
      </c>
      <c r="AN37" s="71">
        <f>'Rent FY 2021-22'!AN38*107.66%</f>
        <v>511.38499999999999</v>
      </c>
      <c r="AO37" s="71">
        <f>'Rent FY 2021-22'!AO38*107.66%</f>
        <v>592.13</v>
      </c>
      <c r="AP37" s="71">
        <f>'Rent FY 2021-22'!AP38*107.66%</f>
        <v>699.79</v>
      </c>
    </row>
    <row r="38" spans="1:42" x14ac:dyDescent="0.2">
      <c r="A38" s="13" t="s">
        <v>282</v>
      </c>
      <c r="B38" s="124">
        <v>190</v>
      </c>
      <c r="C38" s="71">
        <f>'Rent FY 2021-22'!C39*107.66%</f>
        <v>464.01459999999997</v>
      </c>
      <c r="D38" s="71">
        <f>'Rent FY 2021-22'!D39*107.66%</f>
        <v>419.87400000000002</v>
      </c>
      <c r="E38" s="71">
        <f>'Rent FY 2021-22'!E39*107.66%</f>
        <v>473.70400000000001</v>
      </c>
      <c r="F38" s="71">
        <f>'Rent FY 2021-22'!F39*107.66%</f>
        <v>511.38499999999999</v>
      </c>
      <c r="G38" s="71"/>
      <c r="H38" s="124">
        <f>'Rent FY 2021-22'!H39</f>
        <v>80</v>
      </c>
      <c r="I38" s="71">
        <f>'Rent FY 2021-22'!I39*107.66%</f>
        <v>651.34299999999996</v>
      </c>
      <c r="J38" s="71">
        <f>'Rent FY 2021-22'!J39*107.66%</f>
        <v>619.04499999999996</v>
      </c>
      <c r="K38" s="71">
        <f>'Rent FY 2021-22'!K39*107.66%</f>
        <v>645.96</v>
      </c>
      <c r="L38" s="71">
        <f>'Rent FY 2021-22'!L39*107.66%</f>
        <v>678.25800000000004</v>
      </c>
      <c r="M38" s="71"/>
      <c r="N38" s="124">
        <f>'Rent FY 2021-22'!N39</f>
        <v>450</v>
      </c>
      <c r="O38" s="71">
        <f>'Rent FY 2021-22'!O39*107.66%</f>
        <v>749.31359999999995</v>
      </c>
      <c r="P38" s="71">
        <f>'Rent FY 2021-22'!P39*107.66%</f>
        <v>645.96</v>
      </c>
      <c r="Q38" s="71">
        <f>'Rent FY 2021-22'!Q39*107.66%</f>
        <v>752.54340000000002</v>
      </c>
      <c r="R38" s="71">
        <f>'Rent FY 2021-22'!R39*107.66%</f>
        <v>855.89700000000005</v>
      </c>
      <c r="S38" s="71"/>
      <c r="T38" s="124">
        <f>'Rent FY 2021-22'!T39</f>
        <v>1210</v>
      </c>
      <c r="U38" s="71">
        <f>'Rent FY 2021-22'!U39*107.66%</f>
        <v>855.89700000000005</v>
      </c>
      <c r="V38" s="71">
        <f>'Rent FY 2021-22'!V39*107.66%</f>
        <v>699.79</v>
      </c>
      <c r="W38" s="71">
        <f>'Rent FY 2021-22'!W39*107.66%</f>
        <v>807.45</v>
      </c>
      <c r="X38" s="71">
        <f>'Rent FY 2021-22'!X39*107.66%</f>
        <v>963.55700000000002</v>
      </c>
      <c r="Y38" s="71"/>
      <c r="Z38" s="124">
        <f>'Rent FY 2021-22'!Z39</f>
        <v>410</v>
      </c>
      <c r="AA38" s="71">
        <f>'Rent FY 2021-22'!AA39*107.66%</f>
        <v>1006.621</v>
      </c>
      <c r="AB38" s="71">
        <f>'Rent FY 2021-22'!AB39*107.66%</f>
        <v>807.45</v>
      </c>
      <c r="AC38" s="71">
        <f>'Rent FY 2021-22'!AC39*107.66%</f>
        <v>963.55700000000002</v>
      </c>
      <c r="AD38" s="71">
        <f>'Rent FY 2021-22'!AD39*107.66%</f>
        <v>1130.43</v>
      </c>
      <c r="AE38" s="71"/>
      <c r="AF38" s="124">
        <f>'Rent FY 2021-22'!AF39</f>
        <v>90</v>
      </c>
      <c r="AG38" s="71">
        <f>'Rent FY 2021-22'!AG39*107.66%</f>
        <v>1473.8653999999999</v>
      </c>
      <c r="AH38" s="71">
        <f>'Rent FY 2021-22'!AH39*107.66%</f>
        <v>1130.43</v>
      </c>
      <c r="AI38" s="71">
        <f>'Rent FY 2021-22'!AI39*107.66%</f>
        <v>1291.92</v>
      </c>
      <c r="AJ38" s="71">
        <f>'Rent FY 2021-22'!AJ39*107.66%</f>
        <v>1614.9</v>
      </c>
      <c r="AK38" s="71"/>
      <c r="AL38" s="124">
        <f>'Rent FY 2021-22'!AL39</f>
        <v>2430</v>
      </c>
      <c r="AM38" s="71">
        <f>'Rent FY 2021-22'!AM39*107.66%</f>
        <v>847.28420000000006</v>
      </c>
      <c r="AN38" s="71">
        <f>'Rent FY 2021-22'!AN39*107.66%</f>
        <v>672.875</v>
      </c>
      <c r="AO38" s="71">
        <f>'Rent FY 2021-22'!AO39*107.66%</f>
        <v>807.45</v>
      </c>
      <c r="AP38" s="71">
        <f>'Rent FY 2021-22'!AP39*107.66%</f>
        <v>963.55700000000002</v>
      </c>
    </row>
    <row r="39" spans="1:42" x14ac:dyDescent="0.2">
      <c r="A39" s="13" t="s">
        <v>284</v>
      </c>
      <c r="B39" s="13">
        <v>20</v>
      </c>
      <c r="C39" s="71">
        <f>'Rent FY 2021-22'!C40*107.66%</f>
        <v>517.84460000000001</v>
      </c>
      <c r="D39" s="71">
        <f>'Rent FY 2021-22'!D40*107.66%</f>
        <v>425.25700000000001</v>
      </c>
      <c r="E39" s="71">
        <f>'Rent FY 2021-22'!E40*107.66%</f>
        <v>457.55500000000001</v>
      </c>
      <c r="F39" s="71">
        <f>'Rent FY 2021-22'!F40*107.66%</f>
        <v>581.36400000000003</v>
      </c>
      <c r="G39" s="71"/>
      <c r="H39" s="124">
        <f>'Rent FY 2021-22'!H40</f>
        <v>10</v>
      </c>
      <c r="I39" s="71">
        <f>'Rent FY 2021-22'!I40*107.66%</f>
        <v>531.84040000000005</v>
      </c>
      <c r="J39" s="71">
        <f>'Rent FY 2021-22'!J40*107.66%</f>
        <v>532.91700000000003</v>
      </c>
      <c r="K39" s="71">
        <f>'Rent FY 2021-22'!K40*107.66%</f>
        <v>532.91700000000003</v>
      </c>
      <c r="L39" s="71">
        <f>'Rent FY 2021-22'!L40*107.66%</f>
        <v>565.21500000000003</v>
      </c>
      <c r="M39" s="71"/>
      <c r="N39" s="124">
        <f>'Rent FY 2021-22'!N40</f>
        <v>220</v>
      </c>
      <c r="O39" s="71">
        <f>'Rent FY 2021-22'!O40*107.66%</f>
        <v>650.26639999999998</v>
      </c>
      <c r="P39" s="71">
        <f>'Rent FY 2021-22'!P40*107.66%</f>
        <v>592.13</v>
      </c>
      <c r="Q39" s="71">
        <f>'Rent FY 2021-22'!Q40*107.66%</f>
        <v>645.96</v>
      </c>
      <c r="R39" s="71">
        <f>'Rent FY 2021-22'!R40*107.66%</f>
        <v>699.79</v>
      </c>
      <c r="S39" s="71"/>
      <c r="T39" s="124">
        <f>'Rent FY 2021-22'!T40</f>
        <v>930</v>
      </c>
      <c r="U39" s="71">
        <f>'Rent FY 2021-22'!U40*107.66%</f>
        <v>786.99459999999999</v>
      </c>
      <c r="V39" s="71">
        <f>'Rent FY 2021-22'!V40*107.66%</f>
        <v>699.79</v>
      </c>
      <c r="W39" s="71">
        <f>'Rent FY 2021-22'!W40*107.66%</f>
        <v>753.62</v>
      </c>
      <c r="X39" s="71">
        <f>'Rent FY 2021-22'!X40*107.66%</f>
        <v>855.89700000000005</v>
      </c>
      <c r="Y39" s="71"/>
      <c r="Z39" s="124">
        <f>'Rent FY 2021-22'!Z40</f>
        <v>620</v>
      </c>
      <c r="AA39" s="71">
        <f>'Rent FY 2021-22'!AA40*107.66%</f>
        <v>921.56960000000004</v>
      </c>
      <c r="AB39" s="71">
        <f>'Rent FY 2021-22'!AB40*107.66%</f>
        <v>699.79</v>
      </c>
      <c r="AC39" s="71">
        <f>'Rent FY 2021-22'!AC40*107.66%</f>
        <v>915.11</v>
      </c>
      <c r="AD39" s="71">
        <f>'Rent FY 2021-22'!AD40*107.66%</f>
        <v>1022.77</v>
      </c>
      <c r="AE39" s="71"/>
      <c r="AF39" s="124">
        <f>'Rent FY 2021-22'!AF40</f>
        <v>120</v>
      </c>
      <c r="AG39" s="71">
        <f>'Rent FY 2021-22'!AG40*107.66%</f>
        <v>1500.7804000000001</v>
      </c>
      <c r="AH39" s="71">
        <f>'Rent FY 2021-22'!AH40*107.66%</f>
        <v>1184.26</v>
      </c>
      <c r="AI39" s="71">
        <f>'Rent FY 2021-22'!AI40*107.66%</f>
        <v>1453.41</v>
      </c>
      <c r="AJ39" s="71">
        <f>'Rent FY 2021-22'!AJ40*107.66%</f>
        <v>1688.1088</v>
      </c>
      <c r="AK39" s="71"/>
      <c r="AL39" s="124">
        <f>'Rent FY 2021-22'!AL40</f>
        <v>1910</v>
      </c>
      <c r="AM39" s="71">
        <f>'Rent FY 2021-22'!AM40*107.66%</f>
        <v>856.97360000000003</v>
      </c>
      <c r="AN39" s="71">
        <f>'Rent FY 2021-22'!AN40*107.66%</f>
        <v>699.79</v>
      </c>
      <c r="AO39" s="71">
        <f>'Rent FY 2021-22'!AO40*107.66%</f>
        <v>780.53499999999997</v>
      </c>
      <c r="AP39" s="71">
        <f>'Rent FY 2021-22'!AP40*107.66%</f>
        <v>915.11</v>
      </c>
    </row>
    <row r="40" spans="1:42" x14ac:dyDescent="0.2">
      <c r="A40" s="13" t="s">
        <v>286</v>
      </c>
      <c r="B40" s="13">
        <v>30</v>
      </c>
      <c r="C40" s="71">
        <f>'Rent FY 2021-22'!C41*107.66%</f>
        <v>469.39760000000001</v>
      </c>
      <c r="D40" s="71">
        <f>'Rent FY 2021-22'!D41*107.66%</f>
        <v>405.87819999999999</v>
      </c>
      <c r="E40" s="71">
        <f>'Rent FY 2021-22'!E41*107.66%</f>
        <v>466.1678</v>
      </c>
      <c r="F40" s="71">
        <f>'Rent FY 2021-22'!F41*107.66%</f>
        <v>559.83199999999999</v>
      </c>
      <c r="G40" s="71"/>
      <c r="H40" s="124">
        <f>'Rent FY 2021-22'!H41</f>
        <v>10</v>
      </c>
      <c r="I40" s="71">
        <f>'Rent FY 2021-22'!I41*107.66%</f>
        <v>434.94639999999998</v>
      </c>
      <c r="J40" s="71">
        <f>'Rent FY 2021-22'!J41*107.66%</f>
        <v>392.959</v>
      </c>
      <c r="K40" s="71">
        <f>'Rent FY 2021-22'!K41*107.66%</f>
        <v>429.5634</v>
      </c>
      <c r="L40" s="71">
        <f>'Rent FY 2021-22'!L41*107.66%</f>
        <v>473.70400000000001</v>
      </c>
      <c r="M40" s="71"/>
      <c r="N40" s="124">
        <f>'Rent FY 2021-22'!N41</f>
        <v>150</v>
      </c>
      <c r="O40" s="71">
        <f>'Rent FY 2021-22'!O41*107.66%</f>
        <v>577.05759999999998</v>
      </c>
      <c r="P40" s="71">
        <f>'Rent FY 2021-22'!P41*107.66%</f>
        <v>532.91700000000003</v>
      </c>
      <c r="Q40" s="71">
        <f>'Rent FY 2021-22'!Q41*107.66%</f>
        <v>565.21500000000003</v>
      </c>
      <c r="R40" s="71">
        <f>'Rent FY 2021-22'!R41*107.66%</f>
        <v>640.577</v>
      </c>
      <c r="S40" s="71"/>
      <c r="T40" s="124">
        <f>'Rent FY 2021-22'!T41</f>
        <v>730</v>
      </c>
      <c r="U40" s="71">
        <f>'Rent FY 2021-22'!U41*107.66%</f>
        <v>666.41539999999998</v>
      </c>
      <c r="V40" s="71">
        <f>'Rent FY 2021-22'!V41*107.66%</f>
        <v>592.13</v>
      </c>
      <c r="W40" s="71">
        <f>'Rent FY 2021-22'!W41*107.66%</f>
        <v>645.96</v>
      </c>
      <c r="X40" s="71">
        <f>'Rent FY 2021-22'!X41*107.66%</f>
        <v>726.70500000000004</v>
      </c>
      <c r="Y40" s="71"/>
      <c r="Z40" s="124">
        <f>'Rent FY 2021-22'!Z41</f>
        <v>370</v>
      </c>
      <c r="AA40" s="71">
        <f>'Rent FY 2021-22'!AA41*107.66%</f>
        <v>821.44579999999996</v>
      </c>
      <c r="AB40" s="71">
        <f>'Rent FY 2021-22'!AB41*107.66%</f>
        <v>699.79</v>
      </c>
      <c r="AC40" s="71">
        <f>'Rent FY 2021-22'!AC41*107.66%</f>
        <v>807.45</v>
      </c>
      <c r="AD40" s="71">
        <f>'Rent FY 2021-22'!AD41*107.66%</f>
        <v>915.11</v>
      </c>
      <c r="AE40" s="71"/>
      <c r="AF40" s="124">
        <f>'Rent FY 2021-22'!AF41</f>
        <v>50</v>
      </c>
      <c r="AG40" s="71">
        <f>'Rent FY 2021-22'!AG41*107.66%</f>
        <v>1056.1446000000001</v>
      </c>
      <c r="AH40" s="71">
        <f>'Rent FY 2021-22'!AH41*107.66%</f>
        <v>888.19500000000005</v>
      </c>
      <c r="AI40" s="71">
        <f>'Rent FY 2021-22'!AI41*107.66%</f>
        <v>1022.77</v>
      </c>
      <c r="AJ40" s="71">
        <f>'Rent FY 2021-22'!AJ41*107.66%</f>
        <v>1184.26</v>
      </c>
      <c r="AK40" s="71"/>
      <c r="AL40" s="124">
        <f>'Rent FY 2021-22'!AL41</f>
        <v>1330</v>
      </c>
      <c r="AM40" s="71">
        <f>'Rent FY 2021-22'!AM41*107.66%</f>
        <v>706.24959999999999</v>
      </c>
      <c r="AN40" s="71">
        <f>'Rent FY 2021-22'!AN41*107.66%</f>
        <v>592.13</v>
      </c>
      <c r="AO40" s="71">
        <f>'Rent FY 2021-22'!AO41*107.66%</f>
        <v>672.875</v>
      </c>
      <c r="AP40" s="71">
        <f>'Rent FY 2021-22'!AP41*107.66%</f>
        <v>780.53499999999997</v>
      </c>
    </row>
    <row r="41" spans="1:42" x14ac:dyDescent="0.2">
      <c r="A41" s="13" t="s">
        <v>288</v>
      </c>
      <c r="B41" s="13" t="s">
        <v>84</v>
      </c>
      <c r="C41" s="71">
        <f>'Rent FY 2021-22'!C42*107.66%</f>
        <v>438.17619999999999</v>
      </c>
      <c r="D41" s="71">
        <f>'Rent FY 2021-22'!D42*107.66%</f>
        <v>396.18880000000001</v>
      </c>
      <c r="E41" s="71">
        <f>'Rent FY 2021-22'!E42*107.66%</f>
        <v>433.8698</v>
      </c>
      <c r="F41" s="71">
        <f>'Rent FY 2021-22'!F42*107.66%</f>
        <v>484.47</v>
      </c>
      <c r="G41" s="71"/>
      <c r="H41" s="124">
        <f>'Rent FY 2021-22'!H42</f>
        <v>20</v>
      </c>
      <c r="I41" s="71">
        <f>'Rent FY 2021-22'!I42*107.66%</f>
        <v>627.65779999999995</v>
      </c>
      <c r="J41" s="71">
        <f>'Rent FY 2021-22'!J42*107.66%</f>
        <v>565.21500000000003</v>
      </c>
      <c r="K41" s="71">
        <f>'Rent FY 2021-22'!K42*107.66%</f>
        <v>672.875</v>
      </c>
      <c r="L41" s="71">
        <f>'Rent FY 2021-22'!L42*107.66%</f>
        <v>748.23699999999997</v>
      </c>
      <c r="M41" s="71"/>
      <c r="N41" s="124">
        <f>'Rent FY 2021-22'!N42</f>
        <v>260</v>
      </c>
      <c r="O41" s="71">
        <f>'Rent FY 2021-22'!O42*107.66%</f>
        <v>745.00720000000001</v>
      </c>
      <c r="P41" s="71">
        <f>'Rent FY 2021-22'!P42*107.66%</f>
        <v>667.49199999999996</v>
      </c>
      <c r="Q41" s="71">
        <f>'Rent FY 2021-22'!Q42*107.66%</f>
        <v>748.23699999999997</v>
      </c>
      <c r="R41" s="71">
        <f>'Rent FY 2021-22'!R42*107.66%</f>
        <v>807.45</v>
      </c>
      <c r="S41" s="71"/>
      <c r="T41" s="124">
        <f>'Rent FY 2021-22'!T42</f>
        <v>810</v>
      </c>
      <c r="U41" s="71">
        <f>'Rent FY 2021-22'!U42*107.66%</f>
        <v>951.71439999999996</v>
      </c>
      <c r="V41" s="71">
        <f>'Rent FY 2021-22'!V42*107.66%</f>
        <v>834.36500000000001</v>
      </c>
      <c r="W41" s="71">
        <f>'Rent FY 2021-22'!W42*107.66%</f>
        <v>915.11</v>
      </c>
      <c r="X41" s="71">
        <f>'Rent FY 2021-22'!X42*107.66%</f>
        <v>1022.77</v>
      </c>
      <c r="Y41" s="71"/>
      <c r="Z41" s="124">
        <f>'Rent FY 2021-22'!Z42</f>
        <v>440</v>
      </c>
      <c r="AA41" s="71">
        <f>'Rent FY 2021-22'!AA42*107.66%</f>
        <v>1288.6902</v>
      </c>
      <c r="AB41" s="71">
        <f>'Rent FY 2021-22'!AB42*107.66%</f>
        <v>1022.77</v>
      </c>
      <c r="AC41" s="71">
        <f>'Rent FY 2021-22'!AC42*107.66%</f>
        <v>1291.92</v>
      </c>
      <c r="AD41" s="71">
        <f>'Rent FY 2021-22'!AD42*107.66%</f>
        <v>1453.41</v>
      </c>
      <c r="AE41" s="71"/>
      <c r="AF41" s="124">
        <f>'Rent FY 2021-22'!AF42</f>
        <v>140</v>
      </c>
      <c r="AG41" s="71">
        <f>'Rent FY 2021-22'!AG42*107.66%</f>
        <v>1968.0247999999999</v>
      </c>
      <c r="AH41" s="71">
        <f>'Rent FY 2021-22'!AH42*107.66%</f>
        <v>1561.07</v>
      </c>
      <c r="AI41" s="71">
        <f>'Rent FY 2021-22'!AI42*107.66%</f>
        <v>1828.0668000000001</v>
      </c>
      <c r="AJ41" s="71">
        <f>'Rent FY 2021-22'!AJ42*107.66%</f>
        <v>2153.1999999999998</v>
      </c>
      <c r="AK41" s="71"/>
      <c r="AL41" s="124">
        <f>'Rent FY 2021-22'!AL42</f>
        <v>1670</v>
      </c>
      <c r="AM41" s="71">
        <f>'Rent FY 2021-22'!AM42*107.66%</f>
        <v>1088.4426000000001</v>
      </c>
      <c r="AN41" s="71">
        <f>'Rent FY 2021-22'!AN42*107.66%</f>
        <v>807.45</v>
      </c>
      <c r="AO41" s="71">
        <f>'Rent FY 2021-22'!AO42*107.66%</f>
        <v>963.55700000000002</v>
      </c>
      <c r="AP41" s="71">
        <f>'Rent FY 2021-22'!AP42*107.66%</f>
        <v>1286.537</v>
      </c>
    </row>
    <row r="42" spans="1:42" ht="14.45" customHeight="1" x14ac:dyDescent="0.2">
      <c r="A42" s="13" t="s">
        <v>290</v>
      </c>
      <c r="B42" s="13">
        <v>80</v>
      </c>
      <c r="C42" s="71">
        <f>'Rent FY 2021-22'!C43*107.66%</f>
        <v>437.09960000000001</v>
      </c>
      <c r="D42" s="71">
        <f>'Rent FY 2021-22'!D43*107.66%</f>
        <v>376.81</v>
      </c>
      <c r="E42" s="71">
        <f>'Rent FY 2021-22'!E43*107.66%</f>
        <v>425.25700000000001</v>
      </c>
      <c r="F42" s="71">
        <f>'Rent FY 2021-22'!F43*107.66%</f>
        <v>513.53819999999996</v>
      </c>
      <c r="G42" s="71"/>
      <c r="H42" s="124">
        <f>'Rent FY 2021-22'!H43</f>
        <v>20</v>
      </c>
      <c r="I42" s="71">
        <f>'Rent FY 2021-22'!I43*107.66%</f>
        <v>444.63580000000002</v>
      </c>
      <c r="J42" s="71">
        <f>'Rent FY 2021-22'!J43*107.66%</f>
        <v>419.87400000000002</v>
      </c>
      <c r="K42" s="71">
        <f>'Rent FY 2021-22'!K43*107.66%</f>
        <v>430.64</v>
      </c>
      <c r="L42" s="71">
        <f>'Rent FY 2021-22'!L43*107.66%</f>
        <v>511.38499999999999</v>
      </c>
      <c r="M42" s="71"/>
      <c r="N42" s="124">
        <f>'Rent FY 2021-22'!N43</f>
        <v>270</v>
      </c>
      <c r="O42" s="71">
        <f>'Rent FY 2021-22'!O43*107.66%</f>
        <v>440.32940000000002</v>
      </c>
      <c r="P42" s="71">
        <f>'Rent FY 2021-22'!P43*107.66%</f>
        <v>403.72500000000002</v>
      </c>
      <c r="Q42" s="71">
        <f>'Rent FY 2021-22'!Q43*107.66%</f>
        <v>425.25700000000001</v>
      </c>
      <c r="R42" s="71">
        <f>'Rent FY 2021-22'!R43*107.66%</f>
        <v>479.08699999999999</v>
      </c>
      <c r="S42" s="71"/>
      <c r="T42" s="124">
        <f>'Rent FY 2021-22'!T43</f>
        <v>1650</v>
      </c>
      <c r="U42" s="71">
        <f>'Rent FY 2021-22'!U43*107.66%</f>
        <v>557.67880000000002</v>
      </c>
      <c r="V42" s="71">
        <f>'Rent FY 2021-22'!V43*107.66%</f>
        <v>484.47</v>
      </c>
      <c r="W42" s="71">
        <f>'Rent FY 2021-22'!W43*107.66%</f>
        <v>538.29999999999995</v>
      </c>
      <c r="X42" s="71">
        <f>'Rent FY 2021-22'!X43*107.66%</f>
        <v>619.04499999999996</v>
      </c>
      <c r="Y42" s="71"/>
      <c r="Z42" s="124">
        <f>'Rent FY 2021-22'!Z43</f>
        <v>940</v>
      </c>
      <c r="AA42" s="71">
        <f>'Rent FY 2021-22'!AA43*107.66%</f>
        <v>663.18560000000002</v>
      </c>
      <c r="AB42" s="71">
        <f>'Rent FY 2021-22'!AB43*107.66%</f>
        <v>565.21500000000003</v>
      </c>
      <c r="AC42" s="71">
        <f>'Rent FY 2021-22'!AC43*107.66%</f>
        <v>640.577</v>
      </c>
      <c r="AD42" s="71">
        <f>'Rent FY 2021-22'!AD43*107.66%</f>
        <v>748.23699999999997</v>
      </c>
      <c r="AE42" s="71"/>
      <c r="AF42" s="124">
        <f>'Rent FY 2021-22'!AF43</f>
        <v>130</v>
      </c>
      <c r="AG42" s="71">
        <f>'Rent FY 2021-22'!AG43*107.66%</f>
        <v>958.17399999999998</v>
      </c>
      <c r="AH42" s="71">
        <f>'Rent FY 2021-22'!AH43*107.66%</f>
        <v>807.45</v>
      </c>
      <c r="AI42" s="71">
        <f>'Rent FY 2021-22'!AI43*107.66%</f>
        <v>915.11</v>
      </c>
      <c r="AJ42" s="71">
        <f>'Rent FY 2021-22'!AJ43*107.66%</f>
        <v>1071.2170000000001</v>
      </c>
      <c r="AK42" s="71"/>
      <c r="AL42" s="124">
        <f>'Rent FY 2021-22'!AL43</f>
        <v>3090</v>
      </c>
      <c r="AM42" s="71">
        <f>'Rent FY 2021-22'!AM43*107.66%</f>
        <v>592.13</v>
      </c>
      <c r="AN42" s="71">
        <f>'Rent FY 2021-22'!AN43*107.66%</f>
        <v>484.47</v>
      </c>
      <c r="AO42" s="71">
        <f>'Rent FY 2021-22'!AO43*107.66%</f>
        <v>565.21500000000003</v>
      </c>
      <c r="AP42" s="71">
        <f>'Rent FY 2021-22'!AP43*107.66%</f>
        <v>645.96</v>
      </c>
    </row>
    <row r="43" spans="1:42" ht="14.45" customHeight="1" x14ac:dyDescent="0.2">
      <c r="A43" s="13" t="s">
        <v>801</v>
      </c>
      <c r="B43" s="13">
        <v>540</v>
      </c>
      <c r="C43" s="71">
        <f>'Rent FY 2021-22'!C44*107.66%</f>
        <v>416.64420000000001</v>
      </c>
      <c r="D43" s="71">
        <f>'Rent FY 2021-22'!D44*107.66%</f>
        <v>373.58019999999999</v>
      </c>
      <c r="E43" s="71">
        <f>'Rent FY 2021-22'!E44*107.66%</f>
        <v>398.34199999999998</v>
      </c>
      <c r="F43" s="71">
        <f>'Rent FY 2021-22'!F44*107.66%</f>
        <v>461.8614</v>
      </c>
      <c r="G43" s="71"/>
      <c r="H43" s="124">
        <f>'Rent FY 2021-22'!H44</f>
        <v>100</v>
      </c>
      <c r="I43" s="71">
        <f>'Rent FY 2021-22'!I44*107.66%</f>
        <v>400.49520000000001</v>
      </c>
      <c r="J43" s="71">
        <f>'Rent FY 2021-22'!J44*107.66%</f>
        <v>349.89499999999998</v>
      </c>
      <c r="K43" s="71">
        <f>'Rent FY 2021-22'!K44*107.66%</f>
        <v>376.81</v>
      </c>
      <c r="L43" s="71">
        <f>'Rent FY 2021-22'!L44*107.66%</f>
        <v>425.25700000000001</v>
      </c>
      <c r="M43" s="71"/>
      <c r="N43" s="124">
        <f>'Rent FY 2021-22'!N44</f>
        <v>1290</v>
      </c>
      <c r="O43" s="71">
        <f>'Rent FY 2021-22'!O44*107.66%</f>
        <v>492.00619999999998</v>
      </c>
      <c r="P43" s="71">
        <f>'Rent FY 2021-22'!P44*107.66%</f>
        <v>430.64</v>
      </c>
      <c r="Q43" s="71">
        <f>'Rent FY 2021-22'!Q44*107.66%</f>
        <v>484.47</v>
      </c>
      <c r="R43" s="71">
        <f>'Rent FY 2021-22'!R44*107.66%</f>
        <v>538.29999999999995</v>
      </c>
      <c r="S43" s="71"/>
      <c r="T43" s="124">
        <f>'Rent FY 2021-22'!T44</f>
        <v>4740</v>
      </c>
      <c r="U43" s="71">
        <f>'Rent FY 2021-22'!U44*107.66%</f>
        <v>593.20659999999998</v>
      </c>
      <c r="V43" s="71">
        <f>'Rent FY 2021-22'!V44*107.66%</f>
        <v>511.38499999999999</v>
      </c>
      <c r="W43" s="71">
        <f>'Rent FY 2021-22'!W44*107.66%</f>
        <v>592.13</v>
      </c>
      <c r="X43" s="71">
        <f>'Rent FY 2021-22'!X44*107.66%</f>
        <v>645.96</v>
      </c>
      <c r="Y43" s="71"/>
      <c r="Z43" s="124">
        <f>'Rent FY 2021-22'!Z44</f>
        <v>2850</v>
      </c>
      <c r="AA43" s="71">
        <f>'Rent FY 2021-22'!AA44*107.66%</f>
        <v>713.78579999999999</v>
      </c>
      <c r="AB43" s="71">
        <f>'Rent FY 2021-22'!AB44*107.66%</f>
        <v>592.13</v>
      </c>
      <c r="AC43" s="71">
        <f>'Rent FY 2021-22'!AC44*107.66%</f>
        <v>699.79</v>
      </c>
      <c r="AD43" s="71">
        <f>'Rent FY 2021-22'!AD44*107.66%</f>
        <v>807.45</v>
      </c>
      <c r="AE43" s="71"/>
      <c r="AF43" s="124">
        <f>'Rent FY 2021-22'!AF44</f>
        <v>620</v>
      </c>
      <c r="AG43" s="71">
        <f>'Rent FY 2021-22'!AG44*107.66%</f>
        <v>1016.3104</v>
      </c>
      <c r="AH43" s="71">
        <f>'Rent FY 2021-22'!AH44*107.66%</f>
        <v>780.53499999999997</v>
      </c>
      <c r="AI43" s="71">
        <f>'Rent FY 2021-22'!AI44*107.66%</f>
        <v>942.02499999999998</v>
      </c>
      <c r="AJ43" s="71">
        <f>'Rent FY 2021-22'!AJ44*107.66%</f>
        <v>1184.26</v>
      </c>
      <c r="AK43" s="71"/>
      <c r="AL43" s="124">
        <f>'Rent FY 2021-22'!AL44</f>
        <v>10130</v>
      </c>
      <c r="AM43" s="71">
        <f>'Rent FY 2021-22'!AM44*107.66%</f>
        <v>628.73440000000005</v>
      </c>
      <c r="AN43" s="71">
        <f>'Rent FY 2021-22'!AN44*107.66%</f>
        <v>500.61900000000003</v>
      </c>
      <c r="AO43" s="71">
        <f>'Rent FY 2021-22'!AO44*107.66%</f>
        <v>592.13</v>
      </c>
      <c r="AP43" s="71">
        <f>'Rent FY 2021-22'!AP44*107.66%</f>
        <v>699.79</v>
      </c>
    </row>
    <row r="44" spans="1:42" ht="14.45" customHeight="1" x14ac:dyDescent="0.2">
      <c r="A44" s="156" t="s">
        <v>292</v>
      </c>
      <c r="B44" s="13">
        <v>180</v>
      </c>
      <c r="C44" s="71">
        <f>'Rent FY 2021-22'!C45*107.66%</f>
        <v>443.55919999999998</v>
      </c>
      <c r="D44" s="71">
        <f>'Rent FY 2021-22'!D45*107.66%</f>
        <v>396.18880000000001</v>
      </c>
      <c r="E44" s="71">
        <f>'Rent FY 2021-22'!E45*107.66%</f>
        <v>419.87400000000002</v>
      </c>
      <c r="F44" s="71">
        <f>'Rent FY 2021-22'!F45*107.66%</f>
        <v>466.1678</v>
      </c>
      <c r="G44" s="71"/>
      <c r="H44" s="124" t="str">
        <f>'Rent FY 2021-22'!H45</f>
        <v>-</v>
      </c>
      <c r="I44" s="71">
        <f>'Rent FY 2021-22'!I45*107.66%</f>
        <v>497.38920000000002</v>
      </c>
      <c r="J44" s="71">
        <f>'Rent FY 2021-22'!J45*107.66%</f>
        <v>387.57600000000002</v>
      </c>
      <c r="K44" s="71">
        <f>'Rent FY 2021-22'!K45*107.66%</f>
        <v>484.47</v>
      </c>
      <c r="L44" s="71">
        <f>'Rent FY 2021-22'!L45*107.66%</f>
        <v>592.13</v>
      </c>
      <c r="M44" s="71"/>
      <c r="N44" s="124">
        <f>'Rent FY 2021-22'!N45</f>
        <v>50</v>
      </c>
      <c r="O44" s="71">
        <f>'Rent FY 2021-22'!O45*107.66%</f>
        <v>418.79739999999998</v>
      </c>
      <c r="P44" s="71">
        <f>'Rent FY 2021-22'!P45*107.66%</f>
        <v>373.58019999999999</v>
      </c>
      <c r="Q44" s="71">
        <f>'Rent FY 2021-22'!Q45*107.66%</f>
        <v>398.34199999999998</v>
      </c>
      <c r="R44" s="71">
        <f>'Rent FY 2021-22'!R45*107.66%</f>
        <v>425.25700000000001</v>
      </c>
      <c r="S44" s="71"/>
      <c r="T44" s="124">
        <f>'Rent FY 2021-22'!T45</f>
        <v>420</v>
      </c>
      <c r="U44" s="71">
        <f>'Rent FY 2021-22'!U45*107.66%</f>
        <v>500.61900000000003</v>
      </c>
      <c r="V44" s="71">
        <f>'Rent FY 2021-22'!V45*107.66%</f>
        <v>429.5634</v>
      </c>
      <c r="W44" s="71">
        <f>'Rent FY 2021-22'!W45*107.66%</f>
        <v>484.47</v>
      </c>
      <c r="X44" s="71">
        <f>'Rent FY 2021-22'!X45*107.66%</f>
        <v>538.29999999999995</v>
      </c>
      <c r="Y44" s="71"/>
      <c r="Z44" s="124">
        <f>'Rent FY 2021-22'!Z45</f>
        <v>150</v>
      </c>
      <c r="AA44" s="71">
        <f>'Rent FY 2021-22'!AA45*107.66%</f>
        <v>606.12580000000003</v>
      </c>
      <c r="AB44" s="71">
        <f>'Rent FY 2021-22'!AB45*107.66%</f>
        <v>500.61900000000003</v>
      </c>
      <c r="AC44" s="71">
        <f>'Rent FY 2021-22'!AC45*107.66%</f>
        <v>592.13</v>
      </c>
      <c r="AD44" s="71">
        <f>'Rent FY 2021-22'!AD45*107.66%</f>
        <v>672.875</v>
      </c>
      <c r="AE44" s="71"/>
      <c r="AF44" s="124">
        <f>'Rent FY 2021-22'!AF45</f>
        <v>30</v>
      </c>
      <c r="AG44" s="71">
        <f>'Rent FY 2021-22'!AG45*107.66%</f>
        <v>854.82039999999995</v>
      </c>
      <c r="AH44" s="71">
        <f>'Rent FY 2021-22'!AH45*107.66%</f>
        <v>699.79</v>
      </c>
      <c r="AI44" s="71">
        <f>'Rent FY 2021-22'!AI45*107.66%</f>
        <v>807.45</v>
      </c>
      <c r="AJ44" s="71">
        <f>'Rent FY 2021-22'!AJ45*107.66%</f>
        <v>979.70600000000002</v>
      </c>
      <c r="AK44" s="71"/>
      <c r="AL44" s="124">
        <f>'Rent FY 2021-22'!AL45</f>
        <v>830</v>
      </c>
      <c r="AM44" s="71">
        <f>'Rent FY 2021-22'!AM45*107.66%</f>
        <v>515.69140000000004</v>
      </c>
      <c r="AN44" s="71">
        <f>'Rent FY 2021-22'!AN45*107.66%</f>
        <v>419.87400000000002</v>
      </c>
      <c r="AO44" s="71">
        <f>'Rent FY 2021-22'!AO45*107.66%</f>
        <v>484.47</v>
      </c>
      <c r="AP44" s="71">
        <f>'Rent FY 2021-22'!AP45*107.66%</f>
        <v>565.21500000000003</v>
      </c>
    </row>
    <row r="45" spans="1:42" x14ac:dyDescent="0.2">
      <c r="A45" s="155" t="s">
        <v>294</v>
      </c>
      <c r="B45" s="13">
        <v>0</v>
      </c>
      <c r="C45" s="71">
        <f>'Rent FY 2021-22'!C46*107.66%</f>
        <v>438.17619999999999</v>
      </c>
      <c r="D45" s="71">
        <f>'Rent FY 2021-22'!D46*107.66%</f>
        <v>396.18880000000001</v>
      </c>
      <c r="E45" s="71">
        <f>'Rent FY 2021-22'!E46*107.66%</f>
        <v>433.8698</v>
      </c>
      <c r="F45" s="71">
        <f>'Rent FY 2021-22'!F46*107.66%</f>
        <v>484.47</v>
      </c>
      <c r="G45" s="71"/>
      <c r="H45" s="124" t="str">
        <f>'Rent FY 2021-22'!H46</f>
        <v>-</v>
      </c>
      <c r="I45" s="71">
        <f>'Rent FY 2021-22'!I46*107.66%</f>
        <v>497.38920000000002</v>
      </c>
      <c r="J45" s="71">
        <f>'Rent FY 2021-22'!J46*107.66%</f>
        <v>387.57600000000002</v>
      </c>
      <c r="K45" s="71">
        <f>'Rent FY 2021-22'!K46*107.66%</f>
        <v>484.47</v>
      </c>
      <c r="L45" s="71">
        <f>'Rent FY 2021-22'!L46*107.66%</f>
        <v>592.13</v>
      </c>
      <c r="M45" s="71"/>
      <c r="N45" s="124">
        <f>'Rent FY 2021-22'!N46</f>
        <v>120</v>
      </c>
      <c r="O45" s="71">
        <f>'Rent FY 2021-22'!O46*107.66%</f>
        <v>495.23599999999999</v>
      </c>
      <c r="P45" s="71">
        <f>'Rent FY 2021-22'!P46*107.66%</f>
        <v>433.8698</v>
      </c>
      <c r="Q45" s="71">
        <f>'Rent FY 2021-22'!Q46*107.66%</f>
        <v>484.47</v>
      </c>
      <c r="R45" s="71">
        <f>'Rent FY 2021-22'!R46*107.66%</f>
        <v>538.29999999999995</v>
      </c>
      <c r="S45" s="71"/>
      <c r="T45" s="124">
        <f>'Rent FY 2021-22'!T46</f>
        <v>480</v>
      </c>
      <c r="U45" s="71">
        <f>'Rent FY 2021-22'!U46*107.66%</f>
        <v>626.58119999999997</v>
      </c>
      <c r="V45" s="71">
        <f>'Rent FY 2021-22'!V46*107.66%</f>
        <v>565.21500000000003</v>
      </c>
      <c r="W45" s="71">
        <f>'Rent FY 2021-22'!W46*107.66%</f>
        <v>619.04499999999996</v>
      </c>
      <c r="X45" s="71">
        <f>'Rent FY 2021-22'!X46*107.66%</f>
        <v>672.875</v>
      </c>
      <c r="Y45" s="71"/>
      <c r="Z45" s="124">
        <f>'Rent FY 2021-22'!Z46</f>
        <v>310</v>
      </c>
      <c r="AA45" s="71">
        <f>'Rent FY 2021-22'!AA46*107.66%</f>
        <v>747.16039999999998</v>
      </c>
      <c r="AB45" s="71">
        <f>'Rent FY 2021-22'!AB46*107.66%</f>
        <v>645.96</v>
      </c>
      <c r="AC45" s="71">
        <f>'Rent FY 2021-22'!AC46*107.66%</f>
        <v>726.70500000000004</v>
      </c>
      <c r="AD45" s="71">
        <f>'Rent FY 2021-22'!AD46*107.66%</f>
        <v>812.83299999999997</v>
      </c>
      <c r="AE45" s="71"/>
      <c r="AF45" s="124">
        <f>'Rent FY 2021-22'!AF46</f>
        <v>70</v>
      </c>
      <c r="AG45" s="71">
        <f>'Rent FY 2021-22'!AG46*107.66%</f>
        <v>1178.877</v>
      </c>
      <c r="AH45" s="71">
        <f>'Rent FY 2021-22'!AH46*107.66%</f>
        <v>968.94</v>
      </c>
      <c r="AI45" s="71">
        <f>'Rent FY 2021-22'!AI46*107.66%</f>
        <v>1049.6849999999999</v>
      </c>
      <c r="AJ45" s="71">
        <f>'Rent FY 2021-22'!AJ46*107.66%</f>
        <v>1291.92</v>
      </c>
      <c r="AK45" s="71"/>
      <c r="AL45" s="124">
        <f>'Rent FY 2021-22'!AL46</f>
        <v>970</v>
      </c>
      <c r="AM45" s="71">
        <f>'Rent FY 2021-22'!AM46*107.66%</f>
        <v>684.71759999999995</v>
      </c>
      <c r="AN45" s="71">
        <f>'Rent FY 2021-22'!AN46*107.66%</f>
        <v>565.21500000000003</v>
      </c>
      <c r="AO45" s="71">
        <f>'Rent FY 2021-22'!AO46*107.66%</f>
        <v>645.96</v>
      </c>
      <c r="AP45" s="71">
        <f>'Rent FY 2021-22'!AP46*107.66%</f>
        <v>748.23699999999997</v>
      </c>
    </row>
    <row r="46" spans="1:42" x14ac:dyDescent="0.2">
      <c r="A46" s="13" t="s">
        <v>296</v>
      </c>
      <c r="B46" s="13">
        <v>0</v>
      </c>
      <c r="C46" s="71">
        <f>'Rent FY 2021-22'!C47*107.66%</f>
        <v>438.17619999999999</v>
      </c>
      <c r="D46" s="71">
        <f>'Rent FY 2021-22'!D47*107.66%</f>
        <v>396.18880000000001</v>
      </c>
      <c r="E46" s="71">
        <f>'Rent FY 2021-22'!E47*107.66%</f>
        <v>433.8698</v>
      </c>
      <c r="F46" s="71">
        <f>'Rent FY 2021-22'!F47*107.66%</f>
        <v>484.47</v>
      </c>
      <c r="G46" s="71"/>
      <c r="H46" s="124">
        <f>'Rent FY 2021-22'!H47</f>
        <v>10</v>
      </c>
      <c r="I46" s="71">
        <f>'Rent FY 2021-22'!I47*107.66%</f>
        <v>370.35039999999998</v>
      </c>
      <c r="J46" s="71">
        <f>'Rent FY 2021-22'!J47*107.66%</f>
        <v>296.065</v>
      </c>
      <c r="K46" s="71">
        <f>'Rent FY 2021-22'!K47*107.66%</f>
        <v>349.89499999999998</v>
      </c>
      <c r="L46" s="71">
        <f>'Rent FY 2021-22'!L47*107.66%</f>
        <v>387.57600000000002</v>
      </c>
      <c r="M46" s="71"/>
      <c r="N46" s="124">
        <f>'Rent FY 2021-22'!N47</f>
        <v>150</v>
      </c>
      <c r="O46" s="71">
        <f>'Rent FY 2021-22'!O47*107.66%</f>
        <v>486.6232</v>
      </c>
      <c r="P46" s="71">
        <f>'Rent FY 2021-22'!P47*107.66%</f>
        <v>430.64</v>
      </c>
      <c r="Q46" s="71">
        <f>'Rent FY 2021-22'!Q47*107.66%</f>
        <v>484.47</v>
      </c>
      <c r="R46" s="71">
        <f>'Rent FY 2021-22'!R47*107.66%</f>
        <v>536.14679999999998</v>
      </c>
      <c r="S46" s="71"/>
      <c r="T46" s="124">
        <f>'Rent FY 2021-22'!T47</f>
        <v>230</v>
      </c>
      <c r="U46" s="71">
        <f>'Rent FY 2021-22'!U47*107.66%</f>
        <v>652.41959999999995</v>
      </c>
      <c r="V46" s="71">
        <f>'Rent FY 2021-22'!V47*107.66%</f>
        <v>565.21500000000003</v>
      </c>
      <c r="W46" s="71">
        <f>'Rent FY 2021-22'!W47*107.66%</f>
        <v>619.04499999999996</v>
      </c>
      <c r="X46" s="71">
        <f>'Rent FY 2021-22'!X47*107.66%</f>
        <v>726.70500000000004</v>
      </c>
      <c r="Y46" s="71"/>
      <c r="Z46" s="124">
        <f>'Rent FY 2021-22'!Z47</f>
        <v>150</v>
      </c>
      <c r="AA46" s="71">
        <f>'Rent FY 2021-22'!AA47*107.66%</f>
        <v>807.45</v>
      </c>
      <c r="AB46" s="71">
        <f>'Rent FY 2021-22'!AB47*107.66%</f>
        <v>715.93899999999996</v>
      </c>
      <c r="AC46" s="71">
        <f>'Rent FY 2021-22'!AC47*107.66%</f>
        <v>780.53499999999997</v>
      </c>
      <c r="AD46" s="71">
        <f>'Rent FY 2021-22'!AD47*107.66%</f>
        <v>888.19500000000005</v>
      </c>
      <c r="AE46" s="71"/>
      <c r="AF46" s="124">
        <f>'Rent FY 2021-22'!AF47</f>
        <v>50</v>
      </c>
      <c r="AG46" s="71">
        <f>'Rent FY 2021-22'!AG47*107.66%</f>
        <v>1150.8853999999999</v>
      </c>
      <c r="AH46" s="71">
        <f>'Rent FY 2021-22'!AH47*107.66%</f>
        <v>888.19500000000005</v>
      </c>
      <c r="AI46" s="71">
        <f>'Rent FY 2021-22'!AI47*107.66%</f>
        <v>1049.6849999999999</v>
      </c>
      <c r="AJ46" s="71">
        <f>'Rent FY 2021-22'!AJ47*107.66%</f>
        <v>1394.1969999999999</v>
      </c>
      <c r="AK46" s="71"/>
      <c r="AL46" s="124">
        <f>'Rent FY 2021-22'!AL47</f>
        <v>580</v>
      </c>
      <c r="AM46" s="71">
        <f>'Rent FY 2021-22'!AM47*107.66%</f>
        <v>683.64099999999996</v>
      </c>
      <c r="AN46" s="71">
        <f>'Rent FY 2021-22'!AN47*107.66%</f>
        <v>517.84460000000001</v>
      </c>
      <c r="AO46" s="71">
        <f>'Rent FY 2021-22'!AO47*107.66%</f>
        <v>629.81100000000004</v>
      </c>
      <c r="AP46" s="71">
        <f>'Rent FY 2021-22'!AP47*107.66%</f>
        <v>780.53499999999997</v>
      </c>
    </row>
    <row r="47" spans="1:42" x14ac:dyDescent="0.2">
      <c r="A47" s="13" t="s">
        <v>298</v>
      </c>
      <c r="B47" s="13" t="s">
        <v>84</v>
      </c>
      <c r="C47" s="71">
        <f>'Rent FY 2021-22'!C48*107.66%</f>
        <v>438.17619999999999</v>
      </c>
      <c r="D47" s="71">
        <f>'Rent FY 2021-22'!D48*107.66%</f>
        <v>396.18880000000001</v>
      </c>
      <c r="E47" s="71">
        <f>'Rent FY 2021-22'!E48*107.66%</f>
        <v>433.8698</v>
      </c>
      <c r="F47" s="71">
        <f>'Rent FY 2021-22'!F48*107.66%</f>
        <v>484.47</v>
      </c>
      <c r="G47" s="71"/>
      <c r="H47" s="124">
        <f>'Rent FY 2021-22'!H48</f>
        <v>10</v>
      </c>
      <c r="I47" s="71">
        <f>'Rent FY 2021-22'!I48*107.66%</f>
        <v>334.82260000000002</v>
      </c>
      <c r="J47" s="71">
        <f>'Rent FY 2021-22'!J48*107.66%</f>
        <v>302.52460000000002</v>
      </c>
      <c r="K47" s="71">
        <f>'Rent FY 2021-22'!K48*107.66%</f>
        <v>326.20979999999997</v>
      </c>
      <c r="L47" s="71">
        <f>'Rent FY 2021-22'!L48*107.66%</f>
        <v>349.89499999999998</v>
      </c>
      <c r="M47" s="71"/>
      <c r="N47" s="124">
        <f>'Rent FY 2021-22'!N48</f>
        <v>70</v>
      </c>
      <c r="O47" s="71">
        <f>'Rent FY 2021-22'!O48*107.66%</f>
        <v>426.33359999999999</v>
      </c>
      <c r="P47" s="71">
        <f>'Rent FY 2021-22'!P48*107.66%</f>
        <v>376.81</v>
      </c>
      <c r="Q47" s="71">
        <f>'Rent FY 2021-22'!Q48*107.66%</f>
        <v>425.25700000000001</v>
      </c>
      <c r="R47" s="71">
        <f>'Rent FY 2021-22'!R48*107.66%</f>
        <v>457.55500000000001</v>
      </c>
      <c r="S47" s="71"/>
      <c r="T47" s="124">
        <f>'Rent FY 2021-22'!T48</f>
        <v>530</v>
      </c>
      <c r="U47" s="71">
        <f>'Rent FY 2021-22'!U48*107.66%</f>
        <v>501.69560000000001</v>
      </c>
      <c r="V47" s="71">
        <f>'Rent FY 2021-22'!V48*107.66%</f>
        <v>457.55500000000001</v>
      </c>
      <c r="W47" s="71">
        <f>'Rent FY 2021-22'!W48*107.66%</f>
        <v>484.47</v>
      </c>
      <c r="X47" s="71">
        <f>'Rent FY 2021-22'!X48*107.66%</f>
        <v>532.91700000000003</v>
      </c>
      <c r="Y47" s="71"/>
      <c r="Z47" s="124">
        <f>'Rent FY 2021-22'!Z48</f>
        <v>230</v>
      </c>
      <c r="AA47" s="71">
        <f>'Rent FY 2021-22'!AA48*107.66%</f>
        <v>597.51300000000003</v>
      </c>
      <c r="AB47" s="71">
        <f>'Rent FY 2021-22'!AB48*107.66%</f>
        <v>532.91700000000003</v>
      </c>
      <c r="AC47" s="71">
        <f>'Rent FY 2021-22'!AC48*107.66%</f>
        <v>592.13</v>
      </c>
      <c r="AD47" s="71">
        <f>'Rent FY 2021-22'!AD48*107.66%</f>
        <v>645.96</v>
      </c>
      <c r="AE47" s="71"/>
      <c r="AF47" s="124">
        <f>'Rent FY 2021-22'!AF48</f>
        <v>30</v>
      </c>
      <c r="AG47" s="71">
        <f>'Rent FY 2021-22'!AG48*107.66%</f>
        <v>800.99040000000002</v>
      </c>
      <c r="AH47" s="71">
        <f>'Rent FY 2021-22'!AH48*107.66%</f>
        <v>565.21500000000003</v>
      </c>
      <c r="AI47" s="71">
        <f>'Rent FY 2021-22'!AI48*107.66%</f>
        <v>748.23699999999997</v>
      </c>
      <c r="AJ47" s="71">
        <f>'Rent FY 2021-22'!AJ48*107.66%</f>
        <v>855.89700000000005</v>
      </c>
      <c r="AK47" s="71"/>
      <c r="AL47" s="124">
        <f>'Rent FY 2021-22'!AL48</f>
        <v>870</v>
      </c>
      <c r="AM47" s="71">
        <f>'Rent FY 2021-22'!AM48*107.66%</f>
        <v>527.53399999999999</v>
      </c>
      <c r="AN47" s="71">
        <f>'Rent FY 2021-22'!AN48*107.66%</f>
        <v>457.55500000000001</v>
      </c>
      <c r="AO47" s="71">
        <f>'Rent FY 2021-22'!AO48*107.66%</f>
        <v>511.38499999999999</v>
      </c>
      <c r="AP47" s="71">
        <f>'Rent FY 2021-22'!AP48*107.66%</f>
        <v>592.13</v>
      </c>
    </row>
    <row r="48" spans="1:42" x14ac:dyDescent="0.2">
      <c r="A48" s="13" t="s">
        <v>300</v>
      </c>
      <c r="B48" s="13">
        <v>90</v>
      </c>
      <c r="C48" s="71">
        <f>'Rent FY 2021-22'!C49*107.66%</f>
        <v>464.01459999999997</v>
      </c>
      <c r="D48" s="71">
        <f>'Rent FY 2021-22'!D49*107.66%</f>
        <v>415.56760000000003</v>
      </c>
      <c r="E48" s="71">
        <f>'Rent FY 2021-22'!E49*107.66%</f>
        <v>466.1678</v>
      </c>
      <c r="F48" s="71">
        <f>'Rent FY 2021-22'!F49*107.66%</f>
        <v>489.85300000000001</v>
      </c>
      <c r="G48" s="71"/>
      <c r="H48" s="124">
        <f>'Rent FY 2021-22'!H49</f>
        <v>10</v>
      </c>
      <c r="I48" s="71">
        <f>'Rent FY 2021-22'!I49*107.66%</f>
        <v>551.2192</v>
      </c>
      <c r="J48" s="71">
        <f>'Rent FY 2021-22'!J49*107.66%</f>
        <v>484.47</v>
      </c>
      <c r="K48" s="71">
        <f>'Rent FY 2021-22'!K49*107.66%</f>
        <v>511.38499999999999</v>
      </c>
      <c r="L48" s="71">
        <f>'Rent FY 2021-22'!L49*107.66%</f>
        <v>619.04499999999996</v>
      </c>
      <c r="M48" s="71"/>
      <c r="N48" s="124">
        <f>'Rent FY 2021-22'!N49</f>
        <v>270</v>
      </c>
      <c r="O48" s="71">
        <f>'Rent FY 2021-22'!O49*107.66%</f>
        <v>539.37660000000005</v>
      </c>
      <c r="P48" s="71">
        <f>'Rent FY 2021-22'!P49*107.66%</f>
        <v>484.47</v>
      </c>
      <c r="Q48" s="71">
        <f>'Rent FY 2021-22'!Q49*107.66%</f>
        <v>532.91700000000003</v>
      </c>
      <c r="R48" s="71">
        <f>'Rent FY 2021-22'!R49*107.66%</f>
        <v>592.13</v>
      </c>
      <c r="S48" s="71"/>
      <c r="T48" s="124">
        <f>'Rent FY 2021-22'!T49</f>
        <v>710</v>
      </c>
      <c r="U48" s="71">
        <f>'Rent FY 2021-22'!U49*107.66%</f>
        <v>643.80679999999995</v>
      </c>
      <c r="V48" s="71">
        <f>'Rent FY 2021-22'!V49*107.66%</f>
        <v>583.5172</v>
      </c>
      <c r="W48" s="71">
        <f>'Rent FY 2021-22'!W49*107.66%</f>
        <v>619.04499999999996</v>
      </c>
      <c r="X48" s="71">
        <f>'Rent FY 2021-22'!X49*107.66%</f>
        <v>699.79</v>
      </c>
      <c r="Y48" s="71"/>
      <c r="Z48" s="124">
        <f>'Rent FY 2021-22'!Z49</f>
        <v>350</v>
      </c>
      <c r="AA48" s="71">
        <f>'Rent FY 2021-22'!AA49*107.66%</f>
        <v>757.92640000000006</v>
      </c>
      <c r="AB48" s="71">
        <f>'Rent FY 2021-22'!AB49*107.66%</f>
        <v>672.875</v>
      </c>
      <c r="AC48" s="71">
        <f>'Rent FY 2021-22'!AC49*107.66%</f>
        <v>726.70500000000004</v>
      </c>
      <c r="AD48" s="71">
        <f>'Rent FY 2021-22'!AD49*107.66%</f>
        <v>807.45</v>
      </c>
      <c r="AE48" s="71"/>
      <c r="AF48" s="124">
        <f>'Rent FY 2021-22'!AF49</f>
        <v>130</v>
      </c>
      <c r="AG48" s="71">
        <f>'Rent FY 2021-22'!AG49*107.66%</f>
        <v>944.17819999999995</v>
      </c>
      <c r="AH48" s="71">
        <f>'Rent FY 2021-22'!AH49*107.66%</f>
        <v>699.79</v>
      </c>
      <c r="AI48" s="71">
        <f>'Rent FY 2021-22'!AI49*107.66%</f>
        <v>888.19500000000005</v>
      </c>
      <c r="AJ48" s="71">
        <f>'Rent FY 2021-22'!AJ49*107.66%</f>
        <v>1042.1487999999999</v>
      </c>
      <c r="AK48" s="71"/>
      <c r="AL48" s="124">
        <f>'Rent FY 2021-22'!AL49</f>
        <v>1570</v>
      </c>
      <c r="AM48" s="71">
        <f>'Rent FY 2021-22'!AM49*107.66%</f>
        <v>664.26220000000001</v>
      </c>
      <c r="AN48" s="71">
        <f>'Rent FY 2021-22'!AN49*107.66%</f>
        <v>565.21500000000003</v>
      </c>
      <c r="AO48" s="71">
        <f>'Rent FY 2021-22'!AO49*107.66%</f>
        <v>640.577</v>
      </c>
      <c r="AP48" s="71">
        <f>'Rent FY 2021-22'!AP49*107.66%</f>
        <v>726.70500000000004</v>
      </c>
    </row>
    <row r="49" spans="1:42" x14ac:dyDescent="0.2">
      <c r="A49" s="13" t="s">
        <v>302</v>
      </c>
      <c r="B49" s="13">
        <v>10</v>
      </c>
      <c r="C49" s="71">
        <f>'Rent FY 2021-22'!C50*107.66%</f>
        <v>448.94220000000001</v>
      </c>
      <c r="D49" s="71">
        <f>'Rent FY 2021-22'!D50*107.66%</f>
        <v>419.87400000000002</v>
      </c>
      <c r="E49" s="71">
        <f>'Rent FY 2021-22'!E50*107.66%</f>
        <v>429.5634</v>
      </c>
      <c r="F49" s="71">
        <f>'Rent FY 2021-22'!F50*107.66%</f>
        <v>461.8614</v>
      </c>
      <c r="G49" s="71"/>
      <c r="H49" s="124" t="str">
        <f>'Rent FY 2021-22'!H50</f>
        <v>-</v>
      </c>
      <c r="I49" s="71">
        <f>'Rent FY 2021-22'!I50*107.66%</f>
        <v>497.38920000000002</v>
      </c>
      <c r="J49" s="71">
        <f>'Rent FY 2021-22'!J50*107.66%</f>
        <v>387.57600000000002</v>
      </c>
      <c r="K49" s="71">
        <f>'Rent FY 2021-22'!K50*107.66%</f>
        <v>484.47</v>
      </c>
      <c r="L49" s="71">
        <f>'Rent FY 2021-22'!L50*107.66%</f>
        <v>592.13</v>
      </c>
      <c r="M49" s="71"/>
      <c r="N49" s="124">
        <f>'Rent FY 2021-22'!N50</f>
        <v>90</v>
      </c>
      <c r="O49" s="71">
        <f>'Rent FY 2021-22'!O50*107.66%</f>
        <v>444.63580000000002</v>
      </c>
      <c r="P49" s="71">
        <f>'Rent FY 2021-22'!P50*107.66%</f>
        <v>403.72500000000002</v>
      </c>
      <c r="Q49" s="71">
        <f>'Rent FY 2021-22'!Q50*107.66%</f>
        <v>436.02300000000002</v>
      </c>
      <c r="R49" s="71">
        <f>'Rent FY 2021-22'!R50*107.66%</f>
        <v>484.47</v>
      </c>
      <c r="S49" s="71"/>
      <c r="T49" s="124">
        <f>'Rent FY 2021-22'!T50</f>
        <v>470</v>
      </c>
      <c r="U49" s="71">
        <f>'Rent FY 2021-22'!U50*107.66%</f>
        <v>516.76800000000003</v>
      </c>
      <c r="V49" s="71">
        <f>'Rent FY 2021-22'!V50*107.66%</f>
        <v>443.55919999999998</v>
      </c>
      <c r="W49" s="71">
        <f>'Rent FY 2021-22'!W50*107.66%</f>
        <v>511.38499999999999</v>
      </c>
      <c r="X49" s="71">
        <f>'Rent FY 2021-22'!X50*107.66%</f>
        <v>565.21500000000003</v>
      </c>
      <c r="Y49" s="71"/>
      <c r="Z49" s="124">
        <f>'Rent FY 2021-22'!Z50</f>
        <v>220</v>
      </c>
      <c r="AA49" s="71">
        <f>'Rent FY 2021-22'!AA50*107.66%</f>
        <v>608.279</v>
      </c>
      <c r="AB49" s="71">
        <f>'Rent FY 2021-22'!AB50*107.66%</f>
        <v>511.38499999999999</v>
      </c>
      <c r="AC49" s="71">
        <f>'Rent FY 2021-22'!AC50*107.66%</f>
        <v>592.13</v>
      </c>
      <c r="AD49" s="71">
        <f>'Rent FY 2021-22'!AD50*107.66%</f>
        <v>667.49199999999996</v>
      </c>
      <c r="AE49" s="71"/>
      <c r="AF49" s="124">
        <f>'Rent FY 2021-22'!AF50</f>
        <v>40</v>
      </c>
      <c r="AG49" s="71">
        <f>'Rent FY 2021-22'!AG50*107.66%</f>
        <v>912.95680000000004</v>
      </c>
      <c r="AH49" s="71">
        <f>'Rent FY 2021-22'!AH50*107.66%</f>
        <v>751.46680000000003</v>
      </c>
      <c r="AI49" s="71">
        <f>'Rent FY 2021-22'!AI50*107.66%</f>
        <v>861.28</v>
      </c>
      <c r="AJ49" s="71">
        <f>'Rent FY 2021-22'!AJ50*107.66%</f>
        <v>966.78679999999997</v>
      </c>
      <c r="AK49" s="71"/>
      <c r="AL49" s="124">
        <f>'Rent FY 2021-22'!AL50</f>
        <v>830</v>
      </c>
      <c r="AM49" s="71">
        <f>'Rent FY 2021-22'!AM50*107.66%</f>
        <v>551.2192</v>
      </c>
      <c r="AN49" s="71">
        <f>'Rent FY 2021-22'!AN50*107.66%</f>
        <v>457.55500000000001</v>
      </c>
      <c r="AO49" s="71">
        <f>'Rent FY 2021-22'!AO50*107.66%</f>
        <v>522.15099999999995</v>
      </c>
      <c r="AP49" s="71">
        <f>'Rent FY 2021-22'!AP50*107.66%</f>
        <v>592.13</v>
      </c>
    </row>
    <row r="50" spans="1:42" x14ac:dyDescent="0.2">
      <c r="A50" s="13" t="s">
        <v>304</v>
      </c>
      <c r="B50" s="13">
        <v>120</v>
      </c>
      <c r="C50" s="71">
        <f>'Rent FY 2021-22'!C51*107.66%</f>
        <v>369.27379999999999</v>
      </c>
      <c r="D50" s="71">
        <f>'Rent FY 2021-22'!D51*107.66%</f>
        <v>326.20979999999997</v>
      </c>
      <c r="E50" s="71">
        <f>'Rent FY 2021-22'!E51*107.66%</f>
        <v>373.58019999999999</v>
      </c>
      <c r="F50" s="71">
        <f>'Rent FY 2021-22'!F51*107.66%</f>
        <v>396.18880000000001</v>
      </c>
      <c r="G50" s="71"/>
      <c r="H50" s="124">
        <f>'Rent FY 2021-22'!H51</f>
        <v>20</v>
      </c>
      <c r="I50" s="71">
        <f>'Rent FY 2021-22'!I51*107.66%</f>
        <v>384.34620000000001</v>
      </c>
      <c r="J50" s="71">
        <f>'Rent FY 2021-22'!J51*107.66%</f>
        <v>349.89499999999998</v>
      </c>
      <c r="K50" s="71">
        <f>'Rent FY 2021-22'!K51*107.66%</f>
        <v>376.81</v>
      </c>
      <c r="L50" s="71">
        <f>'Rent FY 2021-22'!L51*107.66%</f>
        <v>425.25700000000001</v>
      </c>
      <c r="M50" s="71"/>
      <c r="N50" s="124">
        <f>'Rent FY 2021-22'!N51</f>
        <v>230</v>
      </c>
      <c r="O50" s="71">
        <f>'Rent FY 2021-22'!O51*107.66%</f>
        <v>504.92540000000002</v>
      </c>
      <c r="P50" s="71">
        <f>'Rent FY 2021-22'!P51*107.66%</f>
        <v>430.64</v>
      </c>
      <c r="Q50" s="71">
        <f>'Rent FY 2021-22'!Q51*107.66%</f>
        <v>484.47</v>
      </c>
      <c r="R50" s="71">
        <f>'Rent FY 2021-22'!R51*107.66%</f>
        <v>538.29999999999995</v>
      </c>
      <c r="S50" s="71"/>
      <c r="T50" s="124">
        <f>'Rent FY 2021-22'!T51</f>
        <v>570</v>
      </c>
      <c r="U50" s="71">
        <f>'Rent FY 2021-22'!U51*107.66%</f>
        <v>616.89179999999999</v>
      </c>
      <c r="V50" s="71">
        <f>'Rent FY 2021-22'!V51*107.66%</f>
        <v>538.29999999999995</v>
      </c>
      <c r="W50" s="71">
        <f>'Rent FY 2021-22'!W51*107.66%</f>
        <v>592.13</v>
      </c>
      <c r="X50" s="71">
        <f>'Rent FY 2021-22'!X51*107.66%</f>
        <v>651.34299999999996</v>
      </c>
      <c r="Y50" s="71"/>
      <c r="Z50" s="124">
        <f>'Rent FY 2021-22'!Z51</f>
        <v>340</v>
      </c>
      <c r="AA50" s="71">
        <f>'Rent FY 2021-22'!AA51*107.66%</f>
        <v>691.17719999999997</v>
      </c>
      <c r="AB50" s="71">
        <f>'Rent FY 2021-22'!AB51*107.66%</f>
        <v>592.13</v>
      </c>
      <c r="AC50" s="71">
        <f>'Rent FY 2021-22'!AC51*107.66%</f>
        <v>645.96</v>
      </c>
      <c r="AD50" s="71">
        <f>'Rent FY 2021-22'!AD51*107.66%</f>
        <v>753.62</v>
      </c>
      <c r="AE50" s="71"/>
      <c r="AF50" s="124">
        <f>'Rent FY 2021-22'!AF51</f>
        <v>70</v>
      </c>
      <c r="AG50" s="71">
        <f>'Rent FY 2021-22'!AG51*107.66%</f>
        <v>1022.77</v>
      </c>
      <c r="AH50" s="71">
        <f>'Rent FY 2021-22'!AH51*107.66%</f>
        <v>807.45</v>
      </c>
      <c r="AI50" s="71">
        <f>'Rent FY 2021-22'!AI51*107.66%</f>
        <v>968.94</v>
      </c>
      <c r="AJ50" s="71">
        <f>'Rent FY 2021-22'!AJ51*107.66%</f>
        <v>1238.0899999999999</v>
      </c>
      <c r="AK50" s="71"/>
      <c r="AL50" s="124">
        <f>'Rent FY 2021-22'!AL51</f>
        <v>1340</v>
      </c>
      <c r="AM50" s="71">
        <f>'Rent FY 2021-22'!AM51*107.66%</f>
        <v>612.58540000000005</v>
      </c>
      <c r="AN50" s="71">
        <f>'Rent FY 2021-22'!AN51*107.66%</f>
        <v>484.47</v>
      </c>
      <c r="AO50" s="71">
        <f>'Rent FY 2021-22'!AO51*107.66%</f>
        <v>592.13</v>
      </c>
      <c r="AP50" s="71">
        <f>'Rent FY 2021-22'!AP51*107.66%</f>
        <v>699.79</v>
      </c>
    </row>
    <row r="51" spans="1:42" x14ac:dyDescent="0.2">
      <c r="A51" s="13" t="s">
        <v>306</v>
      </c>
      <c r="B51" s="13">
        <v>0</v>
      </c>
      <c r="C51" s="71">
        <f>'Rent FY 2021-22'!C52*107.66%</f>
        <v>438.17619999999999</v>
      </c>
      <c r="D51" s="71">
        <f>'Rent FY 2021-22'!D52*107.66%</f>
        <v>396.18880000000001</v>
      </c>
      <c r="E51" s="71">
        <f>'Rent FY 2021-22'!E52*107.66%</f>
        <v>433.8698</v>
      </c>
      <c r="F51" s="71">
        <f>'Rent FY 2021-22'!F52*107.66%</f>
        <v>484.47</v>
      </c>
      <c r="G51" s="71"/>
      <c r="H51" s="124" t="str">
        <f>'Rent FY 2021-22'!H52</f>
        <v>-</v>
      </c>
      <c r="I51" s="71">
        <f>'Rent FY 2021-22'!I52*107.66%</f>
        <v>497.38920000000002</v>
      </c>
      <c r="J51" s="71">
        <f>'Rent FY 2021-22'!J52*107.66%</f>
        <v>387.57600000000002</v>
      </c>
      <c r="K51" s="71">
        <f>'Rent FY 2021-22'!K52*107.66%</f>
        <v>484.47</v>
      </c>
      <c r="L51" s="71">
        <f>'Rent FY 2021-22'!L52*107.66%</f>
        <v>592.13</v>
      </c>
      <c r="M51" s="71"/>
      <c r="N51" s="124">
        <f>'Rent FY 2021-22'!N52</f>
        <v>70</v>
      </c>
      <c r="O51" s="71">
        <f>'Rent FY 2021-22'!O52*107.66%</f>
        <v>510.30840000000001</v>
      </c>
      <c r="P51" s="71">
        <f>'Rent FY 2021-22'!P52*107.66%</f>
        <v>447.86559999999997</v>
      </c>
      <c r="Q51" s="71">
        <f>'Rent FY 2021-22'!Q52*107.66%</f>
        <v>484.47</v>
      </c>
      <c r="R51" s="71">
        <f>'Rent FY 2021-22'!R52*107.66%</f>
        <v>565.21500000000003</v>
      </c>
      <c r="S51" s="71"/>
      <c r="T51" s="124">
        <f>'Rent FY 2021-22'!T52</f>
        <v>260</v>
      </c>
      <c r="U51" s="71">
        <f>'Rent FY 2021-22'!U52*107.66%</f>
        <v>655.64940000000001</v>
      </c>
      <c r="V51" s="71">
        <f>'Rent FY 2021-22'!V52*107.66%</f>
        <v>592.13</v>
      </c>
      <c r="W51" s="71">
        <f>'Rent FY 2021-22'!W52*107.66%</f>
        <v>640.577</v>
      </c>
      <c r="X51" s="71">
        <f>'Rent FY 2021-22'!X52*107.66%</f>
        <v>699.79</v>
      </c>
      <c r="Y51" s="71"/>
      <c r="Z51" s="124">
        <f>'Rent FY 2021-22'!Z52</f>
        <v>220</v>
      </c>
      <c r="AA51" s="71">
        <f>'Rent FY 2021-22'!AA52*107.66%</f>
        <v>878.50559999999996</v>
      </c>
      <c r="AB51" s="71">
        <f>'Rent FY 2021-22'!AB52*107.66%</f>
        <v>726.70500000000004</v>
      </c>
      <c r="AC51" s="71">
        <f>'Rent FY 2021-22'!AC52*107.66%</f>
        <v>861.28</v>
      </c>
      <c r="AD51" s="71">
        <f>'Rent FY 2021-22'!AD52*107.66%</f>
        <v>968.94</v>
      </c>
      <c r="AE51" s="71"/>
      <c r="AF51" s="124">
        <f>'Rent FY 2021-22'!AF52</f>
        <v>50</v>
      </c>
      <c r="AG51" s="71">
        <f>'Rent FY 2021-22'!AG52*107.66%</f>
        <v>1343.5968</v>
      </c>
      <c r="AH51" s="71">
        <f>'Rent FY 2021-22'!AH52*107.66%</f>
        <v>1036.7657999999999</v>
      </c>
      <c r="AI51" s="71">
        <f>'Rent FY 2021-22'!AI52*107.66%</f>
        <v>1318.835</v>
      </c>
      <c r="AJ51" s="71">
        <f>'Rent FY 2021-22'!AJ52*107.66%</f>
        <v>1561.07</v>
      </c>
      <c r="AK51" s="71"/>
      <c r="AL51" s="124">
        <f>'Rent FY 2021-22'!AL52</f>
        <v>590</v>
      </c>
      <c r="AM51" s="71">
        <f>'Rent FY 2021-22'!AM52*107.66%</f>
        <v>774.07539999999995</v>
      </c>
      <c r="AN51" s="71">
        <f>'Rent FY 2021-22'!AN52*107.66%</f>
        <v>592.13</v>
      </c>
      <c r="AO51" s="71">
        <f>'Rent FY 2021-22'!AO52*107.66%</f>
        <v>699.79</v>
      </c>
      <c r="AP51" s="71">
        <f>'Rent FY 2021-22'!AP52*107.66%</f>
        <v>888.19500000000005</v>
      </c>
    </row>
    <row r="52" spans="1:42" x14ac:dyDescent="0.2">
      <c r="A52" s="13" t="s">
        <v>308</v>
      </c>
      <c r="B52" s="13">
        <v>0</v>
      </c>
      <c r="C52" s="71">
        <f>'Rent FY 2021-22'!C53*107.66%</f>
        <v>438.17619999999999</v>
      </c>
      <c r="D52" s="71">
        <f>'Rent FY 2021-22'!D53*107.66%</f>
        <v>396.18880000000001</v>
      </c>
      <c r="E52" s="71">
        <f>'Rent FY 2021-22'!E53*107.66%</f>
        <v>433.8698</v>
      </c>
      <c r="F52" s="71">
        <f>'Rent FY 2021-22'!F53*107.66%</f>
        <v>484.47</v>
      </c>
      <c r="G52" s="71"/>
      <c r="H52" s="124">
        <f>'Rent FY 2021-22'!H53</f>
        <v>0</v>
      </c>
      <c r="I52" s="71">
        <f>'Rent FY 2021-22'!I53*107.66%</f>
        <v>497.38920000000002</v>
      </c>
      <c r="J52" s="71">
        <f>'Rent FY 2021-22'!J53*107.66%</f>
        <v>387.57600000000002</v>
      </c>
      <c r="K52" s="71">
        <f>'Rent FY 2021-22'!K53*107.66%</f>
        <v>484.47</v>
      </c>
      <c r="L52" s="71">
        <f>'Rent FY 2021-22'!L53*107.66%</f>
        <v>592.13</v>
      </c>
      <c r="M52" s="71"/>
      <c r="N52" s="124">
        <f>'Rent FY 2021-22'!N53</f>
        <v>30</v>
      </c>
      <c r="O52" s="71">
        <f>'Rent FY 2021-22'!O53*107.66%</f>
        <v>456.47840000000002</v>
      </c>
      <c r="P52" s="71">
        <f>'Rent FY 2021-22'!P53*107.66%</f>
        <v>403.72500000000002</v>
      </c>
      <c r="Q52" s="71">
        <f>'Rent FY 2021-22'!Q53*107.66%</f>
        <v>457.55500000000001</v>
      </c>
      <c r="R52" s="71">
        <f>'Rent FY 2021-22'!R53*107.66%</f>
        <v>532.91700000000003</v>
      </c>
      <c r="S52" s="71"/>
      <c r="T52" s="124">
        <f>'Rent FY 2021-22'!T53</f>
        <v>200</v>
      </c>
      <c r="U52" s="71">
        <f>'Rent FY 2021-22'!U53*107.66%</f>
        <v>567.3682</v>
      </c>
      <c r="V52" s="71">
        <f>'Rent FY 2021-22'!V53*107.66%</f>
        <v>462.93799999999999</v>
      </c>
      <c r="W52" s="71">
        <f>'Rent FY 2021-22'!W53*107.66%</f>
        <v>565.21500000000003</v>
      </c>
      <c r="X52" s="71">
        <f>'Rent FY 2021-22'!X53*107.66%</f>
        <v>645.96</v>
      </c>
      <c r="Y52" s="71"/>
      <c r="Z52" s="124">
        <f>'Rent FY 2021-22'!Z53</f>
        <v>100</v>
      </c>
      <c r="AA52" s="71">
        <f>'Rent FY 2021-22'!AA53*107.66%</f>
        <v>684.71759999999995</v>
      </c>
      <c r="AB52" s="71">
        <f>'Rent FY 2021-22'!AB53*107.66%</f>
        <v>565.21500000000003</v>
      </c>
      <c r="AC52" s="71">
        <f>'Rent FY 2021-22'!AC53*107.66%</f>
        <v>672.875</v>
      </c>
      <c r="AD52" s="71">
        <f>'Rent FY 2021-22'!AD53*107.66%</f>
        <v>785.91800000000001</v>
      </c>
      <c r="AE52" s="71"/>
      <c r="AF52" s="124">
        <f>'Rent FY 2021-22'!AF53</f>
        <v>20</v>
      </c>
      <c r="AG52" s="71">
        <f>'Rent FY 2021-22'!AG53*107.66%</f>
        <v>853.74379999999996</v>
      </c>
      <c r="AH52" s="71">
        <f>'Rent FY 2021-22'!AH53*107.66%</f>
        <v>592.13</v>
      </c>
      <c r="AI52" s="71">
        <f>'Rent FY 2021-22'!AI53*107.66%</f>
        <v>915.11</v>
      </c>
      <c r="AJ52" s="71">
        <f>'Rent FY 2021-22'!AJ53*107.66%</f>
        <v>1022.77</v>
      </c>
      <c r="AK52" s="71"/>
      <c r="AL52" s="124">
        <f>'Rent FY 2021-22'!AL53</f>
        <v>340</v>
      </c>
      <c r="AM52" s="71">
        <f>'Rent FY 2021-22'!AM53*107.66%</f>
        <v>608.279</v>
      </c>
      <c r="AN52" s="71">
        <f>'Rent FY 2021-22'!AN53*107.66%</f>
        <v>484.47</v>
      </c>
      <c r="AO52" s="71">
        <f>'Rent FY 2021-22'!AO53*107.66%</f>
        <v>592.13</v>
      </c>
      <c r="AP52" s="71">
        <f>'Rent FY 2021-22'!AP53*107.66%</f>
        <v>699.79</v>
      </c>
    </row>
    <row r="53" spans="1:42" x14ac:dyDescent="0.2">
      <c r="A53" s="13" t="s">
        <v>310</v>
      </c>
      <c r="B53" s="13">
        <v>10</v>
      </c>
      <c r="C53" s="71">
        <f>'Rent FY 2021-22'!C54*107.66%</f>
        <v>362.81420000000003</v>
      </c>
      <c r="D53" s="71">
        <f>'Rent FY 2021-22'!D54*107.66%</f>
        <v>328.363</v>
      </c>
      <c r="E53" s="71">
        <f>'Rent FY 2021-22'!E54*107.66%</f>
        <v>350.97160000000002</v>
      </c>
      <c r="F53" s="71">
        <f>'Rent FY 2021-22'!F54*107.66%</f>
        <v>373.58019999999999</v>
      </c>
      <c r="G53" s="71"/>
      <c r="H53" s="124">
        <f>'Rent FY 2021-22'!H54</f>
        <v>10</v>
      </c>
      <c r="I53" s="71">
        <f>'Rent FY 2021-22'!I54*107.66%</f>
        <v>399.41860000000003</v>
      </c>
      <c r="J53" s="71">
        <f>'Rent FY 2021-22'!J54*107.66%</f>
        <v>349.89499999999998</v>
      </c>
      <c r="K53" s="71">
        <f>'Rent FY 2021-22'!K54*107.66%</f>
        <v>376.81</v>
      </c>
      <c r="L53" s="71">
        <f>'Rent FY 2021-22'!L54*107.66%</f>
        <v>457.55500000000001</v>
      </c>
      <c r="M53" s="71"/>
      <c r="N53" s="124">
        <f>'Rent FY 2021-22'!N54</f>
        <v>90</v>
      </c>
      <c r="O53" s="71">
        <f>'Rent FY 2021-22'!O54*107.66%</f>
        <v>474.78059999999999</v>
      </c>
      <c r="P53" s="71">
        <f>'Rent FY 2021-22'!P54*107.66%</f>
        <v>430.64</v>
      </c>
      <c r="Q53" s="71">
        <f>'Rent FY 2021-22'!Q54*107.66%</f>
        <v>468.32100000000003</v>
      </c>
      <c r="R53" s="71">
        <f>'Rent FY 2021-22'!R54*107.66%</f>
        <v>511.38499999999999</v>
      </c>
      <c r="S53" s="71"/>
      <c r="T53" s="124">
        <f>'Rent FY 2021-22'!T54</f>
        <v>410</v>
      </c>
      <c r="U53" s="71">
        <f>'Rent FY 2021-22'!U54*107.66%</f>
        <v>624.428</v>
      </c>
      <c r="V53" s="71">
        <f>'Rent FY 2021-22'!V54*107.66%</f>
        <v>565.21500000000003</v>
      </c>
      <c r="W53" s="71">
        <f>'Rent FY 2021-22'!W54*107.66%</f>
        <v>619.04499999999996</v>
      </c>
      <c r="X53" s="71">
        <f>'Rent FY 2021-22'!X54*107.66%</f>
        <v>662.10900000000004</v>
      </c>
      <c r="Y53" s="71"/>
      <c r="Z53" s="124">
        <f>'Rent FY 2021-22'!Z54</f>
        <v>310</v>
      </c>
      <c r="AA53" s="71">
        <f>'Rent FY 2021-22'!AA54*107.66%</f>
        <v>743.93060000000003</v>
      </c>
      <c r="AB53" s="71">
        <f>'Rent FY 2021-22'!AB54*107.66%</f>
        <v>672.875</v>
      </c>
      <c r="AC53" s="71">
        <f>'Rent FY 2021-22'!AC54*107.66%</f>
        <v>726.70500000000004</v>
      </c>
      <c r="AD53" s="71">
        <f>'Rent FY 2021-22'!AD54*107.66%</f>
        <v>807.45</v>
      </c>
      <c r="AE53" s="71"/>
      <c r="AF53" s="124">
        <f>'Rent FY 2021-22'!AF54</f>
        <v>60</v>
      </c>
      <c r="AG53" s="71">
        <f>'Rent FY 2021-22'!AG54*107.66%</f>
        <v>1075.5234</v>
      </c>
      <c r="AH53" s="71">
        <f>'Rent FY 2021-22'!AH54*107.66%</f>
        <v>880.65880000000004</v>
      </c>
      <c r="AI53" s="71">
        <f>'Rent FY 2021-22'!AI54*107.66%</f>
        <v>1009.8508</v>
      </c>
      <c r="AJ53" s="71">
        <f>'Rent FY 2021-22'!AJ54*107.66%</f>
        <v>1184.26</v>
      </c>
      <c r="AK53" s="71"/>
      <c r="AL53" s="124">
        <f>'Rent FY 2021-22'!AL54</f>
        <v>900</v>
      </c>
      <c r="AM53" s="71">
        <f>'Rent FY 2021-22'!AM54*107.66%</f>
        <v>675.02819999999997</v>
      </c>
      <c r="AN53" s="71">
        <f>'Rent FY 2021-22'!AN54*107.66%</f>
        <v>565.21500000000003</v>
      </c>
      <c r="AO53" s="71">
        <f>'Rent FY 2021-22'!AO54*107.66%</f>
        <v>640.577</v>
      </c>
      <c r="AP53" s="71">
        <f>'Rent FY 2021-22'!AP54*107.66%</f>
        <v>748.23699999999997</v>
      </c>
    </row>
    <row r="54" spans="1:42" x14ac:dyDescent="0.2">
      <c r="A54" s="13" t="s">
        <v>312</v>
      </c>
      <c r="B54" s="13">
        <v>100</v>
      </c>
      <c r="C54" s="71">
        <f>'Rent FY 2021-22'!C55*107.66%</f>
        <v>415.56760000000003</v>
      </c>
      <c r="D54" s="71">
        <f>'Rent FY 2021-22'!D55*107.66%</f>
        <v>382.19299999999998</v>
      </c>
      <c r="E54" s="71">
        <f>'Rent FY 2021-22'!E55*107.66%</f>
        <v>405.87819999999999</v>
      </c>
      <c r="F54" s="71">
        <f>'Rent FY 2021-22'!F55*107.66%</f>
        <v>419.87400000000002</v>
      </c>
      <c r="G54" s="71"/>
      <c r="H54" s="124">
        <f>'Rent FY 2021-22'!H55</f>
        <v>0</v>
      </c>
      <c r="I54" s="71">
        <f>'Rent FY 2021-22'!I55*107.66%</f>
        <v>497.38920000000002</v>
      </c>
      <c r="J54" s="71">
        <f>'Rent FY 2021-22'!J55*107.66%</f>
        <v>387.57600000000002</v>
      </c>
      <c r="K54" s="71">
        <f>'Rent FY 2021-22'!K55*107.66%</f>
        <v>484.47</v>
      </c>
      <c r="L54" s="71">
        <f>'Rent FY 2021-22'!L55*107.66%</f>
        <v>592.13</v>
      </c>
      <c r="M54" s="71"/>
      <c r="N54" s="124">
        <f>'Rent FY 2021-22'!N55</f>
        <v>20</v>
      </c>
      <c r="O54" s="71">
        <f>'Rent FY 2021-22'!O55*107.66%</f>
        <v>448.94220000000001</v>
      </c>
      <c r="P54" s="71">
        <f>'Rent FY 2021-22'!P55*107.66%</f>
        <v>373.58019999999999</v>
      </c>
      <c r="Q54" s="71">
        <f>'Rent FY 2021-22'!Q55*107.66%</f>
        <v>430.64</v>
      </c>
      <c r="R54" s="71">
        <f>'Rent FY 2021-22'!R55*107.66%</f>
        <v>532.91700000000003</v>
      </c>
      <c r="S54" s="71"/>
      <c r="T54" s="124">
        <f>'Rent FY 2021-22'!T55</f>
        <v>150</v>
      </c>
      <c r="U54" s="71">
        <f>'Rent FY 2021-22'!U55*107.66%</f>
        <v>621.19820000000004</v>
      </c>
      <c r="V54" s="71">
        <f>'Rent FY 2021-22'!V55*107.66%</f>
        <v>527.53399999999999</v>
      </c>
      <c r="W54" s="71">
        <f>'Rent FY 2021-22'!W55*107.66%</f>
        <v>619.04499999999996</v>
      </c>
      <c r="X54" s="71">
        <f>'Rent FY 2021-22'!X55*107.66%</f>
        <v>699.79</v>
      </c>
      <c r="Y54" s="71"/>
      <c r="Z54" s="124">
        <f>'Rent FY 2021-22'!Z55</f>
        <v>270</v>
      </c>
      <c r="AA54" s="71">
        <f>'Rent FY 2021-22'!AA55*107.66%</f>
        <v>672.875</v>
      </c>
      <c r="AB54" s="71">
        <f>'Rent FY 2021-22'!AB55*107.66%</f>
        <v>536.14679999999998</v>
      </c>
      <c r="AC54" s="71">
        <f>'Rent FY 2021-22'!AC55*107.66%</f>
        <v>592.13</v>
      </c>
      <c r="AD54" s="71">
        <f>'Rent FY 2021-22'!AD55*107.66%</f>
        <v>769.76900000000001</v>
      </c>
      <c r="AE54" s="71"/>
      <c r="AF54" s="124">
        <f>'Rent FY 2021-22'!AF55</f>
        <v>60</v>
      </c>
      <c r="AG54" s="71">
        <f>'Rent FY 2021-22'!AG55*107.66%</f>
        <v>830.05859999999996</v>
      </c>
      <c r="AH54" s="71">
        <f>'Rent FY 2021-22'!AH55*107.66%</f>
        <v>592.13</v>
      </c>
      <c r="AI54" s="71">
        <f>'Rent FY 2021-22'!AI55*107.66%</f>
        <v>699.79</v>
      </c>
      <c r="AJ54" s="71">
        <f>'Rent FY 2021-22'!AJ55*107.66%</f>
        <v>968.94</v>
      </c>
      <c r="AK54" s="71"/>
      <c r="AL54" s="124">
        <f>'Rent FY 2021-22'!AL55</f>
        <v>600</v>
      </c>
      <c r="AM54" s="71">
        <f>'Rent FY 2021-22'!AM55*107.66%</f>
        <v>624.428</v>
      </c>
      <c r="AN54" s="71">
        <f>'Rent FY 2021-22'!AN55*107.66%</f>
        <v>484.47</v>
      </c>
      <c r="AO54" s="71">
        <f>'Rent FY 2021-22'!AO55*107.66%</f>
        <v>589.97680000000003</v>
      </c>
      <c r="AP54" s="71">
        <f>'Rent FY 2021-22'!AP55*107.66%</f>
        <v>699.79</v>
      </c>
    </row>
    <row r="55" spans="1:42" x14ac:dyDescent="0.2">
      <c r="A55" s="13" t="s">
        <v>314</v>
      </c>
      <c r="B55" s="13">
        <v>40</v>
      </c>
      <c r="C55" s="71">
        <f>'Rent FY 2021-22'!C56*107.66%</f>
        <v>347.74180000000001</v>
      </c>
      <c r="D55" s="71">
        <f>'Rent FY 2021-22'!D56*107.66%</f>
        <v>303.60120000000001</v>
      </c>
      <c r="E55" s="71">
        <f>'Rent FY 2021-22'!E56*107.66%</f>
        <v>303.60120000000001</v>
      </c>
      <c r="F55" s="71">
        <f>'Rent FY 2021-22'!F56*107.66%</f>
        <v>396.18880000000001</v>
      </c>
      <c r="G55" s="71"/>
      <c r="H55" s="124">
        <f>'Rent FY 2021-22'!H56</f>
        <v>20</v>
      </c>
      <c r="I55" s="71">
        <f>'Rent FY 2021-22'!I56*107.66%</f>
        <v>373.58019999999999</v>
      </c>
      <c r="J55" s="71">
        <f>'Rent FY 2021-22'!J56*107.66%</f>
        <v>376.81</v>
      </c>
      <c r="K55" s="71">
        <f>'Rent FY 2021-22'!K56*107.66%</f>
        <v>376.81</v>
      </c>
      <c r="L55" s="71">
        <f>'Rent FY 2021-22'!L56*107.66%</f>
        <v>396.18880000000001</v>
      </c>
      <c r="M55" s="71"/>
      <c r="N55" s="124">
        <f>'Rent FY 2021-22'!N56</f>
        <v>90</v>
      </c>
      <c r="O55" s="71">
        <f>'Rent FY 2021-22'!O56*107.66%</f>
        <v>487.69979999999998</v>
      </c>
      <c r="P55" s="71">
        <f>'Rent FY 2021-22'!P56*107.66%</f>
        <v>430.64</v>
      </c>
      <c r="Q55" s="71">
        <f>'Rent FY 2021-22'!Q56*107.66%</f>
        <v>484.47</v>
      </c>
      <c r="R55" s="71">
        <f>'Rent FY 2021-22'!R56*107.66%</f>
        <v>516.76800000000003</v>
      </c>
      <c r="S55" s="71"/>
      <c r="T55" s="124">
        <f>'Rent FY 2021-22'!T56</f>
        <v>320</v>
      </c>
      <c r="U55" s="71">
        <f>'Rent FY 2021-22'!U56*107.66%</f>
        <v>635.19399999999996</v>
      </c>
      <c r="V55" s="71">
        <f>'Rent FY 2021-22'!V56*107.66%</f>
        <v>565.21500000000003</v>
      </c>
      <c r="W55" s="71">
        <f>'Rent FY 2021-22'!W56*107.66%</f>
        <v>629.81100000000004</v>
      </c>
      <c r="X55" s="71">
        <f>'Rent FY 2021-22'!X56*107.66%</f>
        <v>699.79</v>
      </c>
      <c r="Y55" s="71"/>
      <c r="Z55" s="124">
        <f>'Rent FY 2021-22'!Z56</f>
        <v>220</v>
      </c>
      <c r="AA55" s="71">
        <f>'Rent FY 2021-22'!AA56*107.66%</f>
        <v>732.08799999999997</v>
      </c>
      <c r="AB55" s="71">
        <f>'Rent FY 2021-22'!AB56*107.66%</f>
        <v>653.49620000000004</v>
      </c>
      <c r="AC55" s="71">
        <f>'Rent FY 2021-22'!AC56*107.66%</f>
        <v>699.79</v>
      </c>
      <c r="AD55" s="71">
        <f>'Rent FY 2021-22'!AD56*107.66%</f>
        <v>780.53499999999997</v>
      </c>
      <c r="AE55" s="71"/>
      <c r="AF55" s="124">
        <f>'Rent FY 2021-22'!AF56</f>
        <v>30</v>
      </c>
      <c r="AG55" s="71">
        <f>'Rent FY 2021-22'!AG56*107.66%</f>
        <v>1070.1404</v>
      </c>
      <c r="AH55" s="71">
        <f>'Rent FY 2021-22'!AH56*107.66%</f>
        <v>861.28</v>
      </c>
      <c r="AI55" s="71">
        <f>'Rent FY 2021-22'!AI56*107.66%</f>
        <v>995.85500000000002</v>
      </c>
      <c r="AJ55" s="71">
        <f>'Rent FY 2021-22'!AJ56*107.66%</f>
        <v>1345.75</v>
      </c>
      <c r="AK55" s="71"/>
      <c r="AL55" s="124">
        <f>'Rent FY 2021-22'!AL56</f>
        <v>720</v>
      </c>
      <c r="AM55" s="71">
        <f>'Rent FY 2021-22'!AM56*107.66%</f>
        <v>644.88340000000005</v>
      </c>
      <c r="AN55" s="71">
        <f>'Rent FY 2021-22'!AN56*107.66%</f>
        <v>538.29999999999995</v>
      </c>
      <c r="AO55" s="71">
        <f>'Rent FY 2021-22'!AO56*107.66%</f>
        <v>640.577</v>
      </c>
      <c r="AP55" s="71">
        <f>'Rent FY 2021-22'!AP56*107.66%</f>
        <v>726.70500000000004</v>
      </c>
    </row>
    <row r="56" spans="1:42" x14ac:dyDescent="0.2">
      <c r="A56" s="13" t="s">
        <v>802</v>
      </c>
      <c r="B56" s="13">
        <v>650</v>
      </c>
      <c r="C56" s="71">
        <f>'Rent FY 2021-22'!C57*107.66%</f>
        <v>431.71660000000003</v>
      </c>
      <c r="D56" s="71">
        <f>'Rent FY 2021-22'!D57*107.66%</f>
        <v>396.18880000000001</v>
      </c>
      <c r="E56" s="71">
        <f>'Rent FY 2021-22'!E57*107.66%</f>
        <v>443.55919999999998</v>
      </c>
      <c r="F56" s="71">
        <f>'Rent FY 2021-22'!F57*107.66%</f>
        <v>461.8614</v>
      </c>
      <c r="G56" s="71"/>
      <c r="H56" s="124">
        <f>'Rent FY 2021-22'!H57</f>
        <v>160</v>
      </c>
      <c r="I56" s="71">
        <f>'Rent FY 2021-22'!I57*107.66%</f>
        <v>467.24439999999998</v>
      </c>
      <c r="J56" s="71">
        <f>'Rent FY 2021-22'!J57*107.66%</f>
        <v>396.18880000000001</v>
      </c>
      <c r="K56" s="71">
        <f>'Rent FY 2021-22'!K57*107.66%</f>
        <v>443.55919999999998</v>
      </c>
      <c r="L56" s="71">
        <f>'Rent FY 2021-22'!L57*107.66%</f>
        <v>559.83199999999999</v>
      </c>
      <c r="M56" s="71"/>
      <c r="N56" s="124">
        <f>'Rent FY 2021-22'!N57</f>
        <v>1580</v>
      </c>
      <c r="O56" s="71">
        <f>'Rent FY 2021-22'!O57*107.66%</f>
        <v>532.91700000000003</v>
      </c>
      <c r="P56" s="71">
        <f>'Rent FY 2021-22'!P57*107.66%</f>
        <v>430.64</v>
      </c>
      <c r="Q56" s="71">
        <f>'Rent FY 2021-22'!Q57*107.66%</f>
        <v>511.38499999999999</v>
      </c>
      <c r="R56" s="71">
        <f>'Rent FY 2021-22'!R57*107.66%</f>
        <v>592.13</v>
      </c>
      <c r="S56" s="71"/>
      <c r="T56" s="124">
        <f>'Rent FY 2021-22'!T57</f>
        <v>4370</v>
      </c>
      <c r="U56" s="71">
        <f>'Rent FY 2021-22'!U57*107.66%</f>
        <v>643.80679999999995</v>
      </c>
      <c r="V56" s="71">
        <f>'Rent FY 2021-22'!V57*107.66%</f>
        <v>532.91700000000003</v>
      </c>
      <c r="W56" s="71">
        <f>'Rent FY 2021-22'!W57*107.66%</f>
        <v>605.04920000000004</v>
      </c>
      <c r="X56" s="71">
        <f>'Rent FY 2021-22'!X57*107.66%</f>
        <v>710.55600000000004</v>
      </c>
      <c r="Y56" s="71"/>
      <c r="Z56" s="124">
        <f>'Rent FY 2021-22'!Z57</f>
        <v>3260</v>
      </c>
      <c r="AA56" s="71">
        <f>'Rent FY 2021-22'!AA57*107.66%</f>
        <v>747.16039999999998</v>
      </c>
      <c r="AB56" s="71">
        <f>'Rent FY 2021-22'!AB57*107.66%</f>
        <v>619.04499999999996</v>
      </c>
      <c r="AC56" s="71">
        <f>'Rent FY 2021-22'!AC57*107.66%</f>
        <v>699.79</v>
      </c>
      <c r="AD56" s="71">
        <f>'Rent FY 2021-22'!AD57*107.66%</f>
        <v>834.36500000000001</v>
      </c>
      <c r="AE56" s="71"/>
      <c r="AF56" s="124">
        <f>'Rent FY 2021-22'!AF57</f>
        <v>600</v>
      </c>
      <c r="AG56" s="71">
        <f>'Rent FY 2021-22'!AG57*107.66%</f>
        <v>1294.0732</v>
      </c>
      <c r="AH56" s="71">
        <f>'Rent FY 2021-22'!AH57*107.66%</f>
        <v>855.89700000000005</v>
      </c>
      <c r="AI56" s="71">
        <f>'Rent FY 2021-22'!AI57*107.66%</f>
        <v>1071.2170000000001</v>
      </c>
      <c r="AJ56" s="71">
        <f>'Rent FY 2021-22'!AJ57*107.66%</f>
        <v>1586.9084</v>
      </c>
      <c r="AK56" s="71"/>
      <c r="AL56" s="124">
        <f>'Rent FY 2021-22'!AL57</f>
        <v>10620</v>
      </c>
      <c r="AM56" s="71">
        <f>'Rent FY 2021-22'!AM57*107.66%</f>
        <v>680.41120000000001</v>
      </c>
      <c r="AN56" s="71">
        <f>'Rent FY 2021-22'!AN57*107.66%</f>
        <v>511.38499999999999</v>
      </c>
      <c r="AO56" s="71">
        <f>'Rent FY 2021-22'!AO57*107.66%</f>
        <v>619.04499999999996</v>
      </c>
      <c r="AP56" s="71">
        <f>'Rent FY 2021-22'!AP57*107.66%</f>
        <v>753.62</v>
      </c>
    </row>
    <row r="57" spans="1:42" x14ac:dyDescent="0.2">
      <c r="A57" s="13" t="s">
        <v>316</v>
      </c>
      <c r="B57" s="13">
        <v>10</v>
      </c>
      <c r="C57" s="71">
        <f>'Rent FY 2021-22'!C58*107.66%</f>
        <v>396.18880000000001</v>
      </c>
      <c r="D57" s="71">
        <f>'Rent FY 2021-22'!D58*107.66%</f>
        <v>396.18880000000001</v>
      </c>
      <c r="E57" s="71">
        <f>'Rent FY 2021-22'!E58*107.66%</f>
        <v>396.18880000000001</v>
      </c>
      <c r="F57" s="71">
        <f>'Rent FY 2021-22'!F58*107.66%</f>
        <v>396.18880000000001</v>
      </c>
      <c r="G57" s="71"/>
      <c r="H57" s="124">
        <f>'Rent FY 2021-22'!H58</f>
        <v>0</v>
      </c>
      <c r="I57" s="71">
        <f>'Rent FY 2021-22'!I58*107.66%</f>
        <v>497.38920000000002</v>
      </c>
      <c r="J57" s="71">
        <f>'Rent FY 2021-22'!J58*107.66%</f>
        <v>387.57600000000002</v>
      </c>
      <c r="K57" s="71">
        <f>'Rent FY 2021-22'!K58*107.66%</f>
        <v>484.47</v>
      </c>
      <c r="L57" s="71">
        <f>'Rent FY 2021-22'!L58*107.66%</f>
        <v>592.13</v>
      </c>
      <c r="M57" s="71"/>
      <c r="N57" s="124">
        <f>'Rent FY 2021-22'!N58</f>
        <v>30</v>
      </c>
      <c r="O57" s="71">
        <f>'Rent FY 2021-22'!O58*107.66%</f>
        <v>507.07859999999999</v>
      </c>
      <c r="P57" s="71">
        <f>'Rent FY 2021-22'!P58*107.66%</f>
        <v>457.55500000000001</v>
      </c>
      <c r="Q57" s="71">
        <f>'Rent FY 2021-22'!Q58*107.66%</f>
        <v>484.47</v>
      </c>
      <c r="R57" s="71">
        <f>'Rent FY 2021-22'!R58*107.66%</f>
        <v>565.21500000000003</v>
      </c>
      <c r="S57" s="71"/>
      <c r="T57" s="124">
        <f>'Rent FY 2021-22'!T58</f>
        <v>160</v>
      </c>
      <c r="U57" s="71">
        <f>'Rent FY 2021-22'!U58*107.66%</f>
        <v>589.97680000000003</v>
      </c>
      <c r="V57" s="71">
        <f>'Rent FY 2021-22'!V58*107.66%</f>
        <v>532.91700000000003</v>
      </c>
      <c r="W57" s="71">
        <f>'Rent FY 2021-22'!W58*107.66%</f>
        <v>583.5172</v>
      </c>
      <c r="X57" s="71">
        <f>'Rent FY 2021-22'!X58*107.66%</f>
        <v>640.577</v>
      </c>
      <c r="Y57" s="71"/>
      <c r="Z57" s="124">
        <f>'Rent FY 2021-22'!Z58</f>
        <v>190</v>
      </c>
      <c r="AA57" s="71">
        <f>'Rent FY 2021-22'!AA58*107.66%</f>
        <v>708.40279999999996</v>
      </c>
      <c r="AB57" s="71">
        <f>'Rent FY 2021-22'!AB58*107.66%</f>
        <v>619.04499999999996</v>
      </c>
      <c r="AC57" s="71">
        <f>'Rent FY 2021-22'!AC58*107.66%</f>
        <v>699.79</v>
      </c>
      <c r="AD57" s="71">
        <f>'Rent FY 2021-22'!AD58*107.66%</f>
        <v>780.53499999999997</v>
      </c>
      <c r="AE57" s="71"/>
      <c r="AF57" s="124">
        <f>'Rent FY 2021-22'!AF58</f>
        <v>20</v>
      </c>
      <c r="AG57" s="71">
        <f>'Rent FY 2021-22'!AG58*107.66%</f>
        <v>1010.9274</v>
      </c>
      <c r="AH57" s="71">
        <f>'Rent FY 2021-22'!AH58*107.66%</f>
        <v>780.53499999999997</v>
      </c>
      <c r="AI57" s="71">
        <f>'Rent FY 2021-22'!AI58*107.66%</f>
        <v>942.02499999999998</v>
      </c>
      <c r="AJ57" s="71">
        <f>'Rent FY 2021-22'!AJ58*107.66%</f>
        <v>1184.26</v>
      </c>
      <c r="AK57" s="71"/>
      <c r="AL57" s="124">
        <f>'Rent FY 2021-22'!AL58</f>
        <v>410</v>
      </c>
      <c r="AM57" s="71">
        <f>'Rent FY 2021-22'!AM58*107.66%</f>
        <v>662.10900000000004</v>
      </c>
      <c r="AN57" s="71">
        <f>'Rent FY 2021-22'!AN58*107.66%</f>
        <v>565.21500000000003</v>
      </c>
      <c r="AO57" s="71">
        <f>'Rent FY 2021-22'!AO58*107.66%</f>
        <v>619.04499999999996</v>
      </c>
      <c r="AP57" s="71">
        <f>'Rent FY 2021-22'!AP58*107.66%</f>
        <v>732.08799999999997</v>
      </c>
    </row>
    <row r="58" spans="1:42" x14ac:dyDescent="0.2">
      <c r="A58" s="13" t="s">
        <v>318</v>
      </c>
      <c r="B58" s="13">
        <v>570</v>
      </c>
      <c r="C58" s="71">
        <f>'Rent FY 2021-22'!C59*107.66%</f>
        <v>441.40600000000001</v>
      </c>
      <c r="D58" s="71">
        <f>'Rent FY 2021-22'!D59*107.66%</f>
        <v>398.34199999999998</v>
      </c>
      <c r="E58" s="71">
        <f>'Rent FY 2021-22'!E59*107.66%</f>
        <v>443.55919999999998</v>
      </c>
      <c r="F58" s="71">
        <f>'Rent FY 2021-22'!F59*107.66%</f>
        <v>461.8614</v>
      </c>
      <c r="G58" s="71"/>
      <c r="H58" s="124">
        <f>'Rent FY 2021-22'!H59</f>
        <v>110</v>
      </c>
      <c r="I58" s="71">
        <f>'Rent FY 2021-22'!I59*107.66%</f>
        <v>495.23599999999999</v>
      </c>
      <c r="J58" s="71">
        <f>'Rent FY 2021-22'!J59*107.66%</f>
        <v>403.72500000000002</v>
      </c>
      <c r="K58" s="71">
        <f>'Rent FY 2021-22'!K59*107.66%</f>
        <v>484.47</v>
      </c>
      <c r="L58" s="71">
        <f>'Rent FY 2021-22'!L59*107.66%</f>
        <v>592.13</v>
      </c>
      <c r="M58" s="71"/>
      <c r="N58" s="124">
        <f>'Rent FY 2021-22'!N59</f>
        <v>830</v>
      </c>
      <c r="O58" s="71">
        <f>'Rent FY 2021-22'!O59*107.66%</f>
        <v>570.59799999999996</v>
      </c>
      <c r="P58" s="71">
        <f>'Rent FY 2021-22'!P59*107.66%</f>
        <v>448.94220000000001</v>
      </c>
      <c r="Q58" s="71">
        <f>'Rent FY 2021-22'!Q59*107.66%</f>
        <v>565.21500000000003</v>
      </c>
      <c r="R58" s="71">
        <f>'Rent FY 2021-22'!R59*107.66%</f>
        <v>672.875</v>
      </c>
      <c r="S58" s="71"/>
      <c r="T58" s="124">
        <f>'Rent FY 2021-22'!T59</f>
        <v>1950</v>
      </c>
      <c r="U58" s="71">
        <f>'Rent FY 2021-22'!U59*107.66%</f>
        <v>685.79420000000005</v>
      </c>
      <c r="V58" s="71">
        <f>'Rent FY 2021-22'!V59*107.66%</f>
        <v>538.29999999999995</v>
      </c>
      <c r="W58" s="71">
        <f>'Rent FY 2021-22'!W59*107.66%</f>
        <v>645.96</v>
      </c>
      <c r="X58" s="71">
        <f>'Rent FY 2021-22'!X59*107.66%</f>
        <v>780.53499999999997</v>
      </c>
      <c r="Y58" s="71"/>
      <c r="Z58" s="124">
        <f>'Rent FY 2021-22'!Z59</f>
        <v>1260</v>
      </c>
      <c r="AA58" s="71">
        <f>'Rent FY 2021-22'!AA59*107.66%</f>
        <v>754.69659999999999</v>
      </c>
      <c r="AB58" s="71">
        <f>'Rent FY 2021-22'!AB59*107.66%</f>
        <v>592.13</v>
      </c>
      <c r="AC58" s="71">
        <f>'Rent FY 2021-22'!AC59*107.66%</f>
        <v>699.79</v>
      </c>
      <c r="AD58" s="71">
        <f>'Rent FY 2021-22'!AD59*107.66%</f>
        <v>834.36500000000001</v>
      </c>
      <c r="AE58" s="71"/>
      <c r="AF58" s="124">
        <f>'Rent FY 2021-22'!AF59</f>
        <v>300</v>
      </c>
      <c r="AG58" s="71">
        <f>'Rent FY 2021-22'!AG59*107.66%</f>
        <v>1482.4782</v>
      </c>
      <c r="AH58" s="71">
        <f>'Rent FY 2021-22'!AH59*107.66%</f>
        <v>915.11</v>
      </c>
      <c r="AI58" s="71">
        <f>'Rent FY 2021-22'!AI59*107.66%</f>
        <v>1309.1456000000001</v>
      </c>
      <c r="AJ58" s="71">
        <f>'Rent FY 2021-22'!AJ59*107.66%</f>
        <v>1913.1182000000001</v>
      </c>
      <c r="AK58" s="71"/>
      <c r="AL58" s="124">
        <f>'Rent FY 2021-22'!AL59</f>
        <v>5010</v>
      </c>
      <c r="AM58" s="71">
        <f>'Rent FY 2021-22'!AM59*107.66%</f>
        <v>699.79</v>
      </c>
      <c r="AN58" s="71">
        <f>'Rent FY 2021-22'!AN59*107.66%</f>
        <v>511.38499999999999</v>
      </c>
      <c r="AO58" s="71">
        <f>'Rent FY 2021-22'!AO59*107.66%</f>
        <v>619.04499999999996</v>
      </c>
      <c r="AP58" s="71">
        <f>'Rent FY 2021-22'!AP59*107.66%</f>
        <v>780.53499999999997</v>
      </c>
    </row>
    <row r="59" spans="1:42" x14ac:dyDescent="0.2">
      <c r="A59" s="13" t="s">
        <v>320</v>
      </c>
      <c r="B59" s="13">
        <v>30</v>
      </c>
      <c r="C59" s="71">
        <f>'Rent FY 2021-22'!C60*107.66%</f>
        <v>327.28640000000001</v>
      </c>
      <c r="D59" s="71">
        <f>'Rent FY 2021-22'!D60*107.66%</f>
        <v>326.20979999999997</v>
      </c>
      <c r="E59" s="71">
        <f>'Rent FY 2021-22'!E60*107.66%</f>
        <v>349.89499999999998</v>
      </c>
      <c r="F59" s="71">
        <f>'Rent FY 2021-22'!F60*107.66%</f>
        <v>366.04399999999998</v>
      </c>
      <c r="G59" s="71"/>
      <c r="H59" s="124">
        <f>'Rent FY 2021-22'!H60</f>
        <v>40</v>
      </c>
      <c r="I59" s="71">
        <f>'Rent FY 2021-22'!I60*107.66%</f>
        <v>415.56760000000003</v>
      </c>
      <c r="J59" s="71">
        <f>'Rent FY 2021-22'!J60*107.66%</f>
        <v>396.18880000000001</v>
      </c>
      <c r="K59" s="71">
        <f>'Rent FY 2021-22'!K60*107.66%</f>
        <v>396.18880000000001</v>
      </c>
      <c r="L59" s="71">
        <f>'Rent FY 2021-22'!L60*107.66%</f>
        <v>443.55919999999998</v>
      </c>
      <c r="M59" s="71"/>
      <c r="N59" s="124">
        <f>'Rent FY 2021-22'!N60</f>
        <v>320</v>
      </c>
      <c r="O59" s="71">
        <f>'Rent FY 2021-22'!O60*107.66%</f>
        <v>509.23180000000002</v>
      </c>
      <c r="P59" s="71">
        <f>'Rent FY 2021-22'!P60*107.66%</f>
        <v>452.17200000000003</v>
      </c>
      <c r="Q59" s="71">
        <f>'Rent FY 2021-22'!Q60*107.66%</f>
        <v>500.61900000000003</v>
      </c>
      <c r="R59" s="71">
        <f>'Rent FY 2021-22'!R60*107.66%</f>
        <v>565.21500000000003</v>
      </c>
      <c r="S59" s="71"/>
      <c r="T59" s="124">
        <f>'Rent FY 2021-22'!T60</f>
        <v>590</v>
      </c>
      <c r="U59" s="71">
        <f>'Rent FY 2021-22'!U60*107.66%</f>
        <v>649.18979999999999</v>
      </c>
      <c r="V59" s="71">
        <f>'Rent FY 2021-22'!V60*107.66%</f>
        <v>565.21500000000003</v>
      </c>
      <c r="W59" s="71">
        <f>'Rent FY 2021-22'!W60*107.66%</f>
        <v>623.35140000000001</v>
      </c>
      <c r="X59" s="71">
        <f>'Rent FY 2021-22'!X60*107.66%</f>
        <v>721.322</v>
      </c>
      <c r="Y59" s="71"/>
      <c r="Z59" s="124">
        <f>'Rent FY 2021-22'!Z60</f>
        <v>530</v>
      </c>
      <c r="AA59" s="71">
        <f>'Rent FY 2021-22'!AA60*107.66%</f>
        <v>782.68820000000005</v>
      </c>
      <c r="AB59" s="71">
        <f>'Rent FY 2021-22'!AB60*107.66%</f>
        <v>672.875</v>
      </c>
      <c r="AC59" s="71">
        <f>'Rent FY 2021-22'!AC60*107.66%</f>
        <v>753.62</v>
      </c>
      <c r="AD59" s="71">
        <f>'Rent FY 2021-22'!AD60*107.66%</f>
        <v>861.28</v>
      </c>
      <c r="AE59" s="71"/>
      <c r="AF59" s="124">
        <f>'Rent FY 2021-22'!AF60</f>
        <v>90</v>
      </c>
      <c r="AG59" s="71">
        <f>'Rent FY 2021-22'!AG60*107.66%</f>
        <v>1275.771</v>
      </c>
      <c r="AH59" s="71">
        <f>'Rent FY 2021-22'!AH60*107.66%</f>
        <v>915.11</v>
      </c>
      <c r="AI59" s="71">
        <f>'Rent FY 2021-22'!AI60*107.66%</f>
        <v>1071.2170000000001</v>
      </c>
      <c r="AJ59" s="71">
        <f>'Rent FY 2021-22'!AJ60*107.66%</f>
        <v>1453.41</v>
      </c>
      <c r="AK59" s="71"/>
      <c r="AL59" s="124">
        <f>'Rent FY 2021-22'!AL60</f>
        <v>1590</v>
      </c>
      <c r="AM59" s="71">
        <f>'Rent FY 2021-22'!AM60*107.66%</f>
        <v>687.94740000000002</v>
      </c>
      <c r="AN59" s="71">
        <f>'Rent FY 2021-22'!AN60*107.66%</f>
        <v>532.91700000000003</v>
      </c>
      <c r="AO59" s="71">
        <f>'Rent FY 2021-22'!AO60*107.66%</f>
        <v>640.577</v>
      </c>
      <c r="AP59" s="71">
        <f>'Rent FY 2021-22'!AP60*107.66%</f>
        <v>780.53499999999997</v>
      </c>
    </row>
    <row r="60" spans="1:42" x14ac:dyDescent="0.2">
      <c r="A60" s="13" t="s">
        <v>322</v>
      </c>
      <c r="B60" s="13">
        <v>50</v>
      </c>
      <c r="C60" s="71">
        <f>'Rent FY 2021-22'!C61*107.66%</f>
        <v>392.959</v>
      </c>
      <c r="D60" s="71">
        <f>'Rent FY 2021-22'!D61*107.66%</f>
        <v>373.58019999999999</v>
      </c>
      <c r="E60" s="71">
        <f>'Rent FY 2021-22'!E61*107.66%</f>
        <v>373.58019999999999</v>
      </c>
      <c r="F60" s="71">
        <f>'Rent FY 2021-22'!F61*107.66%</f>
        <v>419.87400000000002</v>
      </c>
      <c r="G60" s="71"/>
      <c r="H60" s="124">
        <f>'Rent FY 2021-22'!H61</f>
        <v>10</v>
      </c>
      <c r="I60" s="71">
        <f>'Rent FY 2021-22'!I61*107.66%</f>
        <v>425.25700000000001</v>
      </c>
      <c r="J60" s="71">
        <f>'Rent FY 2021-22'!J61*107.66%</f>
        <v>376.81</v>
      </c>
      <c r="K60" s="71">
        <f>'Rent FY 2021-22'!K61*107.66%</f>
        <v>424.18040000000002</v>
      </c>
      <c r="L60" s="71">
        <f>'Rent FY 2021-22'!L61*107.66%</f>
        <v>484.47</v>
      </c>
      <c r="M60" s="71"/>
      <c r="N60" s="124">
        <f>'Rent FY 2021-22'!N61</f>
        <v>120</v>
      </c>
      <c r="O60" s="71">
        <f>'Rent FY 2021-22'!O61*107.66%</f>
        <v>490.92959999999999</v>
      </c>
      <c r="P60" s="71">
        <f>'Rent FY 2021-22'!P61*107.66%</f>
        <v>430.64</v>
      </c>
      <c r="Q60" s="71">
        <f>'Rent FY 2021-22'!Q61*107.66%</f>
        <v>462.93799999999999</v>
      </c>
      <c r="R60" s="71">
        <f>'Rent FY 2021-22'!R61*107.66%</f>
        <v>532.91700000000003</v>
      </c>
      <c r="S60" s="71"/>
      <c r="T60" s="124">
        <f>'Rent FY 2021-22'!T61</f>
        <v>620</v>
      </c>
      <c r="U60" s="71">
        <f>'Rent FY 2021-22'!U61*107.66%</f>
        <v>579.21079999999995</v>
      </c>
      <c r="V60" s="71">
        <f>'Rent FY 2021-22'!V61*107.66%</f>
        <v>511.38499999999999</v>
      </c>
      <c r="W60" s="71">
        <f>'Rent FY 2021-22'!W61*107.66%</f>
        <v>565.21500000000003</v>
      </c>
      <c r="X60" s="71">
        <f>'Rent FY 2021-22'!X61*107.66%</f>
        <v>640.577</v>
      </c>
      <c r="Y60" s="71"/>
      <c r="Z60" s="124">
        <f>'Rent FY 2021-22'!Z61</f>
        <v>410</v>
      </c>
      <c r="AA60" s="71">
        <f>'Rent FY 2021-22'!AA61*107.66%</f>
        <v>719.16880000000003</v>
      </c>
      <c r="AB60" s="71">
        <f>'Rent FY 2021-22'!AB61*107.66%</f>
        <v>619.04499999999996</v>
      </c>
      <c r="AC60" s="71">
        <f>'Rent FY 2021-22'!AC61*107.66%</f>
        <v>699.79</v>
      </c>
      <c r="AD60" s="71">
        <f>'Rent FY 2021-22'!AD61*107.66%</f>
        <v>807.45</v>
      </c>
      <c r="AE60" s="71"/>
      <c r="AF60" s="124">
        <f>'Rent FY 2021-22'!AF61</f>
        <v>60</v>
      </c>
      <c r="AG60" s="71">
        <f>'Rent FY 2021-22'!AG61*107.66%</f>
        <v>1076.5999999999999</v>
      </c>
      <c r="AH60" s="71">
        <f>'Rent FY 2021-22'!AH61*107.66%</f>
        <v>834.36500000000001</v>
      </c>
      <c r="AI60" s="71">
        <f>'Rent FY 2021-22'!AI61*107.66%</f>
        <v>952.79100000000005</v>
      </c>
      <c r="AJ60" s="71">
        <f>'Rent FY 2021-22'!AJ61*107.66%</f>
        <v>1291.92</v>
      </c>
      <c r="AK60" s="71"/>
      <c r="AL60" s="124">
        <f>'Rent FY 2021-22'!AL61</f>
        <v>1260</v>
      </c>
      <c r="AM60" s="71">
        <f>'Rent FY 2021-22'!AM61*107.66%</f>
        <v>631.96420000000001</v>
      </c>
      <c r="AN60" s="71">
        <f>'Rent FY 2021-22'!AN61*107.66%</f>
        <v>511.38499999999999</v>
      </c>
      <c r="AO60" s="71">
        <f>'Rent FY 2021-22'!AO61*107.66%</f>
        <v>592.13</v>
      </c>
      <c r="AP60" s="71">
        <f>'Rent FY 2021-22'!AP61*107.66%</f>
        <v>699.79</v>
      </c>
    </row>
    <row r="61" spans="1:42" x14ac:dyDescent="0.2">
      <c r="A61" s="13" t="s">
        <v>324</v>
      </c>
      <c r="B61" s="13" t="s">
        <v>84</v>
      </c>
      <c r="C61" s="71">
        <f>'Rent FY 2021-22'!C62*107.66%</f>
        <v>438.17619999999999</v>
      </c>
      <c r="D61" s="71">
        <f>'Rent FY 2021-22'!D62*107.66%</f>
        <v>396.18880000000001</v>
      </c>
      <c r="E61" s="71">
        <f>'Rent FY 2021-22'!E62*107.66%</f>
        <v>433.8698</v>
      </c>
      <c r="F61" s="71">
        <f>'Rent FY 2021-22'!F62*107.66%</f>
        <v>484.47</v>
      </c>
      <c r="G61" s="71"/>
      <c r="H61" s="124">
        <f>'Rent FY 2021-22'!H62</f>
        <v>10</v>
      </c>
      <c r="I61" s="71">
        <f>'Rent FY 2021-22'!I62*107.66%</f>
        <v>359.58440000000002</v>
      </c>
      <c r="J61" s="71">
        <f>'Rent FY 2021-22'!J62*107.66%</f>
        <v>317.59699999999998</v>
      </c>
      <c r="K61" s="71">
        <f>'Rent FY 2021-22'!K62*107.66%</f>
        <v>349.89499999999998</v>
      </c>
      <c r="L61" s="71">
        <f>'Rent FY 2021-22'!L62*107.66%</f>
        <v>403.72500000000002</v>
      </c>
      <c r="M61" s="71"/>
      <c r="N61" s="124">
        <f>'Rent FY 2021-22'!N62</f>
        <v>280</v>
      </c>
      <c r="O61" s="71">
        <f>'Rent FY 2021-22'!O62*107.66%</f>
        <v>465.09120000000001</v>
      </c>
      <c r="P61" s="71">
        <f>'Rent FY 2021-22'!P62*107.66%</f>
        <v>403.72500000000002</v>
      </c>
      <c r="Q61" s="71">
        <f>'Rent FY 2021-22'!Q62*107.66%</f>
        <v>430.64</v>
      </c>
      <c r="R61" s="71">
        <f>'Rent FY 2021-22'!R62*107.66%</f>
        <v>511.38499999999999</v>
      </c>
      <c r="S61" s="71"/>
      <c r="T61" s="124">
        <f>'Rent FY 2021-22'!T62</f>
        <v>1050</v>
      </c>
      <c r="U61" s="71">
        <f>'Rent FY 2021-22'!U62*107.66%</f>
        <v>607.20240000000001</v>
      </c>
      <c r="V61" s="71">
        <f>'Rent FY 2021-22'!V62*107.66%</f>
        <v>511.38499999999999</v>
      </c>
      <c r="W61" s="71">
        <f>'Rent FY 2021-22'!W62*107.66%</f>
        <v>592.13</v>
      </c>
      <c r="X61" s="71">
        <f>'Rent FY 2021-22'!X62*107.66%</f>
        <v>678.25800000000004</v>
      </c>
      <c r="Y61" s="71"/>
      <c r="Z61" s="124">
        <f>'Rent FY 2021-22'!Z62</f>
        <v>870</v>
      </c>
      <c r="AA61" s="71">
        <f>'Rent FY 2021-22'!AA62*107.66%</f>
        <v>736.39440000000002</v>
      </c>
      <c r="AB61" s="71">
        <f>'Rent FY 2021-22'!AB62*107.66%</f>
        <v>613.66200000000003</v>
      </c>
      <c r="AC61" s="71">
        <f>'Rent FY 2021-22'!AC62*107.66%</f>
        <v>699.79</v>
      </c>
      <c r="AD61" s="71">
        <f>'Rent FY 2021-22'!AD62*107.66%</f>
        <v>818.21600000000001</v>
      </c>
      <c r="AE61" s="71"/>
      <c r="AF61" s="124">
        <f>'Rent FY 2021-22'!AF62</f>
        <v>140</v>
      </c>
      <c r="AG61" s="71">
        <f>'Rent FY 2021-22'!AG62*107.66%</f>
        <v>1039.9956</v>
      </c>
      <c r="AH61" s="71">
        <f>'Rent FY 2021-22'!AH62*107.66%</f>
        <v>748.23699999999997</v>
      </c>
      <c r="AI61" s="71">
        <f>'Rent FY 2021-22'!AI62*107.66%</f>
        <v>915.11</v>
      </c>
      <c r="AJ61" s="71">
        <f>'Rent FY 2021-22'!AJ62*107.66%</f>
        <v>1291.92</v>
      </c>
      <c r="AK61" s="71"/>
      <c r="AL61" s="124">
        <f>'Rent FY 2021-22'!AL62</f>
        <v>2350</v>
      </c>
      <c r="AM61" s="71">
        <f>'Rent FY 2021-22'!AM62*107.66%</f>
        <v>662.10900000000004</v>
      </c>
      <c r="AN61" s="71">
        <f>'Rent FY 2021-22'!AN62*107.66%</f>
        <v>511.38499999999999</v>
      </c>
      <c r="AO61" s="71">
        <f>'Rent FY 2021-22'!AO62*107.66%</f>
        <v>619.04499999999996</v>
      </c>
      <c r="AP61" s="71">
        <f>'Rent FY 2021-22'!AP62*107.66%</f>
        <v>748.23699999999997</v>
      </c>
    </row>
    <row r="62" spans="1:42" x14ac:dyDescent="0.2">
      <c r="A62" s="13" t="s">
        <v>803</v>
      </c>
      <c r="B62" s="161">
        <v>1620</v>
      </c>
      <c r="C62" s="13">
        <f>'Rent FY 2021-22'!C63*105.34%</f>
        <v>406.61240000000004</v>
      </c>
      <c r="D62" s="13">
        <f>'Rent FY 2021-22'!D63*105.34%</f>
        <v>364.47640000000001</v>
      </c>
      <c r="E62" s="13">
        <f>'Rent FY 2021-22'!E63*105.34%</f>
        <v>395.02500000000003</v>
      </c>
      <c r="F62" s="13">
        <f>'Rent FY 2021-22'!F63*105.34%</f>
        <v>442.42800000000005</v>
      </c>
      <c r="H62" s="13">
        <f>'Rent FY 2021-22'!H63</f>
        <v>840</v>
      </c>
      <c r="I62" s="13">
        <f>'Rent FY 2021-22'!I63*105.34%</f>
        <v>480.35040000000004</v>
      </c>
      <c r="J62" s="13">
        <f>'Rent FY 2021-22'!J63*105.34%</f>
        <v>395.02500000000003</v>
      </c>
      <c r="K62" s="13">
        <f>'Rent FY 2021-22'!K63*105.34%</f>
        <v>484.56400000000008</v>
      </c>
      <c r="L62" s="13">
        <f>'Rent FY 2021-22'!L63*105.34%</f>
        <v>553.03500000000008</v>
      </c>
      <c r="N62" s="13">
        <f>'Rent FY 2021-22'!N63</f>
        <v>7980</v>
      </c>
      <c r="O62" s="13">
        <f>'Rent FY 2021-22'!O63*105.34%</f>
        <v>559.35540000000003</v>
      </c>
      <c r="P62" s="13">
        <f>'Rent FY 2021-22'!P63*105.34%</f>
        <v>447.69500000000005</v>
      </c>
      <c r="Q62" s="13">
        <f>'Rent FY 2021-22'!Q63*105.34%</f>
        <v>526.70000000000005</v>
      </c>
      <c r="R62" s="13">
        <f>'Rent FY 2021-22'!R63*105.34%</f>
        <v>658.37500000000011</v>
      </c>
      <c r="T62" s="13">
        <f>'Rent FY 2021-22'!T63</f>
        <v>20460</v>
      </c>
      <c r="U62" s="13">
        <f>'Rent FY 2021-22'!U63*105.34%</f>
        <v>661.53520000000003</v>
      </c>
      <c r="V62" s="13">
        <f>'Rent FY 2021-22'!V63*105.34%</f>
        <v>521.43300000000011</v>
      </c>
      <c r="W62" s="13">
        <f>'Rent FY 2021-22'!W63*105.34%</f>
        <v>626.77300000000002</v>
      </c>
      <c r="X62" s="13">
        <f>'Rent FY 2021-22'!X63*105.34%</f>
        <v>763.71500000000003</v>
      </c>
      <c r="Z62" s="13">
        <f>'Rent FY 2021-22'!Z63</f>
        <v>13090</v>
      </c>
      <c r="AA62" s="13">
        <f>'Rent FY 2021-22'!AA63*105.34%</f>
        <v>728.95280000000002</v>
      </c>
      <c r="AB62" s="13">
        <f>'Rent FY 2021-22'!AB63*105.34%</f>
        <v>579.37000000000012</v>
      </c>
      <c r="AC62" s="13">
        <f>'Rent FY 2021-22'!AC63*105.34%</f>
        <v>684.71</v>
      </c>
      <c r="AD62" s="13">
        <f>'Rent FY 2021-22'!AD63*105.34%</f>
        <v>837.45300000000009</v>
      </c>
      <c r="AF62" s="13">
        <f>'Rent FY 2021-22'!AF63</f>
        <v>3320</v>
      </c>
      <c r="AG62" s="13">
        <f>'Rent FY 2021-22'!AG63*105.34%</f>
        <v>1317.8034000000002</v>
      </c>
      <c r="AH62" s="13">
        <f>'Rent FY 2021-22'!AH63*105.34%</f>
        <v>837.45300000000009</v>
      </c>
      <c r="AI62" s="13">
        <f>'Rent FY 2021-22'!AI63*105.34%</f>
        <v>1106.0700000000002</v>
      </c>
      <c r="AJ62" s="13">
        <f>'Rent FY 2021-22'!AJ63*105.34%</f>
        <v>1580.1000000000001</v>
      </c>
      <c r="AL62" s="13">
        <f>'Rent FY 2021-22'!AL63</f>
        <v>47310</v>
      </c>
      <c r="AM62" s="13">
        <f>'Rent FY 2021-22'!AM63*105.34%</f>
        <v>696.29740000000004</v>
      </c>
      <c r="AN62" s="13">
        <f>'Rent FY 2021-22'!AN63*105.34%</f>
        <v>521.43300000000011</v>
      </c>
      <c r="AO62" s="13">
        <f>'Rent FY 2021-22'!AO63*105.34%</f>
        <v>626.77300000000002</v>
      </c>
      <c r="AP62" s="13">
        <f>'Rent FY 2021-22'!AP63*105.34%</f>
        <v>790.05000000000007</v>
      </c>
    </row>
    <row r="63" spans="1:42" x14ac:dyDescent="0.2">
      <c r="A63" s="13" t="s">
        <v>1027</v>
      </c>
      <c r="B63" s="13">
        <v>20</v>
      </c>
      <c r="C63" s="13">
        <f>'Rent FY 2021-22'!C64*105.34%</f>
        <v>438.21440000000007</v>
      </c>
      <c r="D63" s="13">
        <f>'Rent FY 2021-22'!D64*105.34%</f>
        <v>365.52980000000002</v>
      </c>
      <c r="E63" s="13">
        <f>'Rent FY 2021-22'!E64*105.34%</f>
        <v>456.12220000000008</v>
      </c>
      <c r="F63" s="13">
        <f>'Rent FY 2021-22'!F64*105.34%</f>
        <v>456.12220000000008</v>
      </c>
      <c r="H63" s="13">
        <f>'Rent FY 2021-22'!H64</f>
        <v>10</v>
      </c>
      <c r="I63" s="13">
        <f>'Rent FY 2021-22'!I64*105.34%</f>
        <v>330.76760000000002</v>
      </c>
      <c r="J63" s="13">
        <f>'Rent FY 2021-22'!J64*105.34%</f>
        <v>316.02000000000004</v>
      </c>
      <c r="K63" s="13">
        <f>'Rent FY 2021-22'!K64*105.34%</f>
        <v>319.18020000000001</v>
      </c>
      <c r="L63" s="13">
        <f>'Rent FY 2021-22'!L64*105.34%</f>
        <v>342.35500000000002</v>
      </c>
      <c r="N63" s="13">
        <f>'Rent FY 2021-22'!N64</f>
        <v>250</v>
      </c>
      <c r="O63" s="13">
        <f>'Rent FY 2021-22'!O64*105.34%</f>
        <v>435.05420000000004</v>
      </c>
      <c r="P63" s="13">
        <f>'Rent FY 2021-22'!P64*105.34%</f>
        <v>373.95700000000005</v>
      </c>
      <c r="Q63" s="13">
        <f>'Rent FY 2021-22'!Q64*105.34%</f>
        <v>421.36000000000007</v>
      </c>
      <c r="R63" s="13">
        <f>'Rent FY 2021-22'!R64*105.34%</f>
        <v>474.03000000000003</v>
      </c>
      <c r="T63" s="13">
        <f>'Rent FY 2021-22'!T64</f>
        <v>860</v>
      </c>
      <c r="U63" s="13">
        <f>'Rent FY 2021-22'!U64*105.34%</f>
        <v>559.35540000000003</v>
      </c>
      <c r="V63" s="13">
        <f>'Rent FY 2021-22'!V64*105.34%</f>
        <v>500.36500000000007</v>
      </c>
      <c r="W63" s="13">
        <f>'Rent FY 2021-22'!W64*105.34%</f>
        <v>553.03500000000008</v>
      </c>
      <c r="X63" s="13">
        <f>'Rent FY 2021-22'!X64*105.34%</f>
        <v>616.23900000000003</v>
      </c>
      <c r="Z63" s="13">
        <f>'Rent FY 2021-22'!Z64</f>
        <v>600</v>
      </c>
      <c r="AA63" s="13">
        <f>'Rent FY 2021-22'!AA64*105.34%</f>
        <v>695.24400000000003</v>
      </c>
      <c r="AB63" s="13">
        <f>'Rent FY 2021-22'!AB64*105.34%</f>
        <v>605.70500000000004</v>
      </c>
      <c r="AC63" s="13">
        <f>'Rent FY 2021-22'!AC64*105.34%</f>
        <v>684.71</v>
      </c>
      <c r="AD63" s="13">
        <f>'Rent FY 2021-22'!AD64*105.34%</f>
        <v>790.05000000000007</v>
      </c>
      <c r="AF63" s="13">
        <f>'Rent FY 2021-22'!AF64</f>
        <v>170</v>
      </c>
      <c r="AG63" s="13">
        <f>'Rent FY 2021-22'!AG64*105.34%</f>
        <v>1054.4534000000001</v>
      </c>
      <c r="AH63" s="13">
        <f>'Rent FY 2021-22'!AH64*105.34%</f>
        <v>790.05000000000007</v>
      </c>
      <c r="AI63" s="13">
        <f>'Rent FY 2021-22'!AI64*105.34%</f>
        <v>942.79300000000012</v>
      </c>
      <c r="AJ63" s="13">
        <f>'Rent FY 2021-22'!AJ64*105.34%</f>
        <v>1264.0800000000002</v>
      </c>
      <c r="AL63" s="13">
        <f>'Rent FY 2021-22'!AL64</f>
        <v>1910</v>
      </c>
      <c r="AM63" s="13">
        <f>'Rent FY 2021-22'!AM64*105.34%</f>
        <v>626.77300000000002</v>
      </c>
      <c r="AN63" s="13">
        <f>'Rent FY 2021-22'!AN64*105.34%</f>
        <v>500.36500000000007</v>
      </c>
      <c r="AO63" s="13">
        <f>'Rent FY 2021-22'!AO64*105.34%</f>
        <v>579.37000000000012</v>
      </c>
      <c r="AP63" s="13">
        <f>'Rent FY 2021-22'!AP64*105.34%</f>
        <v>684.71</v>
      </c>
    </row>
    <row r="64" spans="1:42" x14ac:dyDescent="0.2">
      <c r="A64" s="13" t="s">
        <v>1028</v>
      </c>
      <c r="B64" s="13">
        <v>290</v>
      </c>
      <c r="C64" s="13">
        <f>'Rent FY 2021-22'!C65*105.34%</f>
        <v>399.23860000000002</v>
      </c>
      <c r="D64" s="13">
        <f>'Rent FY 2021-22'!D65*105.34%</f>
        <v>342.35500000000002</v>
      </c>
      <c r="E64" s="13">
        <f>'Rent FY 2021-22'!E65*105.34%</f>
        <v>406.61240000000004</v>
      </c>
      <c r="F64" s="13">
        <f>'Rent FY 2021-22'!F65*105.34%</f>
        <v>442.42800000000005</v>
      </c>
      <c r="H64" s="13">
        <f>'Rent FY 2021-22'!H65</f>
        <v>50</v>
      </c>
      <c r="I64" s="13">
        <f>'Rent FY 2021-22'!I65*105.34%</f>
        <v>346.56860000000006</v>
      </c>
      <c r="J64" s="13">
        <f>'Rent FY 2021-22'!J65*105.34%</f>
        <v>337.08800000000002</v>
      </c>
      <c r="K64" s="13">
        <f>'Rent FY 2021-22'!K65*105.34%</f>
        <v>345.51520000000005</v>
      </c>
      <c r="L64" s="13">
        <f>'Rent FY 2021-22'!L65*105.34%</f>
        <v>368.69000000000005</v>
      </c>
      <c r="N64" s="13">
        <f>'Rent FY 2021-22'!N65</f>
        <v>420</v>
      </c>
      <c r="O64" s="13">
        <f>'Rent FY 2021-22'!O65*105.34%</f>
        <v>421.36000000000007</v>
      </c>
      <c r="P64" s="13">
        <f>'Rent FY 2021-22'!P65*105.34%</f>
        <v>368.69000000000005</v>
      </c>
      <c r="Q64" s="13">
        <f>'Rent FY 2021-22'!Q65*105.34%</f>
        <v>405.55900000000003</v>
      </c>
      <c r="R64" s="13">
        <f>'Rent FY 2021-22'!R65*105.34%</f>
        <v>447.69500000000005</v>
      </c>
      <c r="T64" s="13">
        <f>'Rent FY 2021-22'!T65</f>
        <v>1240</v>
      </c>
      <c r="U64" s="13">
        <f>'Rent FY 2021-22'!U65*105.34%</f>
        <v>490.88440000000003</v>
      </c>
      <c r="V64" s="13">
        <f>'Rent FY 2021-22'!V65*105.34%</f>
        <v>421.36000000000007</v>
      </c>
      <c r="W64" s="13">
        <f>'Rent FY 2021-22'!W65*105.34%</f>
        <v>474.03000000000003</v>
      </c>
      <c r="X64" s="13">
        <f>'Rent FY 2021-22'!X65*105.34%</f>
        <v>526.70000000000005</v>
      </c>
      <c r="Z64" s="13">
        <f>'Rent FY 2021-22'!Z65</f>
        <v>620</v>
      </c>
      <c r="AA64" s="13">
        <f>'Rent FY 2021-22'!AA65*105.34%</f>
        <v>575.15640000000008</v>
      </c>
      <c r="AB64" s="13">
        <f>'Rent FY 2021-22'!AB65*105.34%</f>
        <v>500.36500000000007</v>
      </c>
      <c r="AC64" s="13">
        <f>'Rent FY 2021-22'!AC65*105.34%</f>
        <v>553.03500000000008</v>
      </c>
      <c r="AD64" s="13">
        <f>'Rent FY 2021-22'!AD65*105.34%</f>
        <v>632.04000000000008</v>
      </c>
      <c r="AF64" s="13">
        <f>'Rent FY 2021-22'!AF65</f>
        <v>60</v>
      </c>
      <c r="AG64" s="13">
        <f>'Rent FY 2021-22'!AG65*105.34%</f>
        <v>712.09840000000008</v>
      </c>
      <c r="AH64" s="13">
        <f>'Rent FY 2021-22'!AH65*105.34%</f>
        <v>579.37000000000012</v>
      </c>
      <c r="AI64" s="13">
        <f>'Rent FY 2021-22'!AI65*105.34%</f>
        <v>677.33620000000008</v>
      </c>
      <c r="AJ64" s="13">
        <f>'Rent FY 2021-22'!AJ65*105.34%</f>
        <v>837.45300000000009</v>
      </c>
      <c r="AL64" s="13">
        <f>'Rent FY 2021-22'!AL65</f>
        <v>2680</v>
      </c>
      <c r="AM64" s="13">
        <f>'Rent FY 2021-22'!AM65*105.34%</f>
        <v>491.93780000000004</v>
      </c>
      <c r="AN64" s="13">
        <f>'Rent FY 2021-22'!AN65*105.34%</f>
        <v>416.09300000000002</v>
      </c>
      <c r="AO64" s="13">
        <f>'Rent FY 2021-22'!AO65*105.34%</f>
        <v>474.03000000000003</v>
      </c>
      <c r="AP64" s="13">
        <f>'Rent FY 2021-22'!AP65*105.34%</f>
        <v>553.03500000000008</v>
      </c>
    </row>
    <row r="65" spans="1:42" x14ac:dyDescent="0.2">
      <c r="A65" s="13" t="s">
        <v>1029</v>
      </c>
      <c r="B65" s="13">
        <v>160</v>
      </c>
      <c r="C65" s="13">
        <f>'Rent FY 2021-22'!C66*105.34%</f>
        <v>396.07840000000004</v>
      </c>
      <c r="D65" s="13">
        <f>'Rent FY 2021-22'!D66*105.34%</f>
        <v>342.35500000000002</v>
      </c>
      <c r="E65" s="13">
        <f>'Rent FY 2021-22'!E66*105.34%</f>
        <v>387.65120000000002</v>
      </c>
      <c r="F65" s="13">
        <f>'Rent FY 2021-22'!F66*105.34%</f>
        <v>434.00080000000003</v>
      </c>
      <c r="H65" s="13">
        <f>'Rent FY 2021-22'!H66</f>
        <v>10</v>
      </c>
      <c r="I65" s="13">
        <f>'Rent FY 2021-22'!I66*105.34%</f>
        <v>310.75300000000004</v>
      </c>
      <c r="J65" s="13">
        <f>'Rent FY 2021-22'!J66*105.34%</f>
        <v>300.21900000000005</v>
      </c>
      <c r="K65" s="13">
        <f>'Rent FY 2021-22'!K66*105.34%</f>
        <v>342.35500000000002</v>
      </c>
      <c r="L65" s="13">
        <f>'Rent FY 2021-22'!L66*105.34%</f>
        <v>342.35500000000002</v>
      </c>
      <c r="N65" s="13">
        <f>'Rent FY 2021-22'!N66</f>
        <v>210</v>
      </c>
      <c r="O65" s="13">
        <f>'Rent FY 2021-22'!O66*105.34%</f>
        <v>426.62700000000007</v>
      </c>
      <c r="P65" s="13">
        <f>'Rent FY 2021-22'!P66*105.34%</f>
        <v>368.69000000000005</v>
      </c>
      <c r="Q65" s="13">
        <f>'Rent FY 2021-22'!Q66*105.34%</f>
        <v>406.61240000000004</v>
      </c>
      <c r="R65" s="13">
        <f>'Rent FY 2021-22'!R66*105.34%</f>
        <v>474.03000000000003</v>
      </c>
      <c r="T65" s="13">
        <f>'Rent FY 2021-22'!T66</f>
        <v>460</v>
      </c>
      <c r="U65" s="13">
        <f>'Rent FY 2021-22'!U66*105.34%</f>
        <v>523.53980000000001</v>
      </c>
      <c r="V65" s="13">
        <f>'Rent FY 2021-22'!V66*105.34%</f>
        <v>447.69500000000005</v>
      </c>
      <c r="W65" s="13">
        <f>'Rent FY 2021-22'!W66*105.34%</f>
        <v>502.47180000000003</v>
      </c>
      <c r="X65" s="13">
        <f>'Rent FY 2021-22'!X66*105.34%</f>
        <v>579.37000000000012</v>
      </c>
      <c r="Z65" s="13">
        <f>'Rent FY 2021-22'!Z66</f>
        <v>770</v>
      </c>
      <c r="AA65" s="13">
        <f>'Rent FY 2021-22'!AA66*105.34%</f>
        <v>555.1418000000001</v>
      </c>
      <c r="AB65" s="13">
        <f>'Rent FY 2021-22'!AB66*105.34%</f>
        <v>479.29700000000003</v>
      </c>
      <c r="AC65" s="13">
        <f>'Rent FY 2021-22'!AC66*105.34%</f>
        <v>526.70000000000005</v>
      </c>
      <c r="AD65" s="13">
        <f>'Rent FY 2021-22'!AD66*105.34%</f>
        <v>605.70500000000004</v>
      </c>
      <c r="AF65" s="13">
        <f>'Rent FY 2021-22'!AF66</f>
        <v>70</v>
      </c>
      <c r="AG65" s="13">
        <f>'Rent FY 2021-22'!AG66*105.34%</f>
        <v>790.05000000000007</v>
      </c>
      <c r="AH65" s="13">
        <f>'Rent FY 2021-22'!AH66*105.34%</f>
        <v>626.77300000000002</v>
      </c>
      <c r="AI65" s="13">
        <f>'Rent FY 2021-22'!AI66*105.34%</f>
        <v>763.71500000000003</v>
      </c>
      <c r="AJ65" s="13">
        <f>'Rent FY 2021-22'!AJ66*105.34%</f>
        <v>837.45300000000009</v>
      </c>
      <c r="AL65" s="13">
        <f>'Rent FY 2021-22'!AL66</f>
        <v>1660</v>
      </c>
      <c r="AM65" s="13">
        <f>'Rent FY 2021-22'!AM66*105.34%</f>
        <v>523.53980000000001</v>
      </c>
      <c r="AN65" s="13">
        <f>'Rent FY 2021-22'!AN66*105.34%</f>
        <v>442.42800000000005</v>
      </c>
      <c r="AO65" s="13">
        <f>'Rent FY 2021-22'!AO66*105.34%</f>
        <v>500.36500000000007</v>
      </c>
      <c r="AP65" s="13">
        <f>'Rent FY 2021-22'!AP66*105.34%</f>
        <v>579.37000000000012</v>
      </c>
    </row>
    <row r="66" spans="1:42" x14ac:dyDescent="0.2">
      <c r="A66" s="13" t="s">
        <v>1030</v>
      </c>
      <c r="B66" s="13">
        <v>70</v>
      </c>
      <c r="C66" s="13">
        <f>'Rent FY 2021-22'!C67*105.34%</f>
        <v>380.27740000000006</v>
      </c>
      <c r="D66" s="13">
        <f>'Rent FY 2021-22'!D67*105.34%</f>
        <v>365.52980000000002</v>
      </c>
      <c r="E66" s="13">
        <f>'Rent FY 2021-22'!E67*105.34%</f>
        <v>365.52980000000002</v>
      </c>
      <c r="F66" s="13">
        <f>'Rent FY 2021-22'!F67*105.34%</f>
        <v>410.82600000000002</v>
      </c>
      <c r="H66" s="13" t="str">
        <f>'Rent FY 2021-22'!H67</f>
        <v>-</v>
      </c>
      <c r="I66" s="13">
        <f>'Rent FY 2021-22'!I67*105.34%</f>
        <v>480.35040000000004</v>
      </c>
      <c r="J66" s="13">
        <f>'Rent FY 2021-22'!J67*105.34%</f>
        <v>395.02500000000003</v>
      </c>
      <c r="K66" s="13">
        <f>'Rent FY 2021-22'!K67*105.34%</f>
        <v>484.56400000000008</v>
      </c>
      <c r="L66" s="13">
        <f>'Rent FY 2021-22'!L67*105.34%</f>
        <v>553.03500000000008</v>
      </c>
      <c r="N66" s="13">
        <f>'Rent FY 2021-22'!N67</f>
        <v>110</v>
      </c>
      <c r="O66" s="13">
        <f>'Rent FY 2021-22'!O67*105.34%</f>
        <v>424.52020000000005</v>
      </c>
      <c r="P66" s="13">
        <f>'Rent FY 2021-22'!P67*105.34%</f>
        <v>395.02500000000003</v>
      </c>
      <c r="Q66" s="13">
        <f>'Rent FY 2021-22'!Q67*105.34%</f>
        <v>431.89400000000006</v>
      </c>
      <c r="R66" s="13">
        <f>'Rent FY 2021-22'!R67*105.34%</f>
        <v>452.96200000000005</v>
      </c>
      <c r="T66" s="13">
        <f>'Rent FY 2021-22'!T67</f>
        <v>370</v>
      </c>
      <c r="U66" s="13">
        <f>'Rent FY 2021-22'!U67*105.34%</f>
        <v>520.3796000000001</v>
      </c>
      <c r="V66" s="13">
        <f>'Rent FY 2021-22'!V67*105.34%</f>
        <v>474.03000000000003</v>
      </c>
      <c r="W66" s="13">
        <f>'Rent FY 2021-22'!W67*105.34%</f>
        <v>526.70000000000005</v>
      </c>
      <c r="X66" s="13">
        <f>'Rent FY 2021-22'!X67*105.34%</f>
        <v>563.56900000000007</v>
      </c>
      <c r="Z66" s="13">
        <f>'Rent FY 2021-22'!Z67</f>
        <v>450</v>
      </c>
      <c r="AA66" s="13">
        <f>'Rent FY 2021-22'!AA67*105.34%</f>
        <v>615.18560000000002</v>
      </c>
      <c r="AB66" s="13">
        <f>'Rent FY 2021-22'!AB67*105.34%</f>
        <v>553.03500000000008</v>
      </c>
      <c r="AC66" s="13">
        <f>'Rent FY 2021-22'!AC67*105.34%</f>
        <v>605.70500000000004</v>
      </c>
      <c r="AD66" s="13">
        <f>'Rent FY 2021-22'!AD67*105.34%</f>
        <v>658.37500000000011</v>
      </c>
      <c r="AF66" s="13">
        <f>'Rent FY 2021-22'!AF67</f>
        <v>80</v>
      </c>
      <c r="AG66" s="13">
        <f>'Rent FY 2021-22'!AG67*105.34%</f>
        <v>822.70540000000005</v>
      </c>
      <c r="AH66" s="13">
        <f>'Rent FY 2021-22'!AH67*105.34%</f>
        <v>684.71</v>
      </c>
      <c r="AI66" s="13">
        <f>'Rent FY 2021-22'!AI67*105.34%</f>
        <v>747.9140000000001</v>
      </c>
      <c r="AJ66" s="13">
        <f>'Rent FY 2021-22'!AJ67*105.34%</f>
        <v>856.41420000000005</v>
      </c>
      <c r="AL66" s="13">
        <f>'Rent FY 2021-22'!AL67</f>
        <v>1080</v>
      </c>
      <c r="AM66" s="13">
        <f>'Rent FY 2021-22'!AM67*105.34%</f>
        <v>563.56900000000007</v>
      </c>
      <c r="AN66" s="13">
        <f>'Rent FY 2021-22'!AN67*105.34%</f>
        <v>474.03000000000003</v>
      </c>
      <c r="AO66" s="13">
        <f>'Rent FY 2021-22'!AO67*105.34%</f>
        <v>553.03500000000008</v>
      </c>
      <c r="AP66" s="13">
        <f>'Rent FY 2021-22'!AP67*105.34%</f>
        <v>632.04000000000008</v>
      </c>
    </row>
    <row r="67" spans="1:42" x14ac:dyDescent="0.2">
      <c r="A67" s="13" t="s">
        <v>1031</v>
      </c>
      <c r="B67" s="13">
        <v>70</v>
      </c>
      <c r="C67" s="13">
        <f>'Rent FY 2021-22'!C68*105.34%</f>
        <v>505.63200000000006</v>
      </c>
      <c r="D67" s="13">
        <f>'Rent FY 2021-22'!D68*105.34%</f>
        <v>416.09300000000002</v>
      </c>
      <c r="E67" s="13">
        <f>'Rent FY 2021-22'!E68*105.34%</f>
        <v>484.56400000000008</v>
      </c>
      <c r="F67" s="13">
        <f>'Rent FY 2021-22'!F68*105.34%</f>
        <v>605.70500000000004</v>
      </c>
      <c r="H67" s="13">
        <f>'Rent FY 2021-22'!H68</f>
        <v>40</v>
      </c>
      <c r="I67" s="13">
        <f>'Rent FY 2021-22'!I68*105.34%</f>
        <v>578.31660000000011</v>
      </c>
      <c r="J67" s="13">
        <f>'Rent FY 2021-22'!J68*105.34%</f>
        <v>521.43300000000011</v>
      </c>
      <c r="K67" s="13">
        <f>'Rent FY 2021-22'!K68*105.34%</f>
        <v>582.53020000000004</v>
      </c>
      <c r="L67" s="13">
        <f>'Rent FY 2021-22'!L68*105.34%</f>
        <v>632.04000000000008</v>
      </c>
      <c r="N67" s="13">
        <f>'Rent FY 2021-22'!N68</f>
        <v>670</v>
      </c>
      <c r="O67" s="13">
        <f>'Rent FY 2021-22'!O68*105.34%</f>
        <v>735.27320000000009</v>
      </c>
      <c r="P67" s="13">
        <f>'Rent FY 2021-22'!P68*105.34%</f>
        <v>658.37500000000011</v>
      </c>
      <c r="Q67" s="13">
        <f>'Rent FY 2021-22'!Q68*105.34%</f>
        <v>732.11300000000006</v>
      </c>
      <c r="R67" s="13">
        <f>'Rent FY 2021-22'!R68*105.34%</f>
        <v>790.05000000000007</v>
      </c>
      <c r="T67" s="13">
        <f>'Rent FY 2021-22'!T68</f>
        <v>1970</v>
      </c>
      <c r="U67" s="13">
        <f>'Rent FY 2021-22'!U68*105.34%</f>
        <v>858.52100000000007</v>
      </c>
      <c r="V67" s="13">
        <f>'Rent FY 2021-22'!V68*105.34%</f>
        <v>763.71500000000003</v>
      </c>
      <c r="W67" s="13">
        <f>'Rent FY 2021-22'!W68*105.34%</f>
        <v>837.45300000000009</v>
      </c>
      <c r="X67" s="13">
        <f>'Rent FY 2021-22'!X68*105.34%</f>
        <v>910.13760000000013</v>
      </c>
      <c r="Z67" s="13">
        <f>'Rent FY 2021-22'!Z68</f>
        <v>680</v>
      </c>
      <c r="AA67" s="13">
        <f>'Rent FY 2021-22'!AA68*105.34%</f>
        <v>1005.9970000000001</v>
      </c>
      <c r="AB67" s="13">
        <f>'Rent FY 2021-22'!AB68*105.34%</f>
        <v>869.05500000000006</v>
      </c>
      <c r="AC67" s="13">
        <f>'Rent FY 2021-22'!AC68*105.34%</f>
        <v>948.06000000000006</v>
      </c>
      <c r="AD67" s="13">
        <f>'Rent FY 2021-22'!AD68*105.34%</f>
        <v>1053.4000000000001</v>
      </c>
      <c r="AF67" s="13">
        <f>'Rent FY 2021-22'!AF68</f>
        <v>300</v>
      </c>
      <c r="AG67" s="13">
        <f>'Rent FY 2021-22'!AG68*105.34%</f>
        <v>1614.8622000000003</v>
      </c>
      <c r="AH67" s="13">
        <f>'Rent FY 2021-22'!AH68*105.34%</f>
        <v>1211.4100000000001</v>
      </c>
      <c r="AI67" s="13">
        <f>'Rent FY 2021-22'!AI68*105.34%</f>
        <v>1474.7600000000002</v>
      </c>
      <c r="AJ67" s="13">
        <f>'Rent FY 2021-22'!AJ68*105.34%</f>
        <v>2106.8000000000002</v>
      </c>
      <c r="AL67" s="13">
        <f>'Rent FY 2021-22'!AL68</f>
        <v>3740</v>
      </c>
      <c r="AM67" s="13">
        <f>'Rent FY 2021-22'!AM68*105.34%</f>
        <v>914.35120000000006</v>
      </c>
      <c r="AN67" s="13">
        <f>'Rent FY 2021-22'!AN68*105.34%</f>
        <v>737.38000000000011</v>
      </c>
      <c r="AO67" s="13">
        <f>'Rent FY 2021-22'!AO68*105.34%</f>
        <v>842.72000000000014</v>
      </c>
      <c r="AP67" s="13">
        <f>'Rent FY 2021-22'!AP68*105.34%</f>
        <v>974.3950000000001</v>
      </c>
    </row>
    <row r="68" spans="1:42" x14ac:dyDescent="0.2">
      <c r="A68" s="13" t="s">
        <v>805</v>
      </c>
      <c r="B68" s="13">
        <v>30</v>
      </c>
      <c r="C68" s="13">
        <f>'Rent FY 2021-22'!C69*105.34%</f>
        <v>437.16100000000006</v>
      </c>
      <c r="D68" s="13">
        <f>'Rent FY 2021-22'!D69*105.34%</f>
        <v>365.52980000000002</v>
      </c>
      <c r="E68" s="13">
        <f>'Rent FY 2021-22'!E69*105.34%</f>
        <v>408.71920000000006</v>
      </c>
      <c r="F68" s="13">
        <f>'Rent FY 2021-22'!F69*105.34%</f>
        <v>521.43300000000011</v>
      </c>
      <c r="H68" s="13">
        <f>'Rent FY 2021-22'!H69</f>
        <v>70</v>
      </c>
      <c r="I68" s="13">
        <f>'Rent FY 2021-22'!I69*105.34%</f>
        <v>419.25320000000005</v>
      </c>
      <c r="J68" s="13">
        <f>'Rent FY 2021-22'!J69*105.34%</f>
        <v>326.55400000000003</v>
      </c>
      <c r="K68" s="13">
        <f>'Rent FY 2021-22'!K69*105.34%</f>
        <v>421.36000000000007</v>
      </c>
      <c r="L68" s="13">
        <f>'Rent FY 2021-22'!L69*105.34%</f>
        <v>495.09800000000007</v>
      </c>
      <c r="N68" s="13">
        <f>'Rent FY 2021-22'!N69</f>
        <v>1160</v>
      </c>
      <c r="O68" s="13">
        <f>'Rent FY 2021-22'!O69*105.34%</f>
        <v>528.80680000000007</v>
      </c>
      <c r="P68" s="13">
        <f>'Rent FY 2021-22'!P69*105.34%</f>
        <v>447.69500000000005</v>
      </c>
      <c r="Q68" s="13">
        <f>'Rent FY 2021-22'!Q69*105.34%</f>
        <v>521.43300000000011</v>
      </c>
      <c r="R68" s="13">
        <f>'Rent FY 2021-22'!R69*105.34%</f>
        <v>605.70500000000004</v>
      </c>
      <c r="T68" s="13">
        <f>'Rent FY 2021-22'!T69</f>
        <v>2790</v>
      </c>
      <c r="U68" s="13">
        <f>'Rent FY 2021-22'!U69*105.34%</f>
        <v>695.24400000000003</v>
      </c>
      <c r="V68" s="13">
        <f>'Rent FY 2021-22'!V69*105.34%</f>
        <v>579.37000000000012</v>
      </c>
      <c r="W68" s="13">
        <f>'Rent FY 2021-22'!W69*105.34%</f>
        <v>658.37500000000011</v>
      </c>
      <c r="X68" s="13">
        <f>'Rent FY 2021-22'!X69*105.34%</f>
        <v>763.71500000000003</v>
      </c>
      <c r="Z68" s="13">
        <f>'Rent FY 2021-22'!Z69</f>
        <v>1800</v>
      </c>
      <c r="AA68" s="13">
        <f>'Rent FY 2021-22'!AA69*105.34%</f>
        <v>844.82680000000005</v>
      </c>
      <c r="AB68" s="13">
        <f>'Rent FY 2021-22'!AB69*105.34%</f>
        <v>668.90900000000011</v>
      </c>
      <c r="AC68" s="13">
        <f>'Rent FY 2021-22'!AC69*105.34%</f>
        <v>790.05000000000007</v>
      </c>
      <c r="AD68" s="13">
        <f>'Rent FY 2021-22'!AD69*105.34%</f>
        <v>937.52600000000007</v>
      </c>
      <c r="AF68" s="13">
        <f>'Rent FY 2021-22'!AF69</f>
        <v>650</v>
      </c>
      <c r="AG68" s="13">
        <f>'Rent FY 2021-22'!AG69*105.34%</f>
        <v>1354.6724000000002</v>
      </c>
      <c r="AH68" s="13">
        <f>'Rent FY 2021-22'!AH69*105.34%</f>
        <v>895.3900000000001</v>
      </c>
      <c r="AI68" s="13">
        <f>'Rent FY 2021-22'!AI69*105.34%</f>
        <v>1211.4100000000001</v>
      </c>
      <c r="AJ68" s="13">
        <f>'Rent FY 2021-22'!AJ69*105.34%</f>
        <v>1580.1000000000001</v>
      </c>
      <c r="AL68" s="13">
        <f>'Rent FY 2021-22'!AL69</f>
        <v>6490</v>
      </c>
      <c r="AM68" s="13">
        <f>'Rent FY 2021-22'!AM69*105.34%</f>
        <v>768.98200000000008</v>
      </c>
      <c r="AN68" s="13">
        <f>'Rent FY 2021-22'!AN69*105.34%</f>
        <v>579.37000000000012</v>
      </c>
      <c r="AO68" s="13">
        <f>'Rent FY 2021-22'!AO69*105.34%</f>
        <v>684.71</v>
      </c>
      <c r="AP68" s="13">
        <f>'Rent FY 2021-22'!AP69*105.34%</f>
        <v>837.45300000000009</v>
      </c>
    </row>
    <row r="69" spans="1:42" x14ac:dyDescent="0.2">
      <c r="A69" s="13" t="s">
        <v>331</v>
      </c>
      <c r="B69" s="13">
        <v>0</v>
      </c>
      <c r="C69" s="13">
        <f>'Rent FY 2021-22'!C70*105.34%</f>
        <v>406.61240000000004</v>
      </c>
      <c r="D69" s="13">
        <f>'Rent FY 2021-22'!D70*105.34%</f>
        <v>364.47640000000001</v>
      </c>
      <c r="E69" s="13">
        <f>'Rent FY 2021-22'!E70*105.34%</f>
        <v>395.02500000000003</v>
      </c>
      <c r="F69" s="13">
        <f>'Rent FY 2021-22'!F70*105.34%</f>
        <v>442.42800000000005</v>
      </c>
      <c r="H69" s="13" t="str">
        <f>'Rent FY 2021-22'!H70</f>
        <v>-</v>
      </c>
      <c r="I69" s="13">
        <f>'Rent FY 2021-22'!I70*105.34%</f>
        <v>480.35040000000004</v>
      </c>
      <c r="J69" s="13">
        <f>'Rent FY 2021-22'!J70*105.34%</f>
        <v>395.02500000000003</v>
      </c>
      <c r="K69" s="13">
        <f>'Rent FY 2021-22'!K70*105.34%</f>
        <v>484.56400000000008</v>
      </c>
      <c r="L69" s="13">
        <f>'Rent FY 2021-22'!L70*105.34%</f>
        <v>553.03500000000008</v>
      </c>
      <c r="N69" s="13">
        <f>'Rent FY 2021-22'!N70</f>
        <v>80</v>
      </c>
      <c r="O69" s="13">
        <f>'Rent FY 2021-22'!O70*105.34%</f>
        <v>504.57860000000005</v>
      </c>
      <c r="P69" s="13">
        <f>'Rent FY 2021-22'!P70*105.34%</f>
        <v>442.42800000000005</v>
      </c>
      <c r="Q69" s="13">
        <f>'Rent FY 2021-22'!Q70*105.34%</f>
        <v>500.36500000000007</v>
      </c>
      <c r="R69" s="13">
        <f>'Rent FY 2021-22'!R70*105.34%</f>
        <v>553.03500000000008</v>
      </c>
      <c r="T69" s="13">
        <f>'Rent FY 2021-22'!T70</f>
        <v>120</v>
      </c>
      <c r="U69" s="13">
        <f>'Rent FY 2021-22'!U70*105.34%</f>
        <v>638.36040000000003</v>
      </c>
      <c r="V69" s="13">
        <f>'Rent FY 2021-22'!V70*105.34%</f>
        <v>579.37000000000012</v>
      </c>
      <c r="W69" s="13">
        <f>'Rent FY 2021-22'!W70*105.34%</f>
        <v>626.77300000000002</v>
      </c>
      <c r="X69" s="13">
        <f>'Rent FY 2021-22'!X70*105.34%</f>
        <v>684.71</v>
      </c>
      <c r="Z69" s="13">
        <f>'Rent FY 2021-22'!Z70</f>
        <v>70</v>
      </c>
      <c r="AA69" s="13">
        <f>'Rent FY 2021-22'!AA70*105.34%</f>
        <v>752.12760000000003</v>
      </c>
      <c r="AB69" s="13">
        <f>'Rent FY 2021-22'!AB70*105.34%</f>
        <v>637.30700000000002</v>
      </c>
      <c r="AC69" s="13">
        <f>'Rent FY 2021-22'!AC70*105.34%</f>
        <v>714.2052000000001</v>
      </c>
      <c r="AD69" s="13">
        <f>'Rent FY 2021-22'!AD70*105.34%</f>
        <v>809.01120000000014</v>
      </c>
      <c r="AF69" s="13">
        <f>'Rent FY 2021-22'!AF70</f>
        <v>20</v>
      </c>
      <c r="AG69" s="13">
        <f>'Rent FY 2021-22'!AG70*105.34%</f>
        <v>1061.8272000000002</v>
      </c>
      <c r="AH69" s="13">
        <f>'Rent FY 2021-22'!AH70*105.34%</f>
        <v>895.3900000000001</v>
      </c>
      <c r="AI69" s="13">
        <f>'Rent FY 2021-22'!AI70*105.34%</f>
        <v>1000.7300000000001</v>
      </c>
      <c r="AJ69" s="13">
        <f>'Rent FY 2021-22'!AJ70*105.34%</f>
        <v>1264.0800000000002</v>
      </c>
      <c r="AL69" s="13">
        <f>'Rent FY 2021-22'!AL70</f>
        <v>290</v>
      </c>
      <c r="AM69" s="13">
        <f>'Rent FY 2021-22'!AM70*105.34%</f>
        <v>657.3216000000001</v>
      </c>
      <c r="AN69" s="13">
        <f>'Rent FY 2021-22'!AN70*105.34%</f>
        <v>521.43300000000011</v>
      </c>
      <c r="AO69" s="13">
        <f>'Rent FY 2021-22'!AO70*105.34%</f>
        <v>626.77300000000002</v>
      </c>
      <c r="AP69" s="13">
        <f>'Rent FY 2021-22'!AP70*105.34%</f>
        <v>732.11300000000006</v>
      </c>
    </row>
    <row r="70" spans="1:42" x14ac:dyDescent="0.2">
      <c r="A70" s="13" t="s">
        <v>333</v>
      </c>
      <c r="B70" s="13">
        <v>0</v>
      </c>
      <c r="C70" s="13">
        <f>'Rent FY 2021-22'!C71*105.34%</f>
        <v>406.61240000000004</v>
      </c>
      <c r="D70" s="13">
        <f>'Rent FY 2021-22'!D71*105.34%</f>
        <v>364.47640000000001</v>
      </c>
      <c r="E70" s="13">
        <f>'Rent FY 2021-22'!E71*105.34%</f>
        <v>395.02500000000003</v>
      </c>
      <c r="F70" s="13">
        <f>'Rent FY 2021-22'!F71*105.34%</f>
        <v>442.42800000000005</v>
      </c>
      <c r="H70" s="13" t="str">
        <f>'Rent FY 2021-22'!H71</f>
        <v>-</v>
      </c>
      <c r="I70" s="13">
        <f>'Rent FY 2021-22'!I71*105.34%</f>
        <v>480.35040000000004</v>
      </c>
      <c r="J70" s="13">
        <f>'Rent FY 2021-22'!J71*105.34%</f>
        <v>395.02500000000003</v>
      </c>
      <c r="K70" s="13">
        <f>'Rent FY 2021-22'!K71*105.34%</f>
        <v>484.56400000000008</v>
      </c>
      <c r="L70" s="13">
        <f>'Rent FY 2021-22'!L71*105.34%</f>
        <v>553.03500000000008</v>
      </c>
      <c r="N70" s="13">
        <f>'Rent FY 2021-22'!N71</f>
        <v>110</v>
      </c>
      <c r="O70" s="13">
        <f>'Rent FY 2021-22'!O71*105.34%</f>
        <v>495.09800000000007</v>
      </c>
      <c r="P70" s="13">
        <f>'Rent FY 2021-22'!P71*105.34%</f>
        <v>468.76300000000003</v>
      </c>
      <c r="Q70" s="13">
        <f>'Rent FY 2021-22'!Q71*105.34%</f>
        <v>495.09800000000007</v>
      </c>
      <c r="R70" s="13">
        <f>'Rent FY 2021-22'!R71*105.34%</f>
        <v>521.43300000000011</v>
      </c>
      <c r="T70" s="13">
        <f>'Rent FY 2021-22'!T71</f>
        <v>360</v>
      </c>
      <c r="U70" s="13">
        <f>'Rent FY 2021-22'!U71*105.34%</f>
        <v>623.61280000000011</v>
      </c>
      <c r="V70" s="13">
        <f>'Rent FY 2021-22'!V71*105.34%</f>
        <v>553.03500000000008</v>
      </c>
      <c r="W70" s="13">
        <f>'Rent FY 2021-22'!W71*105.34%</f>
        <v>605.70500000000004</v>
      </c>
      <c r="X70" s="13">
        <f>'Rent FY 2021-22'!X71*105.34%</f>
        <v>658.37500000000011</v>
      </c>
      <c r="Z70" s="13">
        <f>'Rent FY 2021-22'!Z71</f>
        <v>240</v>
      </c>
      <c r="AA70" s="13">
        <f>'Rent FY 2021-22'!AA71*105.34%</f>
        <v>753.18100000000004</v>
      </c>
      <c r="AB70" s="13">
        <f>'Rent FY 2021-22'!AB71*105.34%</f>
        <v>658.37500000000011</v>
      </c>
      <c r="AC70" s="13">
        <f>'Rent FY 2021-22'!AC71*105.34%</f>
        <v>732.11300000000006</v>
      </c>
      <c r="AD70" s="13">
        <f>'Rent FY 2021-22'!AD71*105.34%</f>
        <v>837.45300000000009</v>
      </c>
      <c r="AF70" s="13">
        <f>'Rent FY 2021-22'!AF71</f>
        <v>70</v>
      </c>
      <c r="AG70" s="13">
        <f>'Rent FY 2021-22'!AG71*105.34%</f>
        <v>1117.6574000000001</v>
      </c>
      <c r="AH70" s="13">
        <f>'Rent FY 2021-22'!AH71*105.34%</f>
        <v>837.45300000000009</v>
      </c>
      <c r="AI70" s="13">
        <f>'Rent FY 2021-22'!AI71*105.34%</f>
        <v>1000.7300000000001</v>
      </c>
      <c r="AJ70" s="13">
        <f>'Rent FY 2021-22'!AJ71*105.34%</f>
        <v>1322.0170000000001</v>
      </c>
      <c r="AL70" s="13">
        <f>'Rent FY 2021-22'!AL71</f>
        <v>790</v>
      </c>
      <c r="AM70" s="13">
        <f>'Rent FY 2021-22'!AM71*105.34%</f>
        <v>689.97700000000009</v>
      </c>
      <c r="AN70" s="13">
        <f>'Rent FY 2021-22'!AN71*105.34%</f>
        <v>553.03500000000008</v>
      </c>
      <c r="AO70" s="13">
        <f>'Rent FY 2021-22'!AO71*105.34%</f>
        <v>632.04000000000008</v>
      </c>
      <c r="AP70" s="13">
        <f>'Rent FY 2021-22'!AP71*105.34%</f>
        <v>763.71500000000003</v>
      </c>
    </row>
    <row r="71" spans="1:42" x14ac:dyDescent="0.2">
      <c r="A71" s="13" t="s">
        <v>335</v>
      </c>
      <c r="B71" s="13">
        <v>20</v>
      </c>
      <c r="C71" s="13">
        <f>'Rent FY 2021-22'!C72*105.34%</f>
        <v>474.03000000000003</v>
      </c>
      <c r="D71" s="13">
        <f>'Rent FY 2021-22'!D72*105.34%</f>
        <v>395.02500000000003</v>
      </c>
      <c r="E71" s="13">
        <f>'Rent FY 2021-22'!E72*105.34%</f>
        <v>521.43300000000011</v>
      </c>
      <c r="F71" s="13">
        <f>'Rent FY 2021-22'!F72*105.34%</f>
        <v>521.43300000000011</v>
      </c>
      <c r="H71" s="13">
        <f>'Rent FY 2021-22'!H72</f>
        <v>30</v>
      </c>
      <c r="I71" s="13">
        <f>'Rent FY 2021-22'!I72*105.34%</f>
        <v>507.73880000000008</v>
      </c>
      <c r="J71" s="13">
        <f>'Rent FY 2021-22'!J72*105.34%</f>
        <v>463.49600000000004</v>
      </c>
      <c r="K71" s="13">
        <f>'Rent FY 2021-22'!K72*105.34%</f>
        <v>500.36500000000007</v>
      </c>
      <c r="L71" s="13">
        <f>'Rent FY 2021-22'!L72*105.34%</f>
        <v>574.10300000000007</v>
      </c>
      <c r="N71" s="13">
        <f>'Rent FY 2021-22'!N72</f>
        <v>440</v>
      </c>
      <c r="O71" s="13">
        <f>'Rent FY 2021-22'!O72*105.34%</f>
        <v>612.0254000000001</v>
      </c>
      <c r="P71" s="13">
        <f>'Rent FY 2021-22'!P72*105.34%</f>
        <v>553.03500000000008</v>
      </c>
      <c r="Q71" s="13">
        <f>'Rent FY 2021-22'!Q72*105.34%</f>
        <v>610.97200000000009</v>
      </c>
      <c r="R71" s="13">
        <f>'Rent FY 2021-22'!R72*105.34%</f>
        <v>658.37500000000011</v>
      </c>
      <c r="T71" s="13">
        <f>'Rent FY 2021-22'!T72</f>
        <v>1090</v>
      </c>
      <c r="U71" s="13">
        <f>'Rent FY 2021-22'!U72*105.34%</f>
        <v>816.3850000000001</v>
      </c>
      <c r="V71" s="13">
        <f>'Rent FY 2021-22'!V72*105.34%</f>
        <v>711.04500000000007</v>
      </c>
      <c r="W71" s="13">
        <f>'Rent FY 2021-22'!W72*105.34%</f>
        <v>779.51600000000008</v>
      </c>
      <c r="X71" s="13">
        <f>'Rent FY 2021-22'!X72*105.34%</f>
        <v>869.05500000000006</v>
      </c>
      <c r="Z71" s="13">
        <f>'Rent FY 2021-22'!Z72</f>
        <v>600</v>
      </c>
      <c r="AA71" s="13">
        <f>'Rent FY 2021-22'!AA72*105.34%</f>
        <v>1058.6670000000001</v>
      </c>
      <c r="AB71" s="13">
        <f>'Rent FY 2021-22'!AB72*105.34%</f>
        <v>837.45300000000009</v>
      </c>
      <c r="AC71" s="13">
        <f>'Rent FY 2021-22'!AC72*105.34%</f>
        <v>948.06000000000006</v>
      </c>
      <c r="AD71" s="13">
        <f>'Rent FY 2021-22'!AD72*105.34%</f>
        <v>1158.7400000000002</v>
      </c>
      <c r="AF71" s="13">
        <f>'Rent FY 2021-22'!AF72</f>
        <v>290</v>
      </c>
      <c r="AG71" s="13">
        <f>'Rent FY 2021-22'!AG72*105.34%</f>
        <v>1729.6828000000003</v>
      </c>
      <c r="AH71" s="13">
        <f>'Rent FY 2021-22'!AH72*105.34%</f>
        <v>1258.8130000000001</v>
      </c>
      <c r="AI71" s="13">
        <f>'Rent FY 2021-22'!AI72*105.34%</f>
        <v>1574.8330000000001</v>
      </c>
      <c r="AJ71" s="13">
        <f>'Rent FY 2021-22'!AJ72*105.34%</f>
        <v>2001.4600000000003</v>
      </c>
      <c r="AL71" s="13">
        <f>'Rent FY 2021-22'!AL72</f>
        <v>2480</v>
      </c>
      <c r="AM71" s="13">
        <f>'Rent FY 2021-22'!AM72*105.34%</f>
        <v>938.57940000000008</v>
      </c>
      <c r="AN71" s="13">
        <f>'Rent FY 2021-22'!AN72*105.34%</f>
        <v>684.71</v>
      </c>
      <c r="AO71" s="13">
        <f>'Rent FY 2021-22'!AO72*105.34%</f>
        <v>790.05000000000007</v>
      </c>
      <c r="AP71" s="13">
        <f>'Rent FY 2021-22'!AP72*105.34%</f>
        <v>1000.7300000000001</v>
      </c>
    </row>
    <row r="72" spans="1:42" x14ac:dyDescent="0.2">
      <c r="A72" s="13" t="s">
        <v>337</v>
      </c>
      <c r="B72" s="13">
        <v>0</v>
      </c>
      <c r="C72" s="13">
        <f>'Rent FY 2021-22'!C73*105.34%</f>
        <v>406.61240000000004</v>
      </c>
      <c r="D72" s="13">
        <f>'Rent FY 2021-22'!D73*105.34%</f>
        <v>364.47640000000001</v>
      </c>
      <c r="E72" s="13">
        <f>'Rent FY 2021-22'!E73*105.34%</f>
        <v>395.02500000000003</v>
      </c>
      <c r="F72" s="13">
        <f>'Rent FY 2021-22'!F73*105.34%</f>
        <v>442.42800000000005</v>
      </c>
      <c r="H72" s="13">
        <f>'Rent FY 2021-22'!H73</f>
        <v>10</v>
      </c>
      <c r="I72" s="13">
        <f>'Rent FY 2021-22'!I73*105.34%</f>
        <v>301.2724</v>
      </c>
      <c r="J72" s="13">
        <f>'Rent FY 2021-22'!J73*105.34%</f>
        <v>300.21900000000005</v>
      </c>
      <c r="K72" s="13">
        <f>'Rent FY 2021-22'!K73*105.34%</f>
        <v>310.75300000000004</v>
      </c>
      <c r="L72" s="13">
        <f>'Rent FY 2021-22'!L73*105.34%</f>
        <v>316.02000000000004</v>
      </c>
      <c r="N72" s="13">
        <f>'Rent FY 2021-22'!N73</f>
        <v>130</v>
      </c>
      <c r="O72" s="13">
        <f>'Rent FY 2021-22'!O73*105.34%</f>
        <v>472.97660000000008</v>
      </c>
      <c r="P72" s="13">
        <f>'Rent FY 2021-22'!P73*105.34%</f>
        <v>421.36000000000007</v>
      </c>
      <c r="Q72" s="13">
        <f>'Rent FY 2021-22'!Q73*105.34%</f>
        <v>474.03000000000003</v>
      </c>
      <c r="R72" s="13">
        <f>'Rent FY 2021-22'!R73*105.34%</f>
        <v>521.43300000000011</v>
      </c>
      <c r="T72" s="13">
        <f>'Rent FY 2021-22'!T73</f>
        <v>380</v>
      </c>
      <c r="U72" s="13">
        <f>'Rent FY 2021-22'!U73*105.34%</f>
        <v>589.90400000000011</v>
      </c>
      <c r="V72" s="13">
        <f>'Rent FY 2021-22'!V73*105.34%</f>
        <v>526.70000000000005</v>
      </c>
      <c r="W72" s="13">
        <f>'Rent FY 2021-22'!W73*105.34%</f>
        <v>579.37000000000012</v>
      </c>
      <c r="X72" s="13">
        <f>'Rent FY 2021-22'!X73*105.34%</f>
        <v>632.04000000000008</v>
      </c>
      <c r="Z72" s="13">
        <f>'Rent FY 2021-22'!Z73</f>
        <v>320</v>
      </c>
      <c r="AA72" s="13">
        <f>'Rent FY 2021-22'!AA73*105.34%</f>
        <v>706.83140000000003</v>
      </c>
      <c r="AB72" s="13">
        <f>'Rent FY 2021-22'!AB73*105.34%</f>
        <v>626.77300000000002</v>
      </c>
      <c r="AC72" s="13">
        <f>'Rent FY 2021-22'!AC73*105.34%</f>
        <v>684.71</v>
      </c>
      <c r="AD72" s="13">
        <f>'Rent FY 2021-22'!AD73*105.34%</f>
        <v>763.71500000000003</v>
      </c>
      <c r="AF72" s="13">
        <f>'Rent FY 2021-22'!AF73</f>
        <v>80</v>
      </c>
      <c r="AG72" s="13">
        <f>'Rent FY 2021-22'!AG73*105.34%</f>
        <v>1000.7300000000001</v>
      </c>
      <c r="AH72" s="13">
        <f>'Rent FY 2021-22'!AH73*105.34%</f>
        <v>777.40920000000006</v>
      </c>
      <c r="AI72" s="13">
        <f>'Rent FY 2021-22'!AI73*105.34%</f>
        <v>895.3900000000001</v>
      </c>
      <c r="AJ72" s="13">
        <f>'Rent FY 2021-22'!AJ73*105.34%</f>
        <v>1053.4000000000001</v>
      </c>
      <c r="AL72" s="13">
        <f>'Rent FY 2021-22'!AL73</f>
        <v>930</v>
      </c>
      <c r="AM72" s="13">
        <f>'Rent FY 2021-22'!AM73*105.34%</f>
        <v>647.84100000000012</v>
      </c>
      <c r="AN72" s="13">
        <f>'Rent FY 2021-22'!AN73*105.34%</f>
        <v>526.70000000000005</v>
      </c>
      <c r="AO72" s="13">
        <f>'Rent FY 2021-22'!AO73*105.34%</f>
        <v>605.70500000000004</v>
      </c>
      <c r="AP72" s="13">
        <f>'Rent FY 2021-22'!AP73*105.34%</f>
        <v>711.04500000000007</v>
      </c>
    </row>
    <row r="73" spans="1:42" x14ac:dyDescent="0.2">
      <c r="A73" s="13" t="s">
        <v>339</v>
      </c>
      <c r="B73" s="13">
        <v>0</v>
      </c>
      <c r="C73" s="13">
        <f>'Rent FY 2021-22'!C74*105.34%</f>
        <v>406.61240000000004</v>
      </c>
      <c r="D73" s="13">
        <f>'Rent FY 2021-22'!D74*105.34%</f>
        <v>364.47640000000001</v>
      </c>
      <c r="E73" s="13">
        <f>'Rent FY 2021-22'!E74*105.34%</f>
        <v>395.02500000000003</v>
      </c>
      <c r="F73" s="13">
        <f>'Rent FY 2021-22'!F74*105.34%</f>
        <v>442.42800000000005</v>
      </c>
      <c r="H73" s="13" t="str">
        <f>'Rent FY 2021-22'!H74</f>
        <v>-</v>
      </c>
      <c r="I73" s="13">
        <f>'Rent FY 2021-22'!I74*105.34%</f>
        <v>480.35040000000004</v>
      </c>
      <c r="J73" s="13">
        <f>'Rent FY 2021-22'!J74*105.34%</f>
        <v>395.02500000000003</v>
      </c>
      <c r="K73" s="13">
        <f>'Rent FY 2021-22'!K74*105.34%</f>
        <v>484.56400000000008</v>
      </c>
      <c r="L73" s="13">
        <f>'Rent FY 2021-22'!L74*105.34%</f>
        <v>553.03500000000008</v>
      </c>
      <c r="N73" s="13">
        <f>'Rent FY 2021-22'!N74</f>
        <v>40</v>
      </c>
      <c r="O73" s="13">
        <f>'Rent FY 2021-22'!O74*105.34%</f>
        <v>494.04460000000006</v>
      </c>
      <c r="P73" s="13">
        <f>'Rent FY 2021-22'!P74*105.34%</f>
        <v>437.16100000000006</v>
      </c>
      <c r="Q73" s="13">
        <f>'Rent FY 2021-22'!Q74*105.34%</f>
        <v>500.36500000000007</v>
      </c>
      <c r="R73" s="13">
        <f>'Rent FY 2021-22'!R74*105.34%</f>
        <v>553.03500000000008</v>
      </c>
      <c r="T73" s="13">
        <f>'Rent FY 2021-22'!T74</f>
        <v>220</v>
      </c>
      <c r="U73" s="13">
        <f>'Rent FY 2021-22'!U74*105.34%</f>
        <v>647.84100000000012</v>
      </c>
      <c r="V73" s="13">
        <f>'Rent FY 2021-22'!V74*105.34%</f>
        <v>579.37000000000012</v>
      </c>
      <c r="W73" s="13">
        <f>'Rent FY 2021-22'!W74*105.34%</f>
        <v>626.77300000000002</v>
      </c>
      <c r="X73" s="13">
        <f>'Rent FY 2021-22'!X74*105.34%</f>
        <v>711.04500000000007</v>
      </c>
      <c r="Z73" s="13">
        <f>'Rent FY 2021-22'!Z74</f>
        <v>210</v>
      </c>
      <c r="AA73" s="13">
        <f>'Rent FY 2021-22'!AA74*105.34%</f>
        <v>775.30240000000003</v>
      </c>
      <c r="AB73" s="13">
        <f>'Rent FY 2021-22'!AB74*105.34%</f>
        <v>632.04000000000008</v>
      </c>
      <c r="AC73" s="13">
        <f>'Rent FY 2021-22'!AC74*105.34%</f>
        <v>737.38000000000011</v>
      </c>
      <c r="AD73" s="13">
        <f>'Rent FY 2021-22'!AD74*105.34%</f>
        <v>863.78800000000012</v>
      </c>
      <c r="AF73" s="13">
        <f>'Rent FY 2021-22'!AF74</f>
        <v>70</v>
      </c>
      <c r="AG73" s="13">
        <f>'Rent FY 2021-22'!AG74*105.34%</f>
        <v>1127.1380000000001</v>
      </c>
      <c r="AH73" s="13">
        <f>'Rent FY 2021-22'!AH74*105.34%</f>
        <v>882.74920000000009</v>
      </c>
      <c r="AI73" s="13">
        <f>'Rent FY 2021-22'!AI74*105.34%</f>
        <v>1051.2932000000001</v>
      </c>
      <c r="AJ73" s="13">
        <f>'Rent FY 2021-22'!AJ74*105.34%</f>
        <v>1287.2548000000002</v>
      </c>
      <c r="AL73" s="13">
        <f>'Rent FY 2021-22'!AL74</f>
        <v>540</v>
      </c>
      <c r="AM73" s="13">
        <f>'Rent FY 2021-22'!AM74*105.34%</f>
        <v>746.86060000000009</v>
      </c>
      <c r="AN73" s="13">
        <f>'Rent FY 2021-22'!AN74*105.34%</f>
        <v>595.17100000000005</v>
      </c>
      <c r="AO73" s="13">
        <f>'Rent FY 2021-22'!AO74*105.34%</f>
        <v>684.71</v>
      </c>
      <c r="AP73" s="13">
        <f>'Rent FY 2021-22'!AP74*105.34%</f>
        <v>837.45300000000009</v>
      </c>
    </row>
    <row r="74" spans="1:42" x14ac:dyDescent="0.2">
      <c r="A74" s="13" t="s">
        <v>341</v>
      </c>
      <c r="B74" s="13">
        <v>10</v>
      </c>
      <c r="C74" s="13">
        <f>'Rent FY 2021-22'!C75*105.34%</f>
        <v>367.63660000000004</v>
      </c>
      <c r="D74" s="13">
        <f>'Rent FY 2021-22'!D75*105.34%</f>
        <v>353.94240000000002</v>
      </c>
      <c r="E74" s="13">
        <f>'Rent FY 2021-22'!E75*105.34%</f>
        <v>365.52980000000002</v>
      </c>
      <c r="F74" s="13">
        <f>'Rent FY 2021-22'!F75*105.34%</f>
        <v>382.38420000000002</v>
      </c>
      <c r="H74" s="13">
        <f>'Rent FY 2021-22'!H75</f>
        <v>10</v>
      </c>
      <c r="I74" s="13">
        <f>'Rent FY 2021-22'!I75*105.34%</f>
        <v>359.20940000000002</v>
      </c>
      <c r="J74" s="13">
        <f>'Rent FY 2021-22'!J75*105.34%</f>
        <v>316.02000000000004</v>
      </c>
      <c r="K74" s="13">
        <f>'Rent FY 2021-22'!K75*105.34%</f>
        <v>361.31620000000004</v>
      </c>
      <c r="L74" s="13">
        <f>'Rent FY 2021-22'!L75*105.34%</f>
        <v>419.25320000000005</v>
      </c>
      <c r="N74" s="13">
        <f>'Rent FY 2021-22'!N75</f>
        <v>260</v>
      </c>
      <c r="O74" s="13">
        <f>'Rent FY 2021-22'!O75*105.34%</f>
        <v>456.12220000000008</v>
      </c>
      <c r="P74" s="13">
        <f>'Rent FY 2021-22'!P75*105.34%</f>
        <v>421.36000000000007</v>
      </c>
      <c r="Q74" s="13">
        <f>'Rent FY 2021-22'!Q75*105.34%</f>
        <v>447.69500000000005</v>
      </c>
      <c r="R74" s="13">
        <f>'Rent FY 2021-22'!R75*105.34%</f>
        <v>474.03000000000003</v>
      </c>
      <c r="T74" s="13">
        <f>'Rent FY 2021-22'!T75</f>
        <v>370</v>
      </c>
      <c r="U74" s="13">
        <f>'Rent FY 2021-22'!U75*105.34%</f>
        <v>606.75840000000005</v>
      </c>
      <c r="V74" s="13">
        <f>'Rent FY 2021-22'!V75*105.34%</f>
        <v>537.23400000000004</v>
      </c>
      <c r="W74" s="13">
        <f>'Rent FY 2021-22'!W75*105.34%</f>
        <v>593.06420000000003</v>
      </c>
      <c r="X74" s="13">
        <f>'Rent FY 2021-22'!X75*105.34%</f>
        <v>661.53520000000003</v>
      </c>
      <c r="Z74" s="13">
        <f>'Rent FY 2021-22'!Z75</f>
        <v>200</v>
      </c>
      <c r="AA74" s="13">
        <f>'Rent FY 2021-22'!AA75*105.34%</f>
        <v>698.40420000000006</v>
      </c>
      <c r="AB74" s="13">
        <f>'Rent FY 2021-22'!AB75*105.34%</f>
        <v>616.23900000000003</v>
      </c>
      <c r="AC74" s="13">
        <f>'Rent FY 2021-22'!AC75*105.34%</f>
        <v>684.71</v>
      </c>
      <c r="AD74" s="13">
        <f>'Rent FY 2021-22'!AD75*105.34%</f>
        <v>763.71500000000003</v>
      </c>
      <c r="AF74" s="13">
        <f>'Rent FY 2021-22'!AF75</f>
        <v>60</v>
      </c>
      <c r="AG74" s="13">
        <f>'Rent FY 2021-22'!AG75*105.34%</f>
        <v>855.36080000000004</v>
      </c>
      <c r="AH74" s="13">
        <f>'Rent FY 2021-22'!AH75*105.34%</f>
        <v>707.88480000000004</v>
      </c>
      <c r="AI74" s="13">
        <f>'Rent FY 2021-22'!AI75*105.34%</f>
        <v>763.71500000000003</v>
      </c>
      <c r="AJ74" s="13">
        <f>'Rent FY 2021-22'!AJ75*105.34%</f>
        <v>948.06000000000006</v>
      </c>
      <c r="AL74" s="13">
        <f>'Rent FY 2021-22'!AL75</f>
        <v>910</v>
      </c>
      <c r="AM74" s="13">
        <f>'Rent FY 2021-22'!AM75*105.34%</f>
        <v>592.01080000000002</v>
      </c>
      <c r="AN74" s="13">
        <f>'Rent FY 2021-22'!AN75*105.34%</f>
        <v>474.03000000000003</v>
      </c>
      <c r="AO74" s="13">
        <f>'Rent FY 2021-22'!AO75*105.34%</f>
        <v>579.37000000000012</v>
      </c>
      <c r="AP74" s="13">
        <f>'Rent FY 2021-22'!AP75*105.34%</f>
        <v>684.71</v>
      </c>
    </row>
    <row r="75" spans="1:42" x14ac:dyDescent="0.2">
      <c r="A75" s="13" t="s">
        <v>343</v>
      </c>
      <c r="B75" s="13">
        <v>0</v>
      </c>
      <c r="C75" s="13">
        <f>'Rent FY 2021-22'!C76*105.34%</f>
        <v>406.61240000000004</v>
      </c>
      <c r="D75" s="13">
        <f>'Rent FY 2021-22'!D76*105.34%</f>
        <v>364.47640000000001</v>
      </c>
      <c r="E75" s="13">
        <f>'Rent FY 2021-22'!E76*105.34%</f>
        <v>395.02500000000003</v>
      </c>
      <c r="F75" s="13">
        <f>'Rent FY 2021-22'!F76*105.34%</f>
        <v>442.42800000000005</v>
      </c>
      <c r="H75" s="13">
        <f>'Rent FY 2021-22'!H76</f>
        <v>10</v>
      </c>
      <c r="I75" s="13">
        <f>'Rent FY 2021-22'!I76*105.34%</f>
        <v>341.30160000000006</v>
      </c>
      <c r="J75" s="13">
        <f>'Rent FY 2021-22'!J76*105.34%</f>
        <v>298.11220000000003</v>
      </c>
      <c r="K75" s="13">
        <f>'Rent FY 2021-22'!K76*105.34%</f>
        <v>350.78220000000005</v>
      </c>
      <c r="L75" s="13">
        <f>'Rent FY 2021-22'!L76*105.34%</f>
        <v>363.42300000000006</v>
      </c>
      <c r="N75" s="13">
        <f>'Rent FY 2021-22'!N76</f>
        <v>100</v>
      </c>
      <c r="O75" s="13">
        <f>'Rent FY 2021-22'!O76*105.34%</f>
        <v>487.72420000000005</v>
      </c>
      <c r="P75" s="13">
        <f>'Rent FY 2021-22'!P76*105.34%</f>
        <v>421.36000000000007</v>
      </c>
      <c r="Q75" s="13">
        <f>'Rent FY 2021-22'!Q76*105.34%</f>
        <v>474.03000000000003</v>
      </c>
      <c r="R75" s="13">
        <f>'Rent FY 2021-22'!R76*105.34%</f>
        <v>553.03500000000008</v>
      </c>
      <c r="T75" s="13">
        <f>'Rent FY 2021-22'!T76</f>
        <v>240</v>
      </c>
      <c r="U75" s="13">
        <f>'Rent FY 2021-22'!U76*105.34%</f>
        <v>619.39920000000006</v>
      </c>
      <c r="V75" s="13">
        <f>'Rent FY 2021-22'!V76*105.34%</f>
        <v>579.37000000000012</v>
      </c>
      <c r="W75" s="13">
        <f>'Rent FY 2021-22'!W76*105.34%</f>
        <v>605.70500000000004</v>
      </c>
      <c r="X75" s="13">
        <f>'Rent FY 2021-22'!X76*105.34%</f>
        <v>658.37500000000011</v>
      </c>
      <c r="Z75" s="13">
        <f>'Rent FY 2021-22'!Z76</f>
        <v>160</v>
      </c>
      <c r="AA75" s="13">
        <f>'Rent FY 2021-22'!AA76*105.34%</f>
        <v>764.76840000000004</v>
      </c>
      <c r="AB75" s="13">
        <f>'Rent FY 2021-22'!AB76*105.34%</f>
        <v>658.37500000000011</v>
      </c>
      <c r="AC75" s="13">
        <f>'Rent FY 2021-22'!AC76*105.34%</f>
        <v>711.04500000000007</v>
      </c>
      <c r="AD75" s="13">
        <f>'Rent FY 2021-22'!AD76*105.34%</f>
        <v>816.3850000000001</v>
      </c>
      <c r="AF75" s="13">
        <f>'Rent FY 2021-22'!AF76</f>
        <v>60</v>
      </c>
      <c r="AG75" s="13">
        <f>'Rent FY 2021-22'!AG76*105.34%</f>
        <v>1150.3128000000002</v>
      </c>
      <c r="AH75" s="13">
        <f>'Rent FY 2021-22'!AH76*105.34%</f>
        <v>895.3900000000001</v>
      </c>
      <c r="AI75" s="13">
        <f>'Rent FY 2021-22'!AI76*105.34%</f>
        <v>1053.4000000000001</v>
      </c>
      <c r="AJ75" s="13">
        <f>'Rent FY 2021-22'!AJ76*105.34%</f>
        <v>1383.1142000000002</v>
      </c>
      <c r="AL75" s="13">
        <f>'Rent FY 2021-22'!AL76</f>
        <v>560</v>
      </c>
      <c r="AM75" s="13">
        <f>'Rent FY 2021-22'!AM76*105.34%</f>
        <v>689.97700000000009</v>
      </c>
      <c r="AN75" s="13">
        <f>'Rent FY 2021-22'!AN76*105.34%</f>
        <v>553.03500000000008</v>
      </c>
      <c r="AO75" s="13">
        <f>'Rent FY 2021-22'!AO76*105.34%</f>
        <v>632.04000000000008</v>
      </c>
      <c r="AP75" s="13">
        <f>'Rent FY 2021-22'!AP76*105.34%</f>
        <v>737.38000000000011</v>
      </c>
    </row>
    <row r="76" spans="1:42" x14ac:dyDescent="0.2">
      <c r="A76" s="13" t="s">
        <v>806</v>
      </c>
      <c r="B76" s="13">
        <v>390</v>
      </c>
      <c r="C76" s="13">
        <f>'Rent FY 2021-22'!C77*105.34%</f>
        <v>384.49100000000004</v>
      </c>
      <c r="D76" s="13">
        <f>'Rent FY 2021-22'!D77*105.34%</f>
        <v>342.35500000000002</v>
      </c>
      <c r="E76" s="13">
        <f>'Rent FY 2021-22'!E77*105.34%</f>
        <v>387.65120000000002</v>
      </c>
      <c r="F76" s="13">
        <f>'Rent FY 2021-22'!F77*105.34%</f>
        <v>434.00080000000003</v>
      </c>
      <c r="H76" s="13">
        <f>'Rent FY 2021-22'!H77</f>
        <v>320</v>
      </c>
      <c r="I76" s="13">
        <f>'Rent FY 2021-22'!I77*105.34%</f>
        <v>476.13680000000005</v>
      </c>
      <c r="J76" s="13">
        <f>'Rent FY 2021-22'!J77*105.34%</f>
        <v>410.82600000000002</v>
      </c>
      <c r="K76" s="13">
        <f>'Rent FY 2021-22'!K77*105.34%</f>
        <v>479.29700000000003</v>
      </c>
      <c r="L76" s="13">
        <f>'Rent FY 2021-22'!L77*105.34%</f>
        <v>553.03500000000008</v>
      </c>
      <c r="N76" s="13">
        <f>'Rent FY 2021-22'!N77</f>
        <v>1840</v>
      </c>
      <c r="O76" s="13">
        <f>'Rent FY 2021-22'!O77*105.34%</f>
        <v>556.19520000000011</v>
      </c>
      <c r="P76" s="13">
        <f>'Rent FY 2021-22'!P77*105.34%</f>
        <v>456.12220000000008</v>
      </c>
      <c r="Q76" s="13">
        <f>'Rent FY 2021-22'!Q77*105.34%</f>
        <v>553.03500000000008</v>
      </c>
      <c r="R76" s="13">
        <f>'Rent FY 2021-22'!R77*105.34%</f>
        <v>632.04000000000008</v>
      </c>
      <c r="T76" s="13">
        <f>'Rent FY 2021-22'!T77</f>
        <v>4760</v>
      </c>
      <c r="U76" s="13">
        <f>'Rent FY 2021-22'!U77*105.34%</f>
        <v>613.07880000000011</v>
      </c>
      <c r="V76" s="13">
        <f>'Rent FY 2021-22'!V77*105.34%</f>
        <v>500.36500000000007</v>
      </c>
      <c r="W76" s="13">
        <f>'Rent FY 2021-22'!W77*105.34%</f>
        <v>579.37000000000012</v>
      </c>
      <c r="X76" s="13">
        <f>'Rent FY 2021-22'!X77*105.34%</f>
        <v>684.71</v>
      </c>
      <c r="Z76" s="13">
        <f>'Rent FY 2021-22'!Z77</f>
        <v>4400</v>
      </c>
      <c r="AA76" s="13">
        <f>'Rent FY 2021-22'!AA77*105.34%</f>
        <v>658.37500000000011</v>
      </c>
      <c r="AB76" s="13">
        <f>'Rent FY 2021-22'!AB77*105.34%</f>
        <v>553.03500000000008</v>
      </c>
      <c r="AC76" s="13">
        <f>'Rent FY 2021-22'!AC77*105.34%</f>
        <v>626.77300000000002</v>
      </c>
      <c r="AD76" s="13">
        <f>'Rent FY 2021-22'!AD77*105.34%</f>
        <v>732.11300000000006</v>
      </c>
      <c r="AF76" s="13">
        <f>'Rent FY 2021-22'!AF77</f>
        <v>600</v>
      </c>
      <c r="AG76" s="13">
        <f>'Rent FY 2021-22'!AG77*105.34%</f>
        <v>1030.2252000000001</v>
      </c>
      <c r="AH76" s="13">
        <f>'Rent FY 2021-22'!AH77*105.34%</f>
        <v>790.05000000000007</v>
      </c>
      <c r="AI76" s="13">
        <f>'Rent FY 2021-22'!AI77*105.34%</f>
        <v>948.06000000000006</v>
      </c>
      <c r="AJ76" s="13">
        <f>'Rent FY 2021-22'!AJ77*105.34%</f>
        <v>1211.4100000000001</v>
      </c>
      <c r="AL76" s="13">
        <f>'Rent FY 2021-22'!AL77</f>
        <v>12320</v>
      </c>
      <c r="AM76" s="13">
        <f>'Rent FY 2021-22'!AM77*105.34%</f>
        <v>629.93320000000006</v>
      </c>
      <c r="AN76" s="13">
        <f>'Rent FY 2021-22'!AN77*105.34%</f>
        <v>500.36500000000007</v>
      </c>
      <c r="AO76" s="13">
        <f>'Rent FY 2021-22'!AO77*105.34%</f>
        <v>589.90400000000011</v>
      </c>
      <c r="AP76" s="13">
        <f>'Rent FY 2021-22'!AP77*105.34%</f>
        <v>711.04500000000007</v>
      </c>
    </row>
    <row r="77" spans="1:42" x14ac:dyDescent="0.2">
      <c r="A77" s="13" t="s">
        <v>345</v>
      </c>
      <c r="B77" s="13">
        <v>60</v>
      </c>
      <c r="C77" s="13">
        <f>'Rent FY 2021-22'!C78*105.34%</f>
        <v>399.23860000000002</v>
      </c>
      <c r="D77" s="13">
        <f>'Rent FY 2021-22'!D78*105.34%</f>
        <v>365.52980000000002</v>
      </c>
      <c r="E77" s="13">
        <f>'Rent FY 2021-22'!E78*105.34%</f>
        <v>410.82600000000002</v>
      </c>
      <c r="F77" s="13">
        <f>'Rent FY 2021-22'!F78*105.34%</f>
        <v>434.00080000000003</v>
      </c>
      <c r="H77" s="13">
        <f>'Rent FY 2021-22'!H78</f>
        <v>10</v>
      </c>
      <c r="I77" s="13">
        <f>'Rent FY 2021-22'!I78*105.34%</f>
        <v>396.07840000000004</v>
      </c>
      <c r="J77" s="13">
        <f>'Rent FY 2021-22'!J78*105.34%</f>
        <v>365.52980000000002</v>
      </c>
      <c r="K77" s="13">
        <f>'Rent FY 2021-22'!K78*105.34%</f>
        <v>368.69000000000005</v>
      </c>
      <c r="L77" s="13">
        <f>'Rent FY 2021-22'!L78*105.34%</f>
        <v>421.36000000000007</v>
      </c>
      <c r="N77" s="13">
        <f>'Rent FY 2021-22'!N78</f>
        <v>90</v>
      </c>
      <c r="O77" s="13">
        <f>'Rent FY 2021-22'!O78*105.34%</f>
        <v>448.74840000000006</v>
      </c>
      <c r="P77" s="13">
        <f>'Rent FY 2021-22'!P78*105.34%</f>
        <v>416.09300000000002</v>
      </c>
      <c r="Q77" s="13">
        <f>'Rent FY 2021-22'!Q78*105.34%</f>
        <v>447.69500000000005</v>
      </c>
      <c r="R77" s="13">
        <f>'Rent FY 2021-22'!R78*105.34%</f>
        <v>474.03000000000003</v>
      </c>
      <c r="T77" s="13">
        <f>'Rent FY 2021-22'!T78</f>
        <v>600</v>
      </c>
      <c r="U77" s="13">
        <f>'Rent FY 2021-22'!U78*105.34%</f>
        <v>495.09800000000007</v>
      </c>
      <c r="V77" s="13">
        <f>'Rent FY 2021-22'!V78*105.34%</f>
        <v>447.69500000000005</v>
      </c>
      <c r="W77" s="13">
        <f>'Rent FY 2021-22'!W78*105.34%</f>
        <v>474.03000000000003</v>
      </c>
      <c r="X77" s="13">
        <f>'Rent FY 2021-22'!X78*105.34%</f>
        <v>526.70000000000005</v>
      </c>
      <c r="Z77" s="13">
        <f>'Rent FY 2021-22'!Z78</f>
        <v>410</v>
      </c>
      <c r="AA77" s="13">
        <f>'Rent FY 2021-22'!AA78*105.34%</f>
        <v>597.27780000000007</v>
      </c>
      <c r="AB77" s="13">
        <f>'Rent FY 2021-22'!AB78*105.34%</f>
        <v>520.3796000000001</v>
      </c>
      <c r="AC77" s="13">
        <f>'Rent FY 2021-22'!AC78*105.34%</f>
        <v>579.37000000000012</v>
      </c>
      <c r="AD77" s="13">
        <f>'Rent FY 2021-22'!AD78*105.34%</f>
        <v>658.37500000000011</v>
      </c>
      <c r="AF77" s="13">
        <f>'Rent FY 2021-22'!AF78</f>
        <v>50</v>
      </c>
      <c r="AG77" s="13">
        <f>'Rent FY 2021-22'!AG78*105.34%</f>
        <v>939.63280000000009</v>
      </c>
      <c r="AH77" s="13">
        <f>'Rent FY 2021-22'!AH78*105.34%</f>
        <v>684.71</v>
      </c>
      <c r="AI77" s="13">
        <f>'Rent FY 2021-22'!AI78*105.34%</f>
        <v>840.61320000000012</v>
      </c>
      <c r="AJ77" s="13">
        <f>'Rent FY 2021-22'!AJ78*105.34%</f>
        <v>1048.133</v>
      </c>
      <c r="AL77" s="13">
        <f>'Rent FY 2021-22'!AL78</f>
        <v>1220</v>
      </c>
      <c r="AM77" s="13">
        <f>'Rent FY 2021-22'!AM78*105.34%</f>
        <v>538.28740000000005</v>
      </c>
      <c r="AN77" s="13">
        <f>'Rent FY 2021-22'!AN78*105.34%</f>
        <v>447.69500000000005</v>
      </c>
      <c r="AO77" s="13">
        <f>'Rent FY 2021-22'!AO78*105.34%</f>
        <v>500.36500000000007</v>
      </c>
      <c r="AP77" s="13">
        <f>'Rent FY 2021-22'!AP78*105.34%</f>
        <v>579.37000000000012</v>
      </c>
    </row>
    <row r="78" spans="1:42" x14ac:dyDescent="0.2">
      <c r="A78" s="13" t="s">
        <v>347</v>
      </c>
      <c r="B78" s="13">
        <v>230</v>
      </c>
      <c r="C78" s="13">
        <f>'Rent FY 2021-22'!C79*105.34%</f>
        <v>379.22400000000005</v>
      </c>
      <c r="D78" s="13">
        <f>'Rent FY 2021-22'!D79*105.34%</f>
        <v>305.48600000000005</v>
      </c>
      <c r="E78" s="13">
        <f>'Rent FY 2021-22'!E79*105.34%</f>
        <v>387.65120000000002</v>
      </c>
      <c r="F78" s="13">
        <f>'Rent FY 2021-22'!F79*105.34%</f>
        <v>434.00080000000003</v>
      </c>
      <c r="H78" s="13">
        <f>'Rent FY 2021-22'!H79</f>
        <v>60</v>
      </c>
      <c r="I78" s="13">
        <f>'Rent FY 2021-22'!I79*105.34%</f>
        <v>441.37460000000004</v>
      </c>
      <c r="J78" s="13">
        <f>'Rent FY 2021-22'!J79*105.34%</f>
        <v>410.82600000000002</v>
      </c>
      <c r="K78" s="13">
        <f>'Rent FY 2021-22'!K79*105.34%</f>
        <v>434.00080000000003</v>
      </c>
      <c r="L78" s="13">
        <f>'Rent FY 2021-22'!L79*105.34%</f>
        <v>456.12220000000008</v>
      </c>
      <c r="N78" s="13">
        <f>'Rent FY 2021-22'!N79</f>
        <v>290</v>
      </c>
      <c r="O78" s="13">
        <f>'Rent FY 2021-22'!O79*105.34%</f>
        <v>456.12220000000008</v>
      </c>
      <c r="P78" s="13">
        <f>'Rent FY 2021-22'!P79*105.34%</f>
        <v>379.22400000000005</v>
      </c>
      <c r="Q78" s="13">
        <f>'Rent FY 2021-22'!Q79*105.34%</f>
        <v>434.00080000000003</v>
      </c>
      <c r="R78" s="13">
        <f>'Rent FY 2021-22'!R79*105.34%</f>
        <v>516.16600000000005</v>
      </c>
      <c r="T78" s="13">
        <f>'Rent FY 2021-22'!T79</f>
        <v>990</v>
      </c>
      <c r="U78" s="13">
        <f>'Rent FY 2021-22'!U79*105.34%</f>
        <v>555.1418000000001</v>
      </c>
      <c r="V78" s="13">
        <f>'Rent FY 2021-22'!V79*105.34%</f>
        <v>474.03000000000003</v>
      </c>
      <c r="W78" s="13">
        <f>'Rent FY 2021-22'!W79*105.34%</f>
        <v>542.50100000000009</v>
      </c>
      <c r="X78" s="13">
        <f>'Rent FY 2021-22'!X79*105.34%</f>
        <v>626.77300000000002</v>
      </c>
      <c r="Z78" s="13">
        <f>'Rent FY 2021-22'!Z79</f>
        <v>1250</v>
      </c>
      <c r="AA78" s="13">
        <f>'Rent FY 2021-22'!AA79*105.34%</f>
        <v>625.71960000000001</v>
      </c>
      <c r="AB78" s="13">
        <f>'Rent FY 2021-22'!AB79*105.34%</f>
        <v>526.70000000000005</v>
      </c>
      <c r="AC78" s="13">
        <f>'Rent FY 2021-22'!AC79*105.34%</f>
        <v>605.70500000000004</v>
      </c>
      <c r="AD78" s="13">
        <f>'Rent FY 2021-22'!AD79*105.34%</f>
        <v>684.71</v>
      </c>
      <c r="AF78" s="13">
        <f>'Rent FY 2021-22'!AF79</f>
        <v>140</v>
      </c>
      <c r="AG78" s="13">
        <f>'Rent FY 2021-22'!AG79*105.34%</f>
        <v>935.41920000000005</v>
      </c>
      <c r="AH78" s="13">
        <f>'Rent FY 2021-22'!AH79*105.34%</f>
        <v>711.04500000000007</v>
      </c>
      <c r="AI78" s="13">
        <f>'Rent FY 2021-22'!AI79*105.34%</f>
        <v>842.72000000000014</v>
      </c>
      <c r="AJ78" s="13">
        <f>'Rent FY 2021-22'!AJ79*105.34%</f>
        <v>1095.5360000000001</v>
      </c>
      <c r="AL78" s="13">
        <f>'Rent FY 2021-22'!AL79</f>
        <v>2960</v>
      </c>
      <c r="AM78" s="13">
        <f>'Rent FY 2021-22'!AM79*105.34%</f>
        <v>577.2632000000001</v>
      </c>
      <c r="AN78" s="13">
        <f>'Rent FY 2021-22'!AN79*105.34%</f>
        <v>474.03000000000003</v>
      </c>
      <c r="AO78" s="13">
        <f>'Rent FY 2021-22'!AO79*105.34%</f>
        <v>553.03500000000008</v>
      </c>
      <c r="AP78" s="13">
        <f>'Rent FY 2021-22'!AP79*105.34%</f>
        <v>653.10800000000006</v>
      </c>
    </row>
    <row r="79" spans="1:42" x14ac:dyDescent="0.2">
      <c r="A79" s="13" t="s">
        <v>349</v>
      </c>
      <c r="B79" s="13">
        <v>40</v>
      </c>
      <c r="C79" s="13">
        <f>'Rent FY 2021-22'!C80*105.34%</f>
        <v>400.29200000000003</v>
      </c>
      <c r="D79" s="13">
        <f>'Rent FY 2021-22'!D80*105.34%</f>
        <v>387.65120000000002</v>
      </c>
      <c r="E79" s="13">
        <f>'Rent FY 2021-22'!E80*105.34%</f>
        <v>405.55900000000003</v>
      </c>
      <c r="F79" s="13">
        <f>'Rent FY 2021-22'!F80*105.34%</f>
        <v>434.00080000000003</v>
      </c>
      <c r="H79" s="13">
        <f>'Rent FY 2021-22'!H80</f>
        <v>20</v>
      </c>
      <c r="I79" s="13">
        <f>'Rent FY 2021-22'!I80*105.34%</f>
        <v>393.97160000000002</v>
      </c>
      <c r="J79" s="13">
        <f>'Rent FY 2021-22'!J80*105.34%</f>
        <v>337.08800000000002</v>
      </c>
      <c r="K79" s="13">
        <f>'Rent FY 2021-22'!K80*105.34%</f>
        <v>379.22400000000005</v>
      </c>
      <c r="L79" s="13">
        <f>'Rent FY 2021-22'!L80*105.34%</f>
        <v>442.42800000000005</v>
      </c>
      <c r="N79" s="13">
        <f>'Rent FY 2021-22'!N80</f>
        <v>190</v>
      </c>
      <c r="O79" s="13">
        <f>'Rent FY 2021-22'!O80*105.34%</f>
        <v>457.17560000000003</v>
      </c>
      <c r="P79" s="13">
        <f>'Rent FY 2021-22'!P80*105.34%</f>
        <v>400.29200000000003</v>
      </c>
      <c r="Q79" s="13">
        <f>'Rent FY 2021-22'!Q80*105.34%</f>
        <v>447.69500000000005</v>
      </c>
      <c r="R79" s="13">
        <f>'Rent FY 2021-22'!R80*105.34%</f>
        <v>500.36500000000007</v>
      </c>
      <c r="T79" s="13">
        <f>'Rent FY 2021-22'!T80</f>
        <v>840</v>
      </c>
      <c r="U79" s="13">
        <f>'Rent FY 2021-22'!U80*105.34%</f>
        <v>537.23400000000004</v>
      </c>
      <c r="V79" s="13">
        <f>'Rent FY 2021-22'!V80*105.34%</f>
        <v>463.49600000000004</v>
      </c>
      <c r="W79" s="13">
        <f>'Rent FY 2021-22'!W80*105.34%</f>
        <v>521.43300000000011</v>
      </c>
      <c r="X79" s="13">
        <f>'Rent FY 2021-22'!X80*105.34%</f>
        <v>589.90400000000011</v>
      </c>
      <c r="Z79" s="13">
        <f>'Rent FY 2021-22'!Z80</f>
        <v>1200</v>
      </c>
      <c r="AA79" s="13">
        <f>'Rent FY 2021-22'!AA80*105.34%</f>
        <v>585.69040000000007</v>
      </c>
      <c r="AB79" s="13">
        <f>'Rent FY 2021-22'!AB80*105.34%</f>
        <v>504.57860000000005</v>
      </c>
      <c r="AC79" s="13">
        <f>'Rent FY 2021-22'!AC80*105.34%</f>
        <v>563.56900000000007</v>
      </c>
      <c r="AD79" s="13">
        <f>'Rent FY 2021-22'!AD80*105.34%</f>
        <v>642.57400000000007</v>
      </c>
      <c r="AF79" s="13">
        <f>'Rent FY 2021-22'!AF80</f>
        <v>110</v>
      </c>
      <c r="AG79" s="13">
        <f>'Rent FY 2021-22'!AG80*105.34%</f>
        <v>922.77840000000015</v>
      </c>
      <c r="AH79" s="13">
        <f>'Rent FY 2021-22'!AH80*105.34%</f>
        <v>763.71500000000003</v>
      </c>
      <c r="AI79" s="13">
        <f>'Rent FY 2021-22'!AI80*105.34%</f>
        <v>869.05500000000006</v>
      </c>
      <c r="AJ79" s="13">
        <f>'Rent FY 2021-22'!AJ80*105.34%</f>
        <v>1000.7300000000001</v>
      </c>
      <c r="AL79" s="13">
        <f>'Rent FY 2021-22'!AL80</f>
        <v>2410</v>
      </c>
      <c r="AM79" s="13">
        <f>'Rent FY 2021-22'!AM80*105.34%</f>
        <v>567.78260000000012</v>
      </c>
      <c r="AN79" s="13">
        <f>'Rent FY 2021-22'!AN80*105.34%</f>
        <v>474.03000000000003</v>
      </c>
      <c r="AO79" s="13">
        <f>'Rent FY 2021-22'!AO80*105.34%</f>
        <v>553.03500000000008</v>
      </c>
      <c r="AP79" s="13">
        <f>'Rent FY 2021-22'!AP80*105.34%</f>
        <v>626.77300000000002</v>
      </c>
    </row>
    <row r="80" spans="1:42" x14ac:dyDescent="0.2">
      <c r="A80" s="13" t="s">
        <v>351</v>
      </c>
      <c r="B80" s="13">
        <v>60</v>
      </c>
      <c r="C80" s="13">
        <f>'Rent FY 2021-22'!C81*105.34%</f>
        <v>380.27740000000006</v>
      </c>
      <c r="D80" s="13">
        <f>'Rent FY 2021-22'!D81*105.34%</f>
        <v>356.04920000000004</v>
      </c>
      <c r="E80" s="13">
        <f>'Rent FY 2021-22'!E81*105.34%</f>
        <v>364.47640000000001</v>
      </c>
      <c r="F80" s="13">
        <f>'Rent FY 2021-22'!F81*105.34%</f>
        <v>421.36000000000007</v>
      </c>
      <c r="H80" s="13">
        <f>'Rent FY 2021-22'!H81</f>
        <v>230</v>
      </c>
      <c r="I80" s="13">
        <f>'Rent FY 2021-22'!I81*105.34%</f>
        <v>496.15140000000008</v>
      </c>
      <c r="J80" s="13">
        <f>'Rent FY 2021-22'!J81*105.34%</f>
        <v>419.25320000000005</v>
      </c>
      <c r="K80" s="13">
        <f>'Rent FY 2021-22'!K81*105.34%</f>
        <v>519.32620000000009</v>
      </c>
      <c r="L80" s="13">
        <f>'Rent FY 2021-22'!L81*105.34%</f>
        <v>568.83600000000001</v>
      </c>
      <c r="N80" s="13">
        <f>'Rent FY 2021-22'!N81</f>
        <v>1260</v>
      </c>
      <c r="O80" s="13">
        <f>'Rent FY 2021-22'!O81*105.34%</f>
        <v>601.49140000000011</v>
      </c>
      <c r="P80" s="13">
        <f>'Rent FY 2021-22'!P81*105.34%</f>
        <v>521.43300000000011</v>
      </c>
      <c r="Q80" s="13">
        <f>'Rent FY 2021-22'!Q81*105.34%</f>
        <v>605.70500000000004</v>
      </c>
      <c r="R80" s="13">
        <f>'Rent FY 2021-22'!R81*105.34%</f>
        <v>679.4430000000001</v>
      </c>
      <c r="T80" s="13">
        <f>'Rent FY 2021-22'!T81</f>
        <v>2330</v>
      </c>
      <c r="U80" s="13">
        <f>'Rent FY 2021-22'!U81*105.34%</f>
        <v>696.29740000000004</v>
      </c>
      <c r="V80" s="13">
        <f>'Rent FY 2021-22'!V81*105.34%</f>
        <v>579.37000000000012</v>
      </c>
      <c r="W80" s="13">
        <f>'Rent FY 2021-22'!W81*105.34%</f>
        <v>658.37500000000011</v>
      </c>
      <c r="X80" s="13">
        <f>'Rent FY 2021-22'!X81*105.34%</f>
        <v>790.05000000000007</v>
      </c>
      <c r="Z80" s="13">
        <f>'Rent FY 2021-22'!Z81</f>
        <v>1550</v>
      </c>
      <c r="AA80" s="13">
        <f>'Rent FY 2021-22'!AA81*105.34%</f>
        <v>756.34120000000007</v>
      </c>
      <c r="AB80" s="13">
        <f>'Rent FY 2021-22'!AB81*105.34%</f>
        <v>626.77300000000002</v>
      </c>
      <c r="AC80" s="13">
        <f>'Rent FY 2021-22'!AC81*105.34%</f>
        <v>711.04500000000007</v>
      </c>
      <c r="AD80" s="13">
        <f>'Rent FY 2021-22'!AD81*105.34%</f>
        <v>842.72000000000014</v>
      </c>
      <c r="AF80" s="13">
        <f>'Rent FY 2021-22'!AF81</f>
        <v>300</v>
      </c>
      <c r="AG80" s="13">
        <f>'Rent FY 2021-22'!AG81*105.34%</f>
        <v>1128.1914000000002</v>
      </c>
      <c r="AH80" s="13">
        <f>'Rent FY 2021-22'!AH81*105.34%</f>
        <v>842.72000000000014</v>
      </c>
      <c r="AI80" s="13">
        <f>'Rent FY 2021-22'!AI81*105.34%</f>
        <v>1002.8368000000002</v>
      </c>
      <c r="AJ80" s="13">
        <f>'Rent FY 2021-22'!AJ81*105.34%</f>
        <v>1314.6432000000002</v>
      </c>
      <c r="AL80" s="13">
        <f>'Rent FY 2021-22'!AL81</f>
        <v>5730</v>
      </c>
      <c r="AM80" s="13">
        <f>'Rent FY 2021-22'!AM81*105.34%</f>
        <v>703.67120000000011</v>
      </c>
      <c r="AN80" s="13">
        <f>'Rent FY 2021-22'!AN81*105.34%</f>
        <v>579.37000000000012</v>
      </c>
      <c r="AO80" s="13">
        <f>'Rent FY 2021-22'!AO81*105.34%</f>
        <v>658.37500000000011</v>
      </c>
      <c r="AP80" s="13">
        <f>'Rent FY 2021-22'!AP81*105.34%</f>
        <v>790.05000000000007</v>
      </c>
    </row>
    <row r="81" spans="1:42" x14ac:dyDescent="0.2">
      <c r="A81" s="13" t="s">
        <v>807</v>
      </c>
      <c r="B81" s="13">
        <v>580</v>
      </c>
      <c r="C81" s="13">
        <f>'Rent FY 2021-22'!C82*105.34%</f>
        <v>417.14640000000003</v>
      </c>
      <c r="D81" s="13">
        <f>'Rent FY 2021-22'!D82*105.34%</f>
        <v>368.69000000000005</v>
      </c>
      <c r="E81" s="13">
        <f>'Rent FY 2021-22'!E82*105.34%</f>
        <v>410.82600000000002</v>
      </c>
      <c r="F81" s="13">
        <f>'Rent FY 2021-22'!F82*105.34%</f>
        <v>456.12220000000008</v>
      </c>
      <c r="H81" s="13">
        <f>'Rent FY 2021-22'!H82</f>
        <v>340</v>
      </c>
      <c r="I81" s="13">
        <f>'Rent FY 2021-22'!I82*105.34%</f>
        <v>510.89900000000006</v>
      </c>
      <c r="J81" s="13">
        <f>'Rent FY 2021-22'!J82*105.34%</f>
        <v>447.69500000000005</v>
      </c>
      <c r="K81" s="13">
        <f>'Rent FY 2021-22'!K82*105.34%</f>
        <v>521.43300000000011</v>
      </c>
      <c r="L81" s="13">
        <f>'Rent FY 2021-22'!L82*105.34%</f>
        <v>579.37000000000012</v>
      </c>
      <c r="N81" s="13">
        <f>'Rent FY 2021-22'!N82</f>
        <v>3320</v>
      </c>
      <c r="O81" s="13">
        <f>'Rent FY 2021-22'!O82*105.34%</f>
        <v>575.15640000000008</v>
      </c>
      <c r="P81" s="13">
        <f>'Rent FY 2021-22'!P82*105.34%</f>
        <v>447.69500000000005</v>
      </c>
      <c r="Q81" s="13">
        <f>'Rent FY 2021-22'!Q82*105.34%</f>
        <v>553.03500000000008</v>
      </c>
      <c r="R81" s="13">
        <f>'Rent FY 2021-22'!R82*105.34%</f>
        <v>684.71</v>
      </c>
      <c r="T81" s="13">
        <f>'Rent FY 2021-22'!T82</f>
        <v>8020</v>
      </c>
      <c r="U81" s="13">
        <f>'Rent FY 2021-22'!U82*105.34%</f>
        <v>680.49640000000011</v>
      </c>
      <c r="V81" s="13">
        <f>'Rent FY 2021-22'!V82*105.34%</f>
        <v>526.70000000000005</v>
      </c>
      <c r="W81" s="13">
        <f>'Rent FY 2021-22'!W82*105.34%</f>
        <v>632.04000000000008</v>
      </c>
      <c r="X81" s="13">
        <f>'Rent FY 2021-22'!X82*105.34%</f>
        <v>790.05000000000007</v>
      </c>
      <c r="Z81" s="13">
        <f>'Rent FY 2021-22'!Z82</f>
        <v>3780</v>
      </c>
      <c r="AA81" s="13">
        <f>'Rent FY 2021-22'!AA82*105.34%</f>
        <v>785.83640000000014</v>
      </c>
      <c r="AB81" s="13">
        <f>'Rent FY 2021-22'!AB82*105.34%</f>
        <v>632.04000000000008</v>
      </c>
      <c r="AC81" s="13">
        <f>'Rent FY 2021-22'!AC82*105.34%</f>
        <v>732.11300000000006</v>
      </c>
      <c r="AD81" s="13">
        <f>'Rent FY 2021-22'!AD82*105.34%</f>
        <v>895.3900000000001</v>
      </c>
      <c r="AF81" s="13">
        <f>'Rent FY 2021-22'!AF82</f>
        <v>1390</v>
      </c>
      <c r="AG81" s="13">
        <f>'Rent FY 2021-22'!AG82*105.34%</f>
        <v>1471.5998000000002</v>
      </c>
      <c r="AH81" s="13">
        <f>'Rent FY 2021-22'!AH82*105.34%</f>
        <v>895.3900000000001</v>
      </c>
      <c r="AI81" s="13">
        <f>'Rent FY 2021-22'!AI82*105.34%</f>
        <v>1264.0800000000002</v>
      </c>
      <c r="AJ81" s="13">
        <f>'Rent FY 2021-22'!AJ82*105.34%</f>
        <v>1825.5422000000001</v>
      </c>
      <c r="AL81" s="13">
        <f>'Rent FY 2021-22'!AL82</f>
        <v>17430</v>
      </c>
      <c r="AM81" s="13">
        <f>'Rent FY 2021-22'!AM82*105.34%</f>
        <v>734.21980000000008</v>
      </c>
      <c r="AN81" s="13">
        <f>'Rent FY 2021-22'!AN82*105.34%</f>
        <v>526.70000000000005</v>
      </c>
      <c r="AO81" s="13">
        <f>'Rent FY 2021-22'!AO82*105.34%</f>
        <v>658.37500000000011</v>
      </c>
      <c r="AP81" s="13">
        <f>'Rent FY 2021-22'!AP82*105.34%</f>
        <v>816.3850000000001</v>
      </c>
    </row>
    <row r="82" spans="1:42" x14ac:dyDescent="0.2">
      <c r="A82" s="13" t="s">
        <v>353</v>
      </c>
      <c r="B82" s="13">
        <v>90</v>
      </c>
      <c r="C82" s="13">
        <f>'Rent FY 2021-22'!C83*105.34%</f>
        <v>384.49100000000004</v>
      </c>
      <c r="D82" s="13">
        <f>'Rent FY 2021-22'!D83*105.34%</f>
        <v>342.35500000000002</v>
      </c>
      <c r="E82" s="13">
        <f>'Rent FY 2021-22'!E83*105.34%</f>
        <v>382.38420000000002</v>
      </c>
      <c r="F82" s="13">
        <f>'Rent FY 2021-22'!F83*105.34%</f>
        <v>413.98620000000005</v>
      </c>
      <c r="H82" s="13">
        <f>'Rent FY 2021-22'!H83</f>
        <v>30</v>
      </c>
      <c r="I82" s="13">
        <f>'Rent FY 2021-22'!I83*105.34%</f>
        <v>375.01040000000006</v>
      </c>
      <c r="J82" s="13">
        <f>'Rent FY 2021-22'!J83*105.34%</f>
        <v>316.02000000000004</v>
      </c>
      <c r="K82" s="13">
        <f>'Rent FY 2021-22'!K83*105.34%</f>
        <v>395.02500000000003</v>
      </c>
      <c r="L82" s="13">
        <f>'Rent FY 2021-22'!L83*105.34%</f>
        <v>421.36000000000007</v>
      </c>
      <c r="N82" s="13">
        <f>'Rent FY 2021-22'!N83</f>
        <v>700</v>
      </c>
      <c r="O82" s="13">
        <f>'Rent FY 2021-22'!O83*105.34%</f>
        <v>502.47180000000003</v>
      </c>
      <c r="P82" s="13">
        <f>'Rent FY 2021-22'!P83*105.34%</f>
        <v>421.36000000000007</v>
      </c>
      <c r="Q82" s="13">
        <f>'Rent FY 2021-22'!Q83*105.34%</f>
        <v>474.03000000000003</v>
      </c>
      <c r="R82" s="13">
        <f>'Rent FY 2021-22'!R83*105.34%</f>
        <v>579.37000000000012</v>
      </c>
      <c r="T82" s="13">
        <f>'Rent FY 2021-22'!T83</f>
        <v>1600</v>
      </c>
      <c r="U82" s="13">
        <f>'Rent FY 2021-22'!U83*105.34%</f>
        <v>597.27780000000007</v>
      </c>
      <c r="V82" s="13">
        <f>'Rent FY 2021-22'!V83*105.34%</f>
        <v>484.56400000000008</v>
      </c>
      <c r="W82" s="13">
        <f>'Rent FY 2021-22'!W83*105.34%</f>
        <v>579.37000000000012</v>
      </c>
      <c r="X82" s="13">
        <f>'Rent FY 2021-22'!X83*105.34%</f>
        <v>677.33620000000008</v>
      </c>
      <c r="Z82" s="13">
        <f>'Rent FY 2021-22'!Z83</f>
        <v>1080</v>
      </c>
      <c r="AA82" s="13">
        <f>'Rent FY 2021-22'!AA83*105.34%</f>
        <v>699.45760000000007</v>
      </c>
      <c r="AB82" s="13">
        <f>'Rent FY 2021-22'!AB83*105.34%</f>
        <v>579.37000000000012</v>
      </c>
      <c r="AC82" s="13">
        <f>'Rent FY 2021-22'!AC83*105.34%</f>
        <v>679.4430000000001</v>
      </c>
      <c r="AD82" s="13">
        <f>'Rent FY 2021-22'!AD83*105.34%</f>
        <v>747.9140000000001</v>
      </c>
      <c r="AF82" s="13">
        <f>'Rent FY 2021-22'!AF83</f>
        <v>230</v>
      </c>
      <c r="AG82" s="13">
        <f>'Rent FY 2021-22'!AG83*105.34%</f>
        <v>1010.2106000000001</v>
      </c>
      <c r="AH82" s="13">
        <f>'Rent FY 2021-22'!AH83*105.34%</f>
        <v>711.04500000000007</v>
      </c>
      <c r="AI82" s="13">
        <f>'Rent FY 2021-22'!AI83*105.34%</f>
        <v>847.98700000000008</v>
      </c>
      <c r="AJ82" s="13">
        <f>'Rent FY 2021-22'!AJ83*105.34%</f>
        <v>1264.0800000000002</v>
      </c>
      <c r="AL82" s="13">
        <f>'Rent FY 2021-22'!AL83</f>
        <v>3730</v>
      </c>
      <c r="AM82" s="13">
        <f>'Rent FY 2021-22'!AM83*105.34%</f>
        <v>627.82640000000004</v>
      </c>
      <c r="AN82" s="13">
        <f>'Rent FY 2021-22'!AN83*105.34%</f>
        <v>474.03000000000003</v>
      </c>
      <c r="AO82" s="13">
        <f>'Rent FY 2021-22'!AO83*105.34%</f>
        <v>605.70500000000004</v>
      </c>
      <c r="AP82" s="13">
        <f>'Rent FY 2021-22'!AP83*105.34%</f>
        <v>684.71</v>
      </c>
    </row>
    <row r="83" spans="1:42" x14ac:dyDescent="0.2">
      <c r="A83" s="13" t="s">
        <v>355</v>
      </c>
      <c r="B83" s="13">
        <v>90</v>
      </c>
      <c r="C83" s="13">
        <f>'Rent FY 2021-22'!C84*105.34%</f>
        <v>385.54440000000005</v>
      </c>
      <c r="D83" s="13">
        <f>'Rent FY 2021-22'!D84*105.34%</f>
        <v>387.65120000000002</v>
      </c>
      <c r="E83" s="13">
        <f>'Rent FY 2021-22'!E84*105.34%</f>
        <v>395.02500000000003</v>
      </c>
      <c r="F83" s="13">
        <f>'Rent FY 2021-22'!F84*105.34%</f>
        <v>395.02500000000003</v>
      </c>
      <c r="H83" s="13">
        <f>'Rent FY 2021-22'!H84</f>
        <v>10</v>
      </c>
      <c r="I83" s="13">
        <f>'Rent FY 2021-22'!I84*105.34%</f>
        <v>345.51520000000005</v>
      </c>
      <c r="J83" s="13">
        <f>'Rent FY 2021-22'!J84*105.34%</f>
        <v>289.68500000000006</v>
      </c>
      <c r="K83" s="13">
        <f>'Rent FY 2021-22'!K84*105.34%</f>
        <v>342.35500000000002</v>
      </c>
      <c r="L83" s="13">
        <f>'Rent FY 2021-22'!L84*105.34%</f>
        <v>395.02500000000003</v>
      </c>
      <c r="N83" s="13">
        <f>'Rent FY 2021-22'!N84</f>
        <v>340</v>
      </c>
      <c r="O83" s="13">
        <f>'Rent FY 2021-22'!O84*105.34%</f>
        <v>447.69500000000005</v>
      </c>
      <c r="P83" s="13">
        <f>'Rent FY 2021-22'!P84*105.34%</f>
        <v>395.02500000000003</v>
      </c>
      <c r="Q83" s="13">
        <f>'Rent FY 2021-22'!Q84*105.34%</f>
        <v>447.69500000000005</v>
      </c>
      <c r="R83" s="13">
        <f>'Rent FY 2021-22'!R84*105.34%</f>
        <v>484.56400000000008</v>
      </c>
      <c r="T83" s="13">
        <f>'Rent FY 2021-22'!T84</f>
        <v>1090</v>
      </c>
      <c r="U83" s="13">
        <f>'Rent FY 2021-22'!U84*105.34%</f>
        <v>556.19520000000011</v>
      </c>
      <c r="V83" s="13">
        <f>'Rent FY 2021-22'!V84*105.34%</f>
        <v>474.03000000000003</v>
      </c>
      <c r="W83" s="13">
        <f>'Rent FY 2021-22'!W84*105.34%</f>
        <v>553.03500000000008</v>
      </c>
      <c r="X83" s="13">
        <f>'Rent FY 2021-22'!X84*105.34%</f>
        <v>626.77300000000002</v>
      </c>
      <c r="Z83" s="13">
        <f>'Rent FY 2021-22'!Z84</f>
        <v>450</v>
      </c>
      <c r="AA83" s="13">
        <f>'Rent FY 2021-22'!AA84*105.34%</f>
        <v>684.71</v>
      </c>
      <c r="AB83" s="13">
        <f>'Rent FY 2021-22'!AB84*105.34%</f>
        <v>579.37000000000012</v>
      </c>
      <c r="AC83" s="13">
        <f>'Rent FY 2021-22'!AC84*105.34%</f>
        <v>658.37500000000011</v>
      </c>
      <c r="AD83" s="13">
        <f>'Rent FY 2021-22'!AD84*105.34%</f>
        <v>737.38000000000011</v>
      </c>
      <c r="AF83" s="13">
        <f>'Rent FY 2021-22'!AF84</f>
        <v>120</v>
      </c>
      <c r="AG83" s="13">
        <f>'Rent FY 2021-22'!AG84*105.34%</f>
        <v>965.96780000000012</v>
      </c>
      <c r="AH83" s="13">
        <f>'Rent FY 2021-22'!AH84*105.34%</f>
        <v>711.04500000000007</v>
      </c>
      <c r="AI83" s="13">
        <f>'Rent FY 2021-22'!AI84*105.34%</f>
        <v>895.3900000000001</v>
      </c>
      <c r="AJ83" s="13">
        <f>'Rent FY 2021-22'!AJ84*105.34%</f>
        <v>1048.133</v>
      </c>
      <c r="AL83" s="13">
        <f>'Rent FY 2021-22'!AL84</f>
        <v>2100</v>
      </c>
      <c r="AM83" s="13">
        <f>'Rent FY 2021-22'!AM84*105.34%</f>
        <v>580.42340000000002</v>
      </c>
      <c r="AN83" s="13">
        <f>'Rent FY 2021-22'!AN84*105.34%</f>
        <v>474.03000000000003</v>
      </c>
      <c r="AO83" s="13">
        <f>'Rent FY 2021-22'!AO84*105.34%</f>
        <v>553.03500000000008</v>
      </c>
      <c r="AP83" s="13">
        <f>'Rent FY 2021-22'!AP84*105.34%</f>
        <v>658.37500000000011</v>
      </c>
    </row>
    <row r="84" spans="1:42" x14ac:dyDescent="0.2">
      <c r="A84" s="13" t="s">
        <v>357</v>
      </c>
      <c r="B84" s="13">
        <v>30</v>
      </c>
      <c r="C84" s="13">
        <f>'Rent FY 2021-22'!C85*105.34%</f>
        <v>356.04920000000004</v>
      </c>
      <c r="D84" s="13">
        <f>'Rent FY 2021-22'!D85*105.34%</f>
        <v>308.64620000000002</v>
      </c>
      <c r="E84" s="13">
        <f>'Rent FY 2021-22'!E85*105.34%</f>
        <v>342.35500000000002</v>
      </c>
      <c r="F84" s="13">
        <f>'Rent FY 2021-22'!F85*105.34%</f>
        <v>381.33080000000007</v>
      </c>
      <c r="H84" s="13">
        <f>'Rent FY 2021-22'!H85</f>
        <v>20</v>
      </c>
      <c r="I84" s="13">
        <f>'Rent FY 2021-22'!I85*105.34%</f>
        <v>377.11720000000003</v>
      </c>
      <c r="J84" s="13">
        <f>'Rent FY 2021-22'!J85*105.34%</f>
        <v>310.75300000000004</v>
      </c>
      <c r="K84" s="13">
        <f>'Rent FY 2021-22'!K85*105.34%</f>
        <v>368.69000000000005</v>
      </c>
      <c r="L84" s="13">
        <f>'Rent FY 2021-22'!L85*105.34%</f>
        <v>447.69500000000005</v>
      </c>
      <c r="N84" s="13">
        <f>'Rent FY 2021-22'!N85</f>
        <v>500</v>
      </c>
      <c r="O84" s="13">
        <f>'Rent FY 2021-22'!O85*105.34%</f>
        <v>455.06880000000007</v>
      </c>
      <c r="P84" s="13">
        <f>'Rent FY 2021-22'!P85*105.34%</f>
        <v>395.02500000000003</v>
      </c>
      <c r="Q84" s="13">
        <f>'Rent FY 2021-22'!Q85*105.34%</f>
        <v>447.69500000000005</v>
      </c>
      <c r="R84" s="13">
        <f>'Rent FY 2021-22'!R85*105.34%</f>
        <v>503.52520000000004</v>
      </c>
      <c r="T84" s="13">
        <f>'Rent FY 2021-22'!T85</f>
        <v>1300</v>
      </c>
      <c r="U84" s="13">
        <f>'Rent FY 2021-22'!U85*105.34%</f>
        <v>567.78260000000012</v>
      </c>
      <c r="V84" s="13">
        <f>'Rent FY 2021-22'!V85*105.34%</f>
        <v>474.03000000000003</v>
      </c>
      <c r="W84" s="13">
        <f>'Rent FY 2021-22'!W85*105.34%</f>
        <v>553.03500000000008</v>
      </c>
      <c r="X84" s="13">
        <f>'Rent FY 2021-22'!X85*105.34%</f>
        <v>626.77300000000002</v>
      </c>
      <c r="Z84" s="13">
        <f>'Rent FY 2021-22'!Z85</f>
        <v>580</v>
      </c>
      <c r="AA84" s="13">
        <f>'Rent FY 2021-22'!AA85*105.34%</f>
        <v>699.45760000000007</v>
      </c>
      <c r="AB84" s="13">
        <f>'Rent FY 2021-22'!AB85*105.34%</f>
        <v>579.37000000000012</v>
      </c>
      <c r="AC84" s="13">
        <f>'Rent FY 2021-22'!AC85*105.34%</f>
        <v>684.71</v>
      </c>
      <c r="AD84" s="13">
        <f>'Rent FY 2021-22'!AD85*105.34%</f>
        <v>790.05000000000007</v>
      </c>
      <c r="AF84" s="13">
        <f>'Rent FY 2021-22'!AF85</f>
        <v>160</v>
      </c>
      <c r="AG84" s="13">
        <f>'Rent FY 2021-22'!AG85*105.34%</f>
        <v>1033.3854000000001</v>
      </c>
      <c r="AH84" s="13">
        <f>'Rent FY 2021-22'!AH85*105.34%</f>
        <v>790.05000000000007</v>
      </c>
      <c r="AI84" s="13">
        <f>'Rent FY 2021-22'!AI85*105.34%</f>
        <v>942.79300000000012</v>
      </c>
      <c r="AJ84" s="13">
        <f>'Rent FY 2021-22'!AJ85*105.34%</f>
        <v>1264.0800000000002</v>
      </c>
      <c r="AL84" s="13">
        <f>'Rent FY 2021-22'!AL85</f>
        <v>2590</v>
      </c>
      <c r="AM84" s="13">
        <f>'Rent FY 2021-22'!AM85*105.34%</f>
        <v>601.49140000000011</v>
      </c>
      <c r="AN84" s="13">
        <f>'Rent FY 2021-22'!AN85*105.34%</f>
        <v>474.03000000000003</v>
      </c>
      <c r="AO84" s="13">
        <f>'Rent FY 2021-22'!AO85*105.34%</f>
        <v>553.03500000000008</v>
      </c>
      <c r="AP84" s="13">
        <f>'Rent FY 2021-22'!AP85*105.34%</f>
        <v>684.71</v>
      </c>
    </row>
    <row r="85" spans="1:42" x14ac:dyDescent="0.2">
      <c r="A85" s="13" t="s">
        <v>359</v>
      </c>
      <c r="B85" s="13">
        <v>160</v>
      </c>
      <c r="C85" s="13">
        <f>'Rent FY 2021-22'!C86*105.34%</f>
        <v>424.52020000000005</v>
      </c>
      <c r="D85" s="13">
        <f>'Rent FY 2021-22'!D86*105.34%</f>
        <v>365.52980000000002</v>
      </c>
      <c r="E85" s="13">
        <f>'Rent FY 2021-22'!E86*105.34%</f>
        <v>395.02500000000003</v>
      </c>
      <c r="F85" s="13">
        <f>'Rent FY 2021-22'!F86*105.34%</f>
        <v>474.03000000000003</v>
      </c>
      <c r="H85" s="13">
        <f>'Rent FY 2021-22'!H86</f>
        <v>230</v>
      </c>
      <c r="I85" s="13">
        <f>'Rent FY 2021-22'!I86*105.34%</f>
        <v>559.35540000000003</v>
      </c>
      <c r="J85" s="13">
        <f>'Rent FY 2021-22'!J86*105.34%</f>
        <v>521.43300000000011</v>
      </c>
      <c r="K85" s="13">
        <f>'Rent FY 2021-22'!K86*105.34%</f>
        <v>529.86020000000008</v>
      </c>
      <c r="L85" s="13">
        <f>'Rent FY 2021-22'!L86*105.34%</f>
        <v>626.77300000000002</v>
      </c>
      <c r="N85" s="13">
        <f>'Rent FY 2021-22'!N86</f>
        <v>1480</v>
      </c>
      <c r="O85" s="13">
        <f>'Rent FY 2021-22'!O86*105.34%</f>
        <v>692.08380000000011</v>
      </c>
      <c r="P85" s="13">
        <f>'Rent FY 2021-22'!P86*105.34%</f>
        <v>626.77300000000002</v>
      </c>
      <c r="Q85" s="13">
        <f>'Rent FY 2021-22'!Q86*105.34%</f>
        <v>684.71</v>
      </c>
      <c r="R85" s="13">
        <f>'Rent FY 2021-22'!R86*105.34%</f>
        <v>763.71500000000003</v>
      </c>
      <c r="T85" s="13">
        <f>'Rent FY 2021-22'!T86</f>
        <v>3060</v>
      </c>
      <c r="U85" s="13">
        <f>'Rent FY 2021-22'!U86*105.34%</f>
        <v>840.61320000000012</v>
      </c>
      <c r="V85" s="13">
        <f>'Rent FY 2021-22'!V86*105.34%</f>
        <v>711.04500000000007</v>
      </c>
      <c r="W85" s="13">
        <f>'Rent FY 2021-22'!W86*105.34%</f>
        <v>816.3850000000001</v>
      </c>
      <c r="X85" s="13">
        <f>'Rent FY 2021-22'!X86*105.34%</f>
        <v>942.79300000000012</v>
      </c>
      <c r="Z85" s="13">
        <f>'Rent FY 2021-22'!Z86</f>
        <v>1190</v>
      </c>
      <c r="AA85" s="13">
        <f>'Rent FY 2021-22'!AA86*105.34%</f>
        <v>960.70080000000007</v>
      </c>
      <c r="AB85" s="13">
        <f>'Rent FY 2021-22'!AB86*105.34%</f>
        <v>790.05000000000007</v>
      </c>
      <c r="AC85" s="13">
        <f>'Rent FY 2021-22'!AC86*105.34%</f>
        <v>895.3900000000001</v>
      </c>
      <c r="AD85" s="13">
        <f>'Rent FY 2021-22'!AD86*105.34%</f>
        <v>1053.4000000000001</v>
      </c>
      <c r="AF85" s="13">
        <f>'Rent FY 2021-22'!AF86</f>
        <v>760</v>
      </c>
      <c r="AG85" s="13">
        <f>'Rent FY 2021-22'!AG86*105.34%</f>
        <v>1850.8238000000001</v>
      </c>
      <c r="AH85" s="13">
        <f>'Rent FY 2021-22'!AH86*105.34%</f>
        <v>1211.4100000000001</v>
      </c>
      <c r="AI85" s="13">
        <f>'Rent FY 2021-22'!AI86*105.34%</f>
        <v>1643.3040000000001</v>
      </c>
      <c r="AJ85" s="13">
        <f>'Rent FY 2021-22'!AJ86*105.34%</f>
        <v>2328.0140000000001</v>
      </c>
      <c r="AL85" s="13">
        <f>'Rent FY 2021-22'!AL86</f>
        <v>6880</v>
      </c>
      <c r="AM85" s="13">
        <f>'Rent FY 2021-22'!AM86*105.34%</f>
        <v>921.72500000000014</v>
      </c>
      <c r="AN85" s="13">
        <f>'Rent FY 2021-22'!AN86*105.34%</f>
        <v>684.71</v>
      </c>
      <c r="AO85" s="13">
        <f>'Rent FY 2021-22'!AO86*105.34%</f>
        <v>790.05000000000007</v>
      </c>
      <c r="AP85" s="13">
        <f>'Rent FY 2021-22'!AP86*105.34%</f>
        <v>974.3950000000001</v>
      </c>
    </row>
    <row r="86" spans="1:42" x14ac:dyDescent="0.2">
      <c r="A86" s="13" t="s">
        <v>361</v>
      </c>
      <c r="B86" s="13">
        <v>210</v>
      </c>
      <c r="C86" s="13">
        <f>'Rent FY 2021-22'!C87*105.34%</f>
        <v>445.58820000000003</v>
      </c>
      <c r="D86" s="13">
        <f>'Rent FY 2021-22'!D87*105.34%</f>
        <v>410.82600000000002</v>
      </c>
      <c r="E86" s="13">
        <f>'Rent FY 2021-22'!E87*105.34%</f>
        <v>434.00080000000003</v>
      </c>
      <c r="F86" s="13">
        <f>'Rent FY 2021-22'!F87*105.34%</f>
        <v>479.29700000000003</v>
      </c>
      <c r="H86" s="13">
        <f>'Rent FY 2021-22'!H87</f>
        <v>40</v>
      </c>
      <c r="I86" s="13">
        <f>'Rent FY 2021-22'!I87*105.34%</f>
        <v>465.60280000000006</v>
      </c>
      <c r="J86" s="13">
        <f>'Rent FY 2021-22'!J87*105.34%</f>
        <v>447.69500000000005</v>
      </c>
      <c r="K86" s="13">
        <f>'Rent FY 2021-22'!K87*105.34%</f>
        <v>474.03000000000003</v>
      </c>
      <c r="L86" s="13">
        <f>'Rent FY 2021-22'!L87*105.34%</f>
        <v>495.09800000000007</v>
      </c>
      <c r="N86" s="13">
        <f>'Rent FY 2021-22'!N87</f>
        <v>310</v>
      </c>
      <c r="O86" s="13">
        <f>'Rent FY 2021-22'!O87*105.34%</f>
        <v>511.95240000000007</v>
      </c>
      <c r="P86" s="13">
        <f>'Rent FY 2021-22'!P87*105.34%</f>
        <v>474.03000000000003</v>
      </c>
      <c r="Q86" s="13">
        <f>'Rent FY 2021-22'!Q87*105.34%</f>
        <v>500.36500000000007</v>
      </c>
      <c r="R86" s="13">
        <f>'Rent FY 2021-22'!R87*105.34%</f>
        <v>553.03500000000008</v>
      </c>
      <c r="T86" s="13">
        <f>'Rent FY 2021-22'!T87</f>
        <v>970</v>
      </c>
      <c r="U86" s="13">
        <f>'Rent FY 2021-22'!U87*105.34%</f>
        <v>607.81180000000006</v>
      </c>
      <c r="V86" s="13">
        <f>'Rent FY 2021-22'!V87*105.34%</f>
        <v>526.70000000000005</v>
      </c>
      <c r="W86" s="13">
        <f>'Rent FY 2021-22'!W87*105.34%</f>
        <v>605.70500000000004</v>
      </c>
      <c r="X86" s="13">
        <f>'Rent FY 2021-22'!X87*105.34%</f>
        <v>684.71</v>
      </c>
      <c r="Z86" s="13">
        <f>'Rent FY 2021-22'!Z87</f>
        <v>490</v>
      </c>
      <c r="AA86" s="13">
        <f>'Rent FY 2021-22'!AA87*105.34%</f>
        <v>743.70040000000006</v>
      </c>
      <c r="AB86" s="13">
        <f>'Rent FY 2021-22'!AB87*105.34%</f>
        <v>632.04000000000008</v>
      </c>
      <c r="AC86" s="13">
        <f>'Rent FY 2021-22'!AC87*105.34%</f>
        <v>726.84600000000012</v>
      </c>
      <c r="AD86" s="13">
        <f>'Rent FY 2021-22'!AD87*105.34%</f>
        <v>826.9190000000001</v>
      </c>
      <c r="AF86" s="13">
        <f>'Rent FY 2021-22'!AF87</f>
        <v>110</v>
      </c>
      <c r="AG86" s="13">
        <f>'Rent FY 2021-22'!AG87*105.34%</f>
        <v>1016.5310000000001</v>
      </c>
      <c r="AH86" s="13">
        <f>'Rent FY 2021-22'!AH87*105.34%</f>
        <v>837.45300000000009</v>
      </c>
      <c r="AI86" s="13">
        <f>'Rent FY 2021-22'!AI87*105.34%</f>
        <v>926.99200000000008</v>
      </c>
      <c r="AJ86" s="13">
        <f>'Rent FY 2021-22'!AJ87*105.34%</f>
        <v>1106.0700000000002</v>
      </c>
      <c r="AL86" s="13">
        <f>'Rent FY 2021-22'!AL87</f>
        <v>2130</v>
      </c>
      <c r="AM86" s="13">
        <f>'Rent FY 2021-22'!AM87*105.34%</f>
        <v>627.82640000000004</v>
      </c>
      <c r="AN86" s="13">
        <f>'Rent FY 2021-22'!AN87*105.34%</f>
        <v>500.36500000000007</v>
      </c>
      <c r="AO86" s="13">
        <f>'Rent FY 2021-22'!AO87*105.34%</f>
        <v>605.70500000000004</v>
      </c>
      <c r="AP86" s="13">
        <f>'Rent FY 2021-22'!AP87*105.34%</f>
        <v>711.04500000000007</v>
      </c>
    </row>
    <row r="87" spans="1:42" x14ac:dyDescent="0.2">
      <c r="A87" s="13" t="s">
        <v>808</v>
      </c>
      <c r="B87" s="161">
        <f>'Rent FY 2021-22'!B88</f>
        <v>2140</v>
      </c>
      <c r="C87" s="161">
        <f>'Rent FY 2021-22'!C88*105.75%</f>
        <v>432.51750000000004</v>
      </c>
      <c r="D87" s="161">
        <f>'Rent FY 2021-22'!D88*105.75%</f>
        <v>389.16</v>
      </c>
      <c r="E87" s="161">
        <f>'Rent FY 2021-22'!E88*105.75%</f>
        <v>423.00000000000006</v>
      </c>
      <c r="F87" s="161">
        <f>'Rent FY 2021-22'!F88*105.75%</f>
        <v>481.16250000000002</v>
      </c>
      <c r="G87" s="161"/>
      <c r="H87" s="13">
        <f>'Rent FY 2021-22'!H88</f>
        <v>460</v>
      </c>
      <c r="I87" s="161">
        <f>'Rent FY 2021-22'!I88*105.75%</f>
        <v>489.62250000000006</v>
      </c>
      <c r="J87" s="161">
        <f>'Rent FY 2021-22'!J88*105.75%</f>
        <v>417.71250000000003</v>
      </c>
      <c r="K87" s="161">
        <f>'Rent FY 2021-22'!K88*105.75%</f>
        <v>475.87500000000006</v>
      </c>
      <c r="L87" s="161">
        <f>'Rent FY 2021-22'!L88*105.75%</f>
        <v>549.90000000000009</v>
      </c>
      <c r="M87" s="161"/>
      <c r="N87" s="13">
        <f>'Rent FY 2021-22'!N88</f>
        <v>4460</v>
      </c>
      <c r="O87" s="161">
        <f>'Rent FY 2021-22'!O88*105.75%</f>
        <v>559.41750000000002</v>
      </c>
      <c r="P87" s="161">
        <f>'Rent FY 2021-22'!P88*105.75%</f>
        <v>475.87500000000006</v>
      </c>
      <c r="Q87" s="161">
        <f>'Rent FY 2021-22'!Q88*105.75%</f>
        <v>555.1875</v>
      </c>
      <c r="R87" s="161">
        <f>'Rent FY 2021-22'!R88*105.75%</f>
        <v>634.50000000000011</v>
      </c>
      <c r="S87" s="161"/>
      <c r="T87" s="13">
        <f>'Rent FY 2021-22'!T88</f>
        <v>14160</v>
      </c>
      <c r="U87" s="161">
        <f>'Rent FY 2021-22'!U88*105.75%</f>
        <v>685.2600000000001</v>
      </c>
      <c r="V87" s="161">
        <f>'Rent FY 2021-22'!V88*105.75%</f>
        <v>581.62500000000011</v>
      </c>
      <c r="W87" s="161">
        <f>'Rent FY 2021-22'!W88*105.75%</f>
        <v>676.80000000000007</v>
      </c>
      <c r="X87" s="161">
        <f>'Rent FY 2021-22'!X88*105.75%</f>
        <v>766.68750000000011</v>
      </c>
      <c r="Y87" s="161"/>
      <c r="Z87" s="13">
        <f>'Rent FY 2021-22'!Z88</f>
        <v>11070</v>
      </c>
      <c r="AA87" s="161">
        <f>'Rent FY 2021-22'!AA88*105.75%</f>
        <v>788.8950000000001</v>
      </c>
      <c r="AB87" s="161">
        <f>'Rent FY 2021-22'!AB88*105.75%</f>
        <v>660.93750000000011</v>
      </c>
      <c r="AC87" s="161">
        <f>'Rent FY 2021-22'!AC88*105.75%</f>
        <v>766.68750000000011</v>
      </c>
      <c r="AD87" s="161">
        <f>'Rent FY 2021-22'!AD88*105.75%</f>
        <v>898.87500000000011</v>
      </c>
      <c r="AE87" s="161"/>
      <c r="AF87" s="13">
        <f>'Rent FY 2021-22'!AF88</f>
        <v>2430</v>
      </c>
      <c r="AG87" s="161">
        <f>'Rent FY 2021-22'!AG88*105.75%</f>
        <v>1211.8950000000002</v>
      </c>
      <c r="AH87" s="161">
        <f>'Rent FY 2021-22'!AH88*105.75%</f>
        <v>898.87500000000011</v>
      </c>
      <c r="AI87" s="161">
        <f>'Rent FY 2021-22'!AI88*105.75%</f>
        <v>1110.375</v>
      </c>
      <c r="AJ87" s="161">
        <f>'Rent FY 2021-22'!AJ88*105.75%</f>
        <v>1374.7500000000002</v>
      </c>
      <c r="AK87" s="161"/>
      <c r="AL87" s="13">
        <f>'Rent FY 2021-22'!AL88</f>
        <v>34720</v>
      </c>
      <c r="AM87" s="161">
        <f>'Rent FY 2021-22'!AM88*105.75%</f>
        <v>720.15750000000003</v>
      </c>
      <c r="AN87" s="161">
        <f>'Rent FY 2021-22'!AN88*105.75%</f>
        <v>555.1875</v>
      </c>
      <c r="AO87" s="161">
        <f>'Rent FY 2021-22'!AO88*105.75%</f>
        <v>687.37500000000011</v>
      </c>
      <c r="AP87" s="161">
        <f>'Rent FY 2021-22'!AP88*105.75%</f>
        <v>819.56250000000011</v>
      </c>
    </row>
    <row r="88" spans="1:42" x14ac:dyDescent="0.2">
      <c r="A88" s="13" t="s">
        <v>1032</v>
      </c>
      <c r="B88" s="161">
        <f>'Rent FY 2021-22'!B89</f>
        <v>20</v>
      </c>
      <c r="C88" s="161">
        <f>'Rent FY 2021-22'!C89*105.75%</f>
        <v>415.59750000000003</v>
      </c>
      <c r="D88" s="161">
        <f>'Rent FY 2021-22'!D89*105.75%</f>
        <v>389.16</v>
      </c>
      <c r="E88" s="161">
        <f>'Rent FY 2021-22'!E89*105.75%</f>
        <v>457.89750000000004</v>
      </c>
      <c r="F88" s="161">
        <f>'Rent FY 2021-22'!F89*105.75%</f>
        <v>457.89750000000004</v>
      </c>
      <c r="G88" s="161"/>
      <c r="H88" s="13">
        <f>'Rent FY 2021-22'!H89</f>
        <v>40</v>
      </c>
      <c r="I88" s="161">
        <f>'Rent FY 2021-22'!I89*105.75%</f>
        <v>491.73750000000007</v>
      </c>
      <c r="J88" s="161">
        <f>'Rent FY 2021-22'!J89*105.75%</f>
        <v>417.71250000000003</v>
      </c>
      <c r="K88" s="161">
        <f>'Rent FY 2021-22'!K89*105.75%</f>
        <v>475.87500000000006</v>
      </c>
      <c r="L88" s="161">
        <f>'Rent FY 2021-22'!L89*105.75%</f>
        <v>608.06250000000011</v>
      </c>
      <c r="M88" s="161"/>
      <c r="N88" s="13">
        <f>'Rent FY 2021-22'!N89</f>
        <v>170</v>
      </c>
      <c r="O88" s="161">
        <f>'Rent FY 2021-22'!O89*105.75%</f>
        <v>506.54250000000008</v>
      </c>
      <c r="P88" s="161">
        <f>'Rent FY 2021-22'!P89*105.75%</f>
        <v>449.43750000000006</v>
      </c>
      <c r="Q88" s="161">
        <f>'Rent FY 2021-22'!Q89*105.75%</f>
        <v>502.31250000000006</v>
      </c>
      <c r="R88" s="161">
        <f>'Rent FY 2021-22'!R89*105.75%</f>
        <v>549.90000000000009</v>
      </c>
      <c r="S88" s="161"/>
      <c r="T88" s="13">
        <f>'Rent FY 2021-22'!T89</f>
        <v>760</v>
      </c>
      <c r="U88" s="161">
        <f>'Rent FY 2021-22'!U89*105.75%</f>
        <v>656.7075000000001</v>
      </c>
      <c r="V88" s="161">
        <f>'Rent FY 2021-22'!V89*105.75%</f>
        <v>555.1875</v>
      </c>
      <c r="W88" s="161">
        <f>'Rent FY 2021-22'!W89*105.75%</f>
        <v>660.93750000000011</v>
      </c>
      <c r="X88" s="161">
        <f>'Rent FY 2021-22'!X89*105.75%</f>
        <v>734.96250000000009</v>
      </c>
      <c r="Y88" s="161"/>
      <c r="Z88" s="13">
        <f>'Rent FY 2021-22'!Z89</f>
        <v>400</v>
      </c>
      <c r="AA88" s="161">
        <f>'Rent FY 2021-22'!AA89*105.75%</f>
        <v>778.32</v>
      </c>
      <c r="AB88" s="161">
        <f>'Rent FY 2021-22'!AB89*105.75%</f>
        <v>660.93750000000011</v>
      </c>
      <c r="AC88" s="161">
        <f>'Rent FY 2021-22'!AC89*105.75%</f>
        <v>740.25000000000011</v>
      </c>
      <c r="AD88" s="161">
        <f>'Rent FY 2021-22'!AD89*105.75%</f>
        <v>861.86250000000007</v>
      </c>
      <c r="AE88" s="161"/>
      <c r="AF88" s="13">
        <f>'Rent FY 2021-22'!AF89</f>
        <v>100</v>
      </c>
      <c r="AG88" s="161">
        <f>'Rent FY 2021-22'!AG89*105.75%</f>
        <v>1130.4675000000002</v>
      </c>
      <c r="AH88" s="161">
        <f>'Rent FY 2021-22'!AH89*105.75%</f>
        <v>925.31250000000011</v>
      </c>
      <c r="AI88" s="161">
        <f>'Rent FY 2021-22'!AI89*105.75%</f>
        <v>1068.075</v>
      </c>
      <c r="AJ88" s="161">
        <f>'Rent FY 2021-22'!AJ89*105.75%</f>
        <v>1321.8750000000002</v>
      </c>
      <c r="AK88" s="161"/>
      <c r="AL88" s="13">
        <f>'Rent FY 2021-22'!AL89</f>
        <v>1500</v>
      </c>
      <c r="AM88" s="161">
        <f>'Rent FY 2021-22'!AM89*105.75%</f>
        <v>696.89250000000004</v>
      </c>
      <c r="AN88" s="161">
        <f>'Rent FY 2021-22'!AN89*105.75%</f>
        <v>555.1875</v>
      </c>
      <c r="AO88" s="161">
        <f>'Rent FY 2021-22'!AO89*105.75%</f>
        <v>660.93750000000011</v>
      </c>
      <c r="AP88" s="161">
        <f>'Rent FY 2021-22'!AP89*105.75%</f>
        <v>768.80250000000012</v>
      </c>
    </row>
    <row r="89" spans="1:42" x14ac:dyDescent="0.2">
      <c r="A89" s="13" t="s">
        <v>1033</v>
      </c>
      <c r="B89" s="161">
        <f>'Rent FY 2021-22'!B90</f>
        <v>30</v>
      </c>
      <c r="C89" s="161">
        <f>'Rent FY 2021-22'!C90*105.75%</f>
        <v>380.70000000000005</v>
      </c>
      <c r="D89" s="161">
        <f>'Rent FY 2021-22'!D90*105.75%</f>
        <v>352.14750000000004</v>
      </c>
      <c r="E89" s="161">
        <f>'Rent FY 2021-22'!E90*105.75%</f>
        <v>378.58500000000004</v>
      </c>
      <c r="F89" s="161">
        <f>'Rent FY 2021-22'!F90*105.75%</f>
        <v>400.79250000000002</v>
      </c>
      <c r="G89" s="161"/>
      <c r="H89" s="13">
        <f>'Rent FY 2021-22'!H90</f>
        <v>110</v>
      </c>
      <c r="I89" s="161">
        <f>'Rent FY 2021-22'!I90*105.75%</f>
        <v>485.39250000000004</v>
      </c>
      <c r="J89" s="161">
        <f>'Rent FY 2021-22'!J90*105.75%</f>
        <v>423.00000000000006</v>
      </c>
      <c r="K89" s="161">
        <f>'Rent FY 2021-22'!K90*105.75%</f>
        <v>497.02500000000003</v>
      </c>
      <c r="L89" s="161">
        <f>'Rent FY 2021-22'!L90*105.75%</f>
        <v>528.75</v>
      </c>
      <c r="M89" s="161"/>
      <c r="N89" s="13">
        <f>'Rent FY 2021-22'!N90</f>
        <v>450</v>
      </c>
      <c r="O89" s="161">
        <f>'Rent FY 2021-22'!O90*105.75%</f>
        <v>571.05000000000007</v>
      </c>
      <c r="P89" s="161">
        <f>'Rent FY 2021-22'!P90*105.75%</f>
        <v>523.46250000000009</v>
      </c>
      <c r="Q89" s="161">
        <f>'Rent FY 2021-22'!Q90*105.75%</f>
        <v>576.33750000000009</v>
      </c>
      <c r="R89" s="161">
        <f>'Rent FY 2021-22'!R90*105.75%</f>
        <v>609.12000000000012</v>
      </c>
      <c r="S89" s="161"/>
      <c r="T89" s="13">
        <f>'Rent FY 2021-22'!T90</f>
        <v>770</v>
      </c>
      <c r="U89" s="161">
        <f>'Rent FY 2021-22'!U90*105.75%</f>
        <v>697.95</v>
      </c>
      <c r="V89" s="161">
        <f>'Rent FY 2021-22'!V90*105.75%</f>
        <v>581.62500000000011</v>
      </c>
      <c r="W89" s="161">
        <f>'Rent FY 2021-22'!W90*105.75%</f>
        <v>697.95</v>
      </c>
      <c r="X89" s="161">
        <f>'Rent FY 2021-22'!X90*105.75%</f>
        <v>793.12500000000011</v>
      </c>
      <c r="Y89" s="161"/>
      <c r="Z89" s="13">
        <f>'Rent FY 2021-22'!Z90</f>
        <v>390</v>
      </c>
      <c r="AA89" s="161">
        <f>'Rent FY 2021-22'!AA90*105.75%</f>
        <v>789.9525000000001</v>
      </c>
      <c r="AB89" s="161">
        <f>'Rent FY 2021-22'!AB90*105.75%</f>
        <v>687.37500000000011</v>
      </c>
      <c r="AC89" s="161">
        <f>'Rent FY 2021-22'!AC90*105.75%</f>
        <v>793.12500000000011</v>
      </c>
      <c r="AD89" s="161">
        <f>'Rent FY 2021-22'!AD90*105.75%</f>
        <v>898.87500000000011</v>
      </c>
      <c r="AE89" s="161"/>
      <c r="AF89" s="13">
        <f>'Rent FY 2021-22'!AF90</f>
        <v>110</v>
      </c>
      <c r="AG89" s="161">
        <f>'Rent FY 2021-22'!AG90*105.75%</f>
        <v>1239.3900000000001</v>
      </c>
      <c r="AH89" s="161">
        <f>'Rent FY 2021-22'!AH90*105.75%</f>
        <v>946.46250000000009</v>
      </c>
      <c r="AI89" s="161">
        <f>'Rent FY 2021-22'!AI90*105.75%</f>
        <v>1163.2500000000002</v>
      </c>
      <c r="AJ89" s="161">
        <f>'Rent FY 2021-22'!AJ90*105.75%</f>
        <v>1427.6250000000002</v>
      </c>
      <c r="AK89" s="161"/>
      <c r="AL89" s="13">
        <f>'Rent FY 2021-22'!AL90</f>
        <v>1850</v>
      </c>
      <c r="AM89" s="161">
        <f>'Rent FY 2021-22'!AM90*105.75%</f>
        <v>699.00750000000005</v>
      </c>
      <c r="AN89" s="161">
        <f>'Rent FY 2021-22'!AN90*105.75%</f>
        <v>539.32500000000005</v>
      </c>
      <c r="AO89" s="161">
        <f>'Rent FY 2021-22'!AO90*105.75%</f>
        <v>660.93750000000011</v>
      </c>
      <c r="AP89" s="161">
        <f>'Rent FY 2021-22'!AP90*105.75%</f>
        <v>793.12500000000011</v>
      </c>
    </row>
    <row r="90" spans="1:42" x14ac:dyDescent="0.2">
      <c r="A90" s="13" t="s">
        <v>1034</v>
      </c>
      <c r="B90" s="161">
        <f>'Rent FY 2021-22'!B91</f>
        <v>370</v>
      </c>
      <c r="C90" s="161">
        <f>'Rent FY 2021-22'!C91*105.75%</f>
        <v>406.08000000000004</v>
      </c>
      <c r="D90" s="161">
        <f>'Rent FY 2021-22'!D91*105.75%</f>
        <v>365.89500000000004</v>
      </c>
      <c r="E90" s="161">
        <f>'Rent FY 2021-22'!E91*105.75%</f>
        <v>410.31000000000006</v>
      </c>
      <c r="F90" s="161">
        <f>'Rent FY 2021-22'!F91*105.75%</f>
        <v>439.92000000000007</v>
      </c>
      <c r="G90" s="161"/>
      <c r="H90" s="13">
        <f>'Rent FY 2021-22'!H91</f>
        <v>110</v>
      </c>
      <c r="I90" s="161">
        <f>'Rent FY 2021-22'!I91*105.75%</f>
        <v>507.6</v>
      </c>
      <c r="J90" s="161">
        <f>'Rent FY 2021-22'!J91*105.75%</f>
        <v>449.43750000000006</v>
      </c>
      <c r="K90" s="161">
        <f>'Rent FY 2021-22'!K91*105.75%</f>
        <v>483.27750000000003</v>
      </c>
      <c r="L90" s="161">
        <f>'Rent FY 2021-22'!L91*105.75%</f>
        <v>567.87750000000005</v>
      </c>
      <c r="M90" s="161"/>
      <c r="N90" s="13">
        <f>'Rent FY 2021-22'!N91</f>
        <v>620</v>
      </c>
      <c r="O90" s="161">
        <f>'Rent FY 2021-22'!O91*105.75%</f>
        <v>650.36250000000007</v>
      </c>
      <c r="P90" s="161">
        <f>'Rent FY 2021-22'!P91*105.75%</f>
        <v>555.1875</v>
      </c>
      <c r="Q90" s="161">
        <f>'Rent FY 2021-22'!Q91*105.75%</f>
        <v>629.21250000000009</v>
      </c>
      <c r="R90" s="161">
        <f>'Rent FY 2021-22'!R91*105.75%</f>
        <v>734.96250000000009</v>
      </c>
      <c r="S90" s="161"/>
      <c r="T90" s="13">
        <f>'Rent FY 2021-22'!T91</f>
        <v>1440</v>
      </c>
      <c r="U90" s="161">
        <f>'Rent FY 2021-22'!U91*105.75%</f>
        <v>787.83750000000009</v>
      </c>
      <c r="V90" s="161">
        <f>'Rent FY 2021-22'!V91*105.75%</f>
        <v>634.50000000000011</v>
      </c>
      <c r="W90" s="161">
        <f>'Rent FY 2021-22'!W91*105.75%</f>
        <v>734.96250000000009</v>
      </c>
      <c r="X90" s="161">
        <f>'Rent FY 2021-22'!X91*105.75%</f>
        <v>898.87500000000011</v>
      </c>
      <c r="Y90" s="161"/>
      <c r="Z90" s="13">
        <f>'Rent FY 2021-22'!Z91</f>
        <v>1040</v>
      </c>
      <c r="AA90" s="161">
        <f>'Rent FY 2021-22'!AA91*105.75%</f>
        <v>831.19500000000005</v>
      </c>
      <c r="AB90" s="161">
        <f>'Rent FY 2021-22'!AB91*105.75%</f>
        <v>692.66250000000002</v>
      </c>
      <c r="AC90" s="161">
        <f>'Rent FY 2021-22'!AC91*105.75%</f>
        <v>777.26250000000005</v>
      </c>
      <c r="AD90" s="161">
        <f>'Rent FY 2021-22'!AD91*105.75%</f>
        <v>898.87500000000011</v>
      </c>
      <c r="AE90" s="161"/>
      <c r="AF90" s="13">
        <f>'Rent FY 2021-22'!AF91</f>
        <v>160</v>
      </c>
      <c r="AG90" s="161">
        <f>'Rent FY 2021-22'!AG91*105.75%</f>
        <v>1477.3275000000001</v>
      </c>
      <c r="AH90" s="161">
        <f>'Rent FY 2021-22'!AH91*105.75%</f>
        <v>846.00000000000011</v>
      </c>
      <c r="AI90" s="161">
        <f>'Rent FY 2021-22'!AI91*105.75%</f>
        <v>1157.9625000000001</v>
      </c>
      <c r="AJ90" s="161">
        <f>'Rent FY 2021-22'!AJ91*105.75%</f>
        <v>1586.2500000000002</v>
      </c>
      <c r="AK90" s="161"/>
      <c r="AL90" s="13">
        <f>'Rent FY 2021-22'!AL91</f>
        <v>3740</v>
      </c>
      <c r="AM90" s="161">
        <f>'Rent FY 2021-22'!AM91*105.75%</f>
        <v>761.40000000000009</v>
      </c>
      <c r="AN90" s="161">
        <f>'Rent FY 2021-22'!AN91*105.75%</f>
        <v>581.62500000000011</v>
      </c>
      <c r="AO90" s="161">
        <f>'Rent FY 2021-22'!AO91*105.75%</f>
        <v>713.81250000000011</v>
      </c>
      <c r="AP90" s="161">
        <f>'Rent FY 2021-22'!AP91*105.75%</f>
        <v>846.00000000000011</v>
      </c>
    </row>
    <row r="91" spans="1:42" x14ac:dyDescent="0.2">
      <c r="A91" s="13" t="s">
        <v>1035</v>
      </c>
      <c r="B91" s="161">
        <f>'Rent FY 2021-22'!B92</f>
        <v>0</v>
      </c>
      <c r="C91" s="161">
        <f>'Rent FY 2021-22'!C92*105.75%</f>
        <v>432.51750000000004</v>
      </c>
      <c r="D91" s="161">
        <f>'Rent FY 2021-22'!D92*105.75%</f>
        <v>389.16</v>
      </c>
      <c r="E91" s="161">
        <f>'Rent FY 2021-22'!E92*105.75%</f>
        <v>423.00000000000006</v>
      </c>
      <c r="F91" s="161">
        <f>'Rent FY 2021-22'!F92*105.75%</f>
        <v>481.16250000000002</v>
      </c>
      <c r="G91" s="161"/>
      <c r="H91" s="13">
        <f>'Rent FY 2021-22'!H92</f>
        <v>0</v>
      </c>
      <c r="I91" s="161">
        <f>'Rent FY 2021-22'!I92*105.75%</f>
        <v>489.62250000000006</v>
      </c>
      <c r="J91" s="161">
        <f>'Rent FY 2021-22'!J92*105.75%</f>
        <v>417.71250000000003</v>
      </c>
      <c r="K91" s="161">
        <f>'Rent FY 2021-22'!K92*105.75%</f>
        <v>475.87500000000006</v>
      </c>
      <c r="L91" s="161">
        <f>'Rent FY 2021-22'!L92*105.75%</f>
        <v>549.90000000000009</v>
      </c>
      <c r="M91" s="161"/>
      <c r="N91" s="13">
        <f>'Rent FY 2021-22'!N92</f>
        <v>10</v>
      </c>
      <c r="O91" s="161">
        <f>'Rent FY 2021-22'!O92*105.75%</f>
        <v>597.48750000000007</v>
      </c>
      <c r="P91" s="161">
        <f>'Rent FY 2021-22'!P92*105.75%</f>
        <v>502.31250000000006</v>
      </c>
      <c r="Q91" s="161">
        <f>'Rent FY 2021-22'!Q92*105.75%</f>
        <v>637.67250000000001</v>
      </c>
      <c r="R91" s="161">
        <f>'Rent FY 2021-22'!R92*105.75%</f>
        <v>687.37500000000011</v>
      </c>
      <c r="S91" s="161"/>
      <c r="T91" s="13">
        <f>'Rent FY 2021-22'!T92</f>
        <v>30</v>
      </c>
      <c r="U91" s="161">
        <f>'Rent FY 2021-22'!U92*105.75%</f>
        <v>774.09</v>
      </c>
      <c r="V91" s="161">
        <f>'Rent FY 2021-22'!V92*105.75%</f>
        <v>660.93750000000011</v>
      </c>
      <c r="W91" s="161">
        <f>'Rent FY 2021-22'!W92*105.75%</f>
        <v>734.96250000000009</v>
      </c>
      <c r="X91" s="161">
        <f>'Rent FY 2021-22'!X92*105.75%</f>
        <v>861.86250000000007</v>
      </c>
      <c r="Y91" s="161"/>
      <c r="Z91" s="13">
        <f>'Rent FY 2021-22'!Z92</f>
        <v>40</v>
      </c>
      <c r="AA91" s="161">
        <f>'Rent FY 2021-22'!AA92*105.75%</f>
        <v>946.46250000000009</v>
      </c>
      <c r="AB91" s="161">
        <f>'Rent FY 2021-22'!AB92*105.75%</f>
        <v>780.43500000000006</v>
      </c>
      <c r="AC91" s="161">
        <f>'Rent FY 2021-22'!AC92*105.75%</f>
        <v>872.43750000000011</v>
      </c>
      <c r="AD91" s="161">
        <f>'Rent FY 2021-22'!AD92*105.75%</f>
        <v>1004.6250000000001</v>
      </c>
      <c r="AE91" s="161"/>
      <c r="AF91" s="13">
        <f>'Rent FY 2021-22'!AF92</f>
        <v>20</v>
      </c>
      <c r="AG91" s="161">
        <f>'Rent FY 2021-22'!AG92*105.75%</f>
        <v>2090.6775000000002</v>
      </c>
      <c r="AH91" s="161">
        <f>'Rent FY 2021-22'!AH92*105.75%</f>
        <v>1533.3750000000002</v>
      </c>
      <c r="AI91" s="161">
        <f>'Rent FY 2021-22'!AI92*105.75%</f>
        <v>1797.7500000000002</v>
      </c>
      <c r="AJ91" s="161">
        <f>'Rent FY 2021-22'!AJ92*105.75%</f>
        <v>2379.3750000000005</v>
      </c>
      <c r="AK91" s="161"/>
      <c r="AL91" s="13">
        <f>'Rent FY 2021-22'!AL92</f>
        <v>90</v>
      </c>
      <c r="AM91" s="161">
        <f>'Rent FY 2021-22'!AM92*105.75%</f>
        <v>1060.6725000000001</v>
      </c>
      <c r="AN91" s="161">
        <f>'Rent FY 2021-22'!AN92*105.75%</f>
        <v>701.12250000000006</v>
      </c>
      <c r="AO91" s="161">
        <f>'Rent FY 2021-22'!AO92*105.75%</f>
        <v>851.28750000000014</v>
      </c>
      <c r="AP91" s="161">
        <f>'Rent FY 2021-22'!AP92*105.75%</f>
        <v>1052.2125000000001</v>
      </c>
    </row>
    <row r="92" spans="1:42" x14ac:dyDescent="0.2">
      <c r="A92" s="13" t="s">
        <v>809</v>
      </c>
      <c r="B92" s="161">
        <f>'Rent FY 2021-22'!B93</f>
        <v>160</v>
      </c>
      <c r="C92" s="161">
        <f>'Rent FY 2021-22'!C93*105.75%</f>
        <v>414.54</v>
      </c>
      <c r="D92" s="161">
        <f>'Rent FY 2021-22'!D93*105.75%</f>
        <v>370.12500000000006</v>
      </c>
      <c r="E92" s="161">
        <f>'Rent FY 2021-22'!E93*105.75%</f>
        <v>401.85</v>
      </c>
      <c r="F92" s="161">
        <f>'Rent FY 2021-22'!F93*105.75%</f>
        <v>444.15000000000003</v>
      </c>
      <c r="G92" s="161"/>
      <c r="H92" s="13">
        <f>'Rent FY 2021-22'!H93</f>
        <v>20</v>
      </c>
      <c r="I92" s="161">
        <f>'Rent FY 2021-22'!I93*105.75%</f>
        <v>475.87500000000006</v>
      </c>
      <c r="J92" s="161">
        <f>'Rent FY 2021-22'!J93*105.75%</f>
        <v>444.15000000000003</v>
      </c>
      <c r="K92" s="161">
        <f>'Rent FY 2021-22'!K93*105.75%</f>
        <v>475.87500000000006</v>
      </c>
      <c r="L92" s="161">
        <f>'Rent FY 2021-22'!L93*105.75%</f>
        <v>502.31250000000006</v>
      </c>
      <c r="M92" s="161"/>
      <c r="N92" s="13">
        <f>'Rent FY 2021-22'!N93</f>
        <v>400</v>
      </c>
      <c r="O92" s="161">
        <f>'Rent FY 2021-22'!O93*105.75%</f>
        <v>504.42750000000007</v>
      </c>
      <c r="P92" s="161">
        <f>'Rent FY 2021-22'!P93*105.75%</f>
        <v>449.43750000000006</v>
      </c>
      <c r="Q92" s="161">
        <f>'Rent FY 2021-22'!Q93*105.75%</f>
        <v>497.02500000000003</v>
      </c>
      <c r="R92" s="161">
        <f>'Rent FY 2021-22'!R93*105.75%</f>
        <v>555.1875</v>
      </c>
      <c r="S92" s="161"/>
      <c r="T92" s="13">
        <f>'Rent FY 2021-22'!T93</f>
        <v>1590</v>
      </c>
      <c r="U92" s="161">
        <f>'Rent FY 2021-22'!U93*105.75%</f>
        <v>633.44250000000011</v>
      </c>
      <c r="V92" s="161">
        <f>'Rent FY 2021-22'!V93*105.75%</f>
        <v>555.1875</v>
      </c>
      <c r="W92" s="161">
        <f>'Rent FY 2021-22'!W93*105.75%</f>
        <v>629.21250000000009</v>
      </c>
      <c r="X92" s="161">
        <f>'Rent FY 2021-22'!X93*105.75%</f>
        <v>687.37500000000011</v>
      </c>
      <c r="Y92" s="161"/>
      <c r="Z92" s="13">
        <f>'Rent FY 2021-22'!Z93</f>
        <v>1350</v>
      </c>
      <c r="AA92" s="161">
        <f>'Rent FY 2021-22'!AA93*105.75%</f>
        <v>697.95</v>
      </c>
      <c r="AB92" s="161">
        <f>'Rent FY 2021-22'!AB93*105.75%</f>
        <v>526.6350000000001</v>
      </c>
      <c r="AC92" s="161">
        <f>'Rent FY 2021-22'!AC93*105.75%</f>
        <v>687.37500000000011</v>
      </c>
      <c r="AD92" s="161">
        <f>'Rent FY 2021-22'!AD93*105.75%</f>
        <v>819.56250000000011</v>
      </c>
      <c r="AE92" s="161"/>
      <c r="AF92" s="13">
        <f>'Rent FY 2021-22'!AF93</f>
        <v>230</v>
      </c>
      <c r="AG92" s="161">
        <f>'Rent FY 2021-22'!AG93*105.75%</f>
        <v>1143.1575</v>
      </c>
      <c r="AH92" s="161">
        <f>'Rent FY 2021-22'!AH93*105.75%</f>
        <v>898.87500000000011</v>
      </c>
      <c r="AI92" s="161">
        <f>'Rent FY 2021-22'!AI93*105.75%</f>
        <v>1052.2125000000001</v>
      </c>
      <c r="AJ92" s="161">
        <f>'Rent FY 2021-22'!AJ93*105.75%</f>
        <v>1369.4625000000001</v>
      </c>
      <c r="AK92" s="161"/>
      <c r="AL92" s="13">
        <f>'Rent FY 2021-22'!AL93</f>
        <v>3750</v>
      </c>
      <c r="AM92" s="161">
        <f>'Rent FY 2021-22'!AM93*105.75%</f>
        <v>664.11</v>
      </c>
      <c r="AN92" s="161">
        <f>'Rent FY 2021-22'!AN93*105.75%</f>
        <v>526.6350000000001</v>
      </c>
      <c r="AO92" s="161">
        <f>'Rent FY 2021-22'!AO93*105.75%</f>
        <v>629.21250000000009</v>
      </c>
      <c r="AP92" s="161">
        <f>'Rent FY 2021-22'!AP93*105.75%</f>
        <v>740.25000000000011</v>
      </c>
    </row>
    <row r="93" spans="1:42" x14ac:dyDescent="0.2">
      <c r="A93" s="13" t="s">
        <v>367</v>
      </c>
      <c r="B93" s="161">
        <f>'Rent FY 2021-22'!B94</f>
        <v>0</v>
      </c>
      <c r="C93" s="161">
        <f>'Rent FY 2021-22'!C94*105.75%</f>
        <v>432.51750000000004</v>
      </c>
      <c r="D93" s="161">
        <f>'Rent FY 2021-22'!D94*105.75%</f>
        <v>389.16</v>
      </c>
      <c r="E93" s="161">
        <f>'Rent FY 2021-22'!E94*105.75%</f>
        <v>423.00000000000006</v>
      </c>
      <c r="F93" s="161">
        <f>'Rent FY 2021-22'!F94*105.75%</f>
        <v>481.16250000000002</v>
      </c>
      <c r="G93" s="161"/>
      <c r="H93" s="13" t="str">
        <f>'Rent FY 2021-22'!H94</f>
        <v>-</v>
      </c>
      <c r="I93" s="161">
        <f>'Rent FY 2021-22'!I94*105.75%</f>
        <v>489.62250000000006</v>
      </c>
      <c r="J93" s="161">
        <f>'Rent FY 2021-22'!J94*105.75%</f>
        <v>417.71250000000003</v>
      </c>
      <c r="K93" s="161">
        <f>'Rent FY 2021-22'!K94*105.75%</f>
        <v>475.87500000000006</v>
      </c>
      <c r="L93" s="161">
        <f>'Rent FY 2021-22'!L94*105.75%</f>
        <v>549.90000000000009</v>
      </c>
      <c r="M93" s="161"/>
      <c r="N93" s="13">
        <f>'Rent FY 2021-22'!N94</f>
        <v>50</v>
      </c>
      <c r="O93" s="161">
        <f>'Rent FY 2021-22'!O94*105.75%</f>
        <v>464.24250000000006</v>
      </c>
      <c r="P93" s="161">
        <f>'Rent FY 2021-22'!P94*105.75%</f>
        <v>410.31000000000006</v>
      </c>
      <c r="Q93" s="161">
        <f>'Rent FY 2021-22'!Q94*105.75%</f>
        <v>452.61000000000007</v>
      </c>
      <c r="R93" s="161">
        <f>'Rent FY 2021-22'!R94*105.75%</f>
        <v>502.31250000000006</v>
      </c>
      <c r="S93" s="161"/>
      <c r="T93" s="13">
        <f>'Rent FY 2021-22'!T94</f>
        <v>230</v>
      </c>
      <c r="U93" s="161">
        <f>'Rent FY 2021-22'!U94*105.75%</f>
        <v>607.00500000000011</v>
      </c>
      <c r="V93" s="161">
        <f>'Rent FY 2021-22'!V94*105.75%</f>
        <v>523.46250000000009</v>
      </c>
      <c r="W93" s="161">
        <f>'Rent FY 2021-22'!W94*105.75%</f>
        <v>608.06250000000011</v>
      </c>
      <c r="X93" s="161">
        <f>'Rent FY 2021-22'!X94*105.75%</f>
        <v>666.22500000000002</v>
      </c>
      <c r="Y93" s="161"/>
      <c r="Z93" s="13">
        <f>'Rent FY 2021-22'!Z94</f>
        <v>140</v>
      </c>
      <c r="AA93" s="161">
        <f>'Rent FY 2021-22'!AA94*105.75%</f>
        <v>689.49000000000012</v>
      </c>
      <c r="AB93" s="161">
        <f>'Rent FY 2021-22'!AB94*105.75%</f>
        <v>581.62500000000011</v>
      </c>
      <c r="AC93" s="161">
        <f>'Rent FY 2021-22'!AC94*105.75%</f>
        <v>701.12250000000006</v>
      </c>
      <c r="AD93" s="161">
        <f>'Rent FY 2021-22'!AD94*105.75%</f>
        <v>793.12500000000011</v>
      </c>
      <c r="AE93" s="161"/>
      <c r="AF93" s="13">
        <f>'Rent FY 2021-22'!AF94</f>
        <v>30</v>
      </c>
      <c r="AG93" s="161">
        <f>'Rent FY 2021-22'!AG94*105.75%</f>
        <v>1160.0775000000001</v>
      </c>
      <c r="AH93" s="161">
        <f>'Rent FY 2021-22'!AH94*105.75%</f>
        <v>846.00000000000011</v>
      </c>
      <c r="AI93" s="161">
        <f>'Rent FY 2021-22'!AI94*105.75%</f>
        <v>946.46250000000009</v>
      </c>
      <c r="AJ93" s="161">
        <f>'Rent FY 2021-22'!AJ94*105.75%</f>
        <v>1184.4000000000001</v>
      </c>
      <c r="AK93" s="161"/>
      <c r="AL93" s="13">
        <f>'Rent FY 2021-22'!AL94</f>
        <v>440</v>
      </c>
      <c r="AM93" s="161">
        <f>'Rent FY 2021-22'!AM94*105.75%</f>
        <v>648.24750000000006</v>
      </c>
      <c r="AN93" s="161">
        <f>'Rent FY 2021-22'!AN94*105.75%</f>
        <v>518.17500000000007</v>
      </c>
      <c r="AO93" s="161">
        <f>'Rent FY 2021-22'!AO94*105.75%</f>
        <v>623.92500000000007</v>
      </c>
      <c r="AP93" s="161">
        <f>'Rent FY 2021-22'!AP94*105.75%</f>
        <v>724.38750000000005</v>
      </c>
    </row>
    <row r="94" spans="1:42" x14ac:dyDescent="0.2">
      <c r="A94" s="13" t="s">
        <v>369</v>
      </c>
      <c r="B94" s="161">
        <f>'Rent FY 2021-22'!B95</f>
        <v>0</v>
      </c>
      <c r="C94" s="161">
        <f>'Rent FY 2021-22'!C95*105.75%</f>
        <v>432.51750000000004</v>
      </c>
      <c r="D94" s="161">
        <f>'Rent FY 2021-22'!D95*105.75%</f>
        <v>389.16</v>
      </c>
      <c r="E94" s="161">
        <f>'Rent FY 2021-22'!E95*105.75%</f>
        <v>423.00000000000006</v>
      </c>
      <c r="F94" s="161">
        <f>'Rent FY 2021-22'!F95*105.75%</f>
        <v>481.16250000000002</v>
      </c>
      <c r="G94" s="161"/>
      <c r="H94" s="13">
        <f>'Rent FY 2021-22'!H95</f>
        <v>0</v>
      </c>
      <c r="I94" s="161">
        <f>'Rent FY 2021-22'!I95*105.75%</f>
        <v>489.62250000000006</v>
      </c>
      <c r="J94" s="161">
        <f>'Rent FY 2021-22'!J95*105.75%</f>
        <v>417.71250000000003</v>
      </c>
      <c r="K94" s="161">
        <f>'Rent FY 2021-22'!K95*105.75%</f>
        <v>475.87500000000006</v>
      </c>
      <c r="L94" s="161">
        <f>'Rent FY 2021-22'!L95*105.75%</f>
        <v>549.90000000000009</v>
      </c>
      <c r="M94" s="161"/>
      <c r="N94" s="13">
        <f>'Rent FY 2021-22'!N95</f>
        <v>20</v>
      </c>
      <c r="O94" s="161">
        <f>'Rent FY 2021-22'!O95*105.75%</f>
        <v>512.88750000000005</v>
      </c>
      <c r="P94" s="161">
        <f>'Rent FY 2021-22'!P95*105.75%</f>
        <v>444.15000000000003</v>
      </c>
      <c r="Q94" s="161">
        <f>'Rent FY 2021-22'!Q95*105.75%</f>
        <v>510.77250000000004</v>
      </c>
      <c r="R94" s="161">
        <f>'Rent FY 2021-22'!R95*105.75%</f>
        <v>576.33750000000009</v>
      </c>
      <c r="S94" s="161"/>
      <c r="T94" s="13">
        <f>'Rent FY 2021-22'!T95</f>
        <v>120</v>
      </c>
      <c r="U94" s="161">
        <f>'Rent FY 2021-22'!U95*105.75%</f>
        <v>566.82000000000005</v>
      </c>
      <c r="V94" s="161">
        <f>'Rent FY 2021-22'!V95*105.75%</f>
        <v>502.31250000000006</v>
      </c>
      <c r="W94" s="161">
        <f>'Rent FY 2021-22'!W95*105.75%</f>
        <v>576.33750000000009</v>
      </c>
      <c r="X94" s="161">
        <f>'Rent FY 2021-22'!X95*105.75%</f>
        <v>629.21250000000009</v>
      </c>
      <c r="Y94" s="161"/>
      <c r="Z94" s="13">
        <f>'Rent FY 2021-22'!Z95</f>
        <v>440</v>
      </c>
      <c r="AA94" s="161">
        <f>'Rent FY 2021-22'!AA95*105.75%</f>
        <v>539.32500000000005</v>
      </c>
      <c r="AB94" s="161">
        <f>'Rent FY 2021-22'!AB95*105.75%</f>
        <v>481.16250000000002</v>
      </c>
      <c r="AC94" s="161">
        <f>'Rent FY 2021-22'!AC95*105.75%</f>
        <v>504.42750000000007</v>
      </c>
      <c r="AD94" s="161">
        <f>'Rent FY 2021-22'!AD95*105.75%</f>
        <v>555.1875</v>
      </c>
      <c r="AE94" s="161"/>
      <c r="AF94" s="13">
        <f>'Rent FY 2021-22'!AF95</f>
        <v>30</v>
      </c>
      <c r="AG94" s="161">
        <f>'Rent FY 2021-22'!AG95*105.75%</f>
        <v>891.47250000000008</v>
      </c>
      <c r="AH94" s="161">
        <f>'Rent FY 2021-22'!AH95*105.75%</f>
        <v>627.09750000000008</v>
      </c>
      <c r="AI94" s="161">
        <f>'Rent FY 2021-22'!AI95*105.75%</f>
        <v>896.7600000000001</v>
      </c>
      <c r="AJ94" s="161">
        <f>'Rent FY 2021-22'!AJ95*105.75%</f>
        <v>1071.2475000000002</v>
      </c>
      <c r="AK94" s="161"/>
      <c r="AL94" s="13">
        <f>'Rent FY 2021-22'!AL95</f>
        <v>620</v>
      </c>
      <c r="AM94" s="161">
        <f>'Rent FY 2021-22'!AM95*105.75%</f>
        <v>562.59</v>
      </c>
      <c r="AN94" s="161">
        <f>'Rent FY 2021-22'!AN95*105.75%</f>
        <v>481.16250000000002</v>
      </c>
      <c r="AO94" s="161">
        <f>'Rent FY 2021-22'!AO95*105.75%</f>
        <v>526.6350000000001</v>
      </c>
      <c r="AP94" s="161">
        <f>'Rent FY 2021-22'!AP95*105.75%</f>
        <v>592.20000000000005</v>
      </c>
    </row>
    <row r="95" spans="1:42" x14ac:dyDescent="0.2">
      <c r="A95" s="13" t="s">
        <v>371</v>
      </c>
      <c r="B95" s="161">
        <f>'Rent FY 2021-22'!B96</f>
        <v>0</v>
      </c>
      <c r="C95" s="161">
        <f>'Rent FY 2021-22'!C96*105.75%</f>
        <v>432.51750000000004</v>
      </c>
      <c r="D95" s="161">
        <f>'Rent FY 2021-22'!D96*105.75%</f>
        <v>389.16</v>
      </c>
      <c r="E95" s="161">
        <f>'Rent FY 2021-22'!E96*105.75%</f>
        <v>423.00000000000006</v>
      </c>
      <c r="F95" s="161">
        <f>'Rent FY 2021-22'!F96*105.75%</f>
        <v>481.16250000000002</v>
      </c>
      <c r="G95" s="161"/>
      <c r="H95" s="13">
        <f>'Rent FY 2021-22'!H96</f>
        <v>0</v>
      </c>
      <c r="I95" s="161">
        <f>'Rent FY 2021-22'!I96*105.75%</f>
        <v>489.62250000000006</v>
      </c>
      <c r="J95" s="161">
        <f>'Rent FY 2021-22'!J96*105.75%</f>
        <v>417.71250000000003</v>
      </c>
      <c r="K95" s="161">
        <f>'Rent FY 2021-22'!K96*105.75%</f>
        <v>475.87500000000006</v>
      </c>
      <c r="L95" s="161">
        <f>'Rent FY 2021-22'!L96*105.75%</f>
        <v>549.90000000000009</v>
      </c>
      <c r="M95" s="161"/>
      <c r="N95" s="13">
        <f>'Rent FY 2021-22'!N96</f>
        <v>100</v>
      </c>
      <c r="O95" s="161">
        <f>'Rent FY 2021-22'!O96*105.75%</f>
        <v>497.02500000000003</v>
      </c>
      <c r="P95" s="161">
        <f>'Rent FY 2021-22'!P96*105.75%</f>
        <v>449.43750000000006</v>
      </c>
      <c r="Q95" s="161">
        <f>'Rent FY 2021-22'!Q96*105.75%</f>
        <v>491.73750000000007</v>
      </c>
      <c r="R95" s="161">
        <f>'Rent FY 2021-22'!R96*105.75%</f>
        <v>544.61250000000007</v>
      </c>
      <c r="S95" s="161"/>
      <c r="T95" s="13">
        <f>'Rent FY 2021-22'!T96</f>
        <v>280</v>
      </c>
      <c r="U95" s="161">
        <f>'Rent FY 2021-22'!U96*105.75%</f>
        <v>600.66000000000008</v>
      </c>
      <c r="V95" s="161">
        <f>'Rent FY 2021-22'!V96*105.75%</f>
        <v>528.75</v>
      </c>
      <c r="W95" s="161">
        <f>'Rent FY 2021-22'!W96*105.75%</f>
        <v>608.06250000000011</v>
      </c>
      <c r="X95" s="161">
        <f>'Rent FY 2021-22'!X96*105.75%</f>
        <v>660.93750000000011</v>
      </c>
      <c r="Y95" s="161"/>
      <c r="Z95" s="13">
        <f>'Rent FY 2021-22'!Z96</f>
        <v>170</v>
      </c>
      <c r="AA95" s="161">
        <f>'Rent FY 2021-22'!AA96*105.75%</f>
        <v>721.21500000000003</v>
      </c>
      <c r="AB95" s="161">
        <f>'Rent FY 2021-22'!AB96*105.75%</f>
        <v>645.07500000000005</v>
      </c>
      <c r="AC95" s="161">
        <f>'Rent FY 2021-22'!AC96*105.75%</f>
        <v>713.81250000000011</v>
      </c>
      <c r="AD95" s="161">
        <f>'Rent FY 2021-22'!AD96*105.75%</f>
        <v>793.12500000000011</v>
      </c>
      <c r="AE95" s="161"/>
      <c r="AF95" s="13">
        <f>'Rent FY 2021-22'!AF96</f>
        <v>20</v>
      </c>
      <c r="AG95" s="161">
        <f>'Rent FY 2021-22'!AG96*105.75%</f>
        <v>1075.4775000000002</v>
      </c>
      <c r="AH95" s="161">
        <f>'Rent FY 2021-22'!AH96*105.75%</f>
        <v>898.87500000000011</v>
      </c>
      <c r="AI95" s="161">
        <f>'Rent FY 2021-22'!AI96*105.75%</f>
        <v>1163.2500000000002</v>
      </c>
      <c r="AJ95" s="161">
        <f>'Rent FY 2021-22'!AJ96*105.75%</f>
        <v>1374.7500000000002</v>
      </c>
      <c r="AK95" s="161"/>
      <c r="AL95" s="13">
        <f>'Rent FY 2021-22'!AL96</f>
        <v>560</v>
      </c>
      <c r="AM95" s="161">
        <f>'Rent FY 2021-22'!AM96*105.75%</f>
        <v>636.61500000000001</v>
      </c>
      <c r="AN95" s="161">
        <f>'Rent FY 2021-22'!AN96*105.75%</f>
        <v>528.75</v>
      </c>
      <c r="AO95" s="161">
        <f>'Rent FY 2021-22'!AO96*105.75%</f>
        <v>628.15500000000009</v>
      </c>
      <c r="AP95" s="161">
        <f>'Rent FY 2021-22'!AP96*105.75%</f>
        <v>713.81250000000011</v>
      </c>
    </row>
    <row r="96" spans="1:42" x14ac:dyDescent="0.2">
      <c r="A96" s="13" t="s">
        <v>373</v>
      </c>
      <c r="B96" s="161">
        <f>'Rent FY 2021-22'!B97</f>
        <v>0</v>
      </c>
      <c r="C96" s="161">
        <f>'Rent FY 2021-22'!C97*105.75%</f>
        <v>432.51750000000004</v>
      </c>
      <c r="D96" s="161">
        <f>'Rent FY 2021-22'!D97*105.75%</f>
        <v>389.16</v>
      </c>
      <c r="E96" s="161">
        <f>'Rent FY 2021-22'!E97*105.75%</f>
        <v>423.00000000000006</v>
      </c>
      <c r="F96" s="161">
        <f>'Rent FY 2021-22'!F97*105.75%</f>
        <v>481.16250000000002</v>
      </c>
      <c r="G96" s="161"/>
      <c r="H96" s="13" t="str">
        <f>'Rent FY 2021-22'!H97</f>
        <v>-</v>
      </c>
      <c r="I96" s="161">
        <f>'Rent FY 2021-22'!I97*105.75%</f>
        <v>489.62250000000006</v>
      </c>
      <c r="J96" s="161">
        <f>'Rent FY 2021-22'!J97*105.75%</f>
        <v>417.71250000000003</v>
      </c>
      <c r="K96" s="161">
        <f>'Rent FY 2021-22'!K97*105.75%</f>
        <v>475.87500000000006</v>
      </c>
      <c r="L96" s="161">
        <f>'Rent FY 2021-22'!L97*105.75%</f>
        <v>549.90000000000009</v>
      </c>
      <c r="M96" s="161"/>
      <c r="N96" s="13">
        <f>'Rent FY 2021-22'!N97</f>
        <v>20</v>
      </c>
      <c r="O96" s="161">
        <f>'Rent FY 2021-22'!O97*105.75%</f>
        <v>564.70500000000004</v>
      </c>
      <c r="P96" s="161">
        <f>'Rent FY 2021-22'!P97*105.75%</f>
        <v>465.30000000000007</v>
      </c>
      <c r="Q96" s="161">
        <f>'Rent FY 2021-22'!Q97*105.75%</f>
        <v>512.88750000000005</v>
      </c>
      <c r="R96" s="161">
        <f>'Rent FY 2021-22'!R97*105.75%</f>
        <v>660.93750000000011</v>
      </c>
      <c r="S96" s="161"/>
      <c r="T96" s="13">
        <f>'Rent FY 2021-22'!T97</f>
        <v>90</v>
      </c>
      <c r="U96" s="161">
        <f>'Rent FY 2021-22'!U97*105.75%</f>
        <v>727.56000000000006</v>
      </c>
      <c r="V96" s="161">
        <f>'Rent FY 2021-22'!V97*105.75%</f>
        <v>626.04000000000008</v>
      </c>
      <c r="W96" s="161">
        <f>'Rent FY 2021-22'!W97*105.75%</f>
        <v>687.37500000000011</v>
      </c>
      <c r="X96" s="161">
        <f>'Rent FY 2021-22'!X97*105.75%</f>
        <v>793.12500000000011</v>
      </c>
      <c r="Y96" s="161"/>
      <c r="Z96" s="13">
        <f>'Rent FY 2021-22'!Z97</f>
        <v>60</v>
      </c>
      <c r="AA96" s="161">
        <f>'Rent FY 2021-22'!AA97*105.75%</f>
        <v>875.61000000000013</v>
      </c>
      <c r="AB96" s="161">
        <f>'Rent FY 2021-22'!AB97*105.75%</f>
        <v>719.1</v>
      </c>
      <c r="AC96" s="161">
        <f>'Rent FY 2021-22'!AC97*105.75%</f>
        <v>793.12500000000011</v>
      </c>
      <c r="AD96" s="161">
        <f>'Rent FY 2021-22'!AD97*105.75%</f>
        <v>965.49750000000006</v>
      </c>
      <c r="AE96" s="161"/>
      <c r="AF96" s="13">
        <f>'Rent FY 2021-22'!AF97</f>
        <v>30</v>
      </c>
      <c r="AG96" s="161">
        <f>'Rent FY 2021-22'!AG97*105.75%</f>
        <v>1431.8550000000002</v>
      </c>
      <c r="AH96" s="161">
        <f>'Rent FY 2021-22'!AH97*105.75%</f>
        <v>1004.6250000000001</v>
      </c>
      <c r="AI96" s="161">
        <f>'Rent FY 2021-22'!AI97*105.75%</f>
        <v>1401.1875000000002</v>
      </c>
      <c r="AJ96" s="161">
        <f>'Rent FY 2021-22'!AJ97*105.75%</f>
        <v>1692.0000000000002</v>
      </c>
      <c r="AK96" s="161"/>
      <c r="AL96" s="13">
        <f>'Rent FY 2021-22'!AL97</f>
        <v>210</v>
      </c>
      <c r="AM96" s="161">
        <f>'Rent FY 2021-22'!AM97*105.75%</f>
        <v>866.09250000000009</v>
      </c>
      <c r="AN96" s="161">
        <f>'Rent FY 2021-22'!AN97*105.75%</f>
        <v>634.50000000000011</v>
      </c>
      <c r="AO96" s="161">
        <f>'Rent FY 2021-22'!AO97*105.75%</f>
        <v>766.68750000000011</v>
      </c>
      <c r="AP96" s="161">
        <f>'Rent FY 2021-22'!AP97*105.75%</f>
        <v>978.18750000000011</v>
      </c>
    </row>
    <row r="97" spans="1:42" x14ac:dyDescent="0.2">
      <c r="A97" s="13" t="s">
        <v>375</v>
      </c>
      <c r="B97" s="161">
        <f>'Rent FY 2021-22'!B98</f>
        <v>10</v>
      </c>
      <c r="C97" s="161">
        <f>'Rent FY 2021-22'!C98*105.75%</f>
        <v>545.67000000000007</v>
      </c>
      <c r="D97" s="161">
        <f>'Rent FY 2021-22'!D98*105.75%</f>
        <v>528.75</v>
      </c>
      <c r="E97" s="161">
        <f>'Rent FY 2021-22'!E98*105.75%</f>
        <v>528.75</v>
      </c>
      <c r="F97" s="161">
        <f>'Rent FY 2021-22'!F98*105.75%</f>
        <v>634.50000000000011</v>
      </c>
      <c r="G97" s="161"/>
      <c r="H97" s="13">
        <f>'Rent FY 2021-22'!H98</f>
        <v>10</v>
      </c>
      <c r="I97" s="161">
        <f>'Rent FY 2021-22'!I98*105.75%</f>
        <v>491.73750000000007</v>
      </c>
      <c r="J97" s="161">
        <f>'Rent FY 2021-22'!J98*105.75%</f>
        <v>433.57500000000005</v>
      </c>
      <c r="K97" s="161">
        <f>'Rent FY 2021-22'!K98*105.75%</f>
        <v>475.87500000000006</v>
      </c>
      <c r="L97" s="161">
        <f>'Rent FY 2021-22'!L98*105.75%</f>
        <v>565.76250000000005</v>
      </c>
      <c r="M97" s="161"/>
      <c r="N97" s="13">
        <f>'Rent FY 2021-22'!N98</f>
        <v>90</v>
      </c>
      <c r="O97" s="161">
        <f>'Rent FY 2021-22'!O98*105.75%</f>
        <v>516.06000000000006</v>
      </c>
      <c r="P97" s="161">
        <f>'Rent FY 2021-22'!P98*105.75%</f>
        <v>473.76000000000005</v>
      </c>
      <c r="Q97" s="161">
        <f>'Rent FY 2021-22'!Q98*105.75%</f>
        <v>518.17500000000007</v>
      </c>
      <c r="R97" s="161">
        <f>'Rent FY 2021-22'!R98*105.75%</f>
        <v>555.1875</v>
      </c>
      <c r="S97" s="161"/>
      <c r="T97" s="13">
        <f>'Rent FY 2021-22'!T98</f>
        <v>390</v>
      </c>
      <c r="U97" s="161">
        <f>'Rent FY 2021-22'!U98*105.75%</f>
        <v>650.36250000000007</v>
      </c>
      <c r="V97" s="161">
        <f>'Rent FY 2021-22'!V98*105.75%</f>
        <v>581.62500000000011</v>
      </c>
      <c r="W97" s="161">
        <f>'Rent FY 2021-22'!W98*105.75%</f>
        <v>634.50000000000011</v>
      </c>
      <c r="X97" s="161">
        <f>'Rent FY 2021-22'!X98*105.75%</f>
        <v>713.81250000000011</v>
      </c>
      <c r="Y97" s="161"/>
      <c r="Z97" s="13">
        <f>'Rent FY 2021-22'!Z98</f>
        <v>240</v>
      </c>
      <c r="AA97" s="161">
        <f>'Rent FY 2021-22'!AA98*105.75%</f>
        <v>782.55000000000007</v>
      </c>
      <c r="AB97" s="161">
        <f>'Rent FY 2021-22'!AB98*105.75%</f>
        <v>687.37500000000011</v>
      </c>
      <c r="AC97" s="161">
        <f>'Rent FY 2021-22'!AC98*105.75%</f>
        <v>793.12500000000011</v>
      </c>
      <c r="AD97" s="161">
        <f>'Rent FY 2021-22'!AD98*105.75%</f>
        <v>872.43750000000011</v>
      </c>
      <c r="AE97" s="161"/>
      <c r="AF97" s="13">
        <f>'Rent FY 2021-22'!AF98</f>
        <v>30</v>
      </c>
      <c r="AG97" s="161">
        <f>'Rent FY 2021-22'!AG98*105.75%</f>
        <v>1171.71</v>
      </c>
      <c r="AH97" s="161">
        <f>'Rent FY 2021-22'!AH98*105.75%</f>
        <v>846.00000000000011</v>
      </c>
      <c r="AI97" s="161">
        <f>'Rent FY 2021-22'!AI98*105.75%</f>
        <v>1124.1225000000002</v>
      </c>
      <c r="AJ97" s="161">
        <f>'Rent FY 2021-22'!AJ98*105.75%</f>
        <v>1427.6250000000002</v>
      </c>
      <c r="AK97" s="161"/>
      <c r="AL97" s="13">
        <f>'Rent FY 2021-22'!AL98</f>
        <v>760</v>
      </c>
      <c r="AM97" s="161">
        <f>'Rent FY 2021-22'!AM98*105.75%</f>
        <v>692.66250000000002</v>
      </c>
      <c r="AN97" s="161">
        <f>'Rent FY 2021-22'!AN98*105.75%</f>
        <v>581.62500000000011</v>
      </c>
      <c r="AO97" s="161">
        <f>'Rent FY 2021-22'!AO98*105.75%</f>
        <v>660.93750000000011</v>
      </c>
      <c r="AP97" s="161">
        <f>'Rent FY 2021-22'!AP98*105.75%</f>
        <v>766.68750000000011</v>
      </c>
    </row>
    <row r="98" spans="1:42" x14ac:dyDescent="0.2">
      <c r="A98" s="13" t="s">
        <v>377</v>
      </c>
      <c r="B98" s="161">
        <f>'Rent FY 2021-22'!B99</f>
        <v>150</v>
      </c>
      <c r="C98" s="161">
        <f>'Rent FY 2021-22'!C99*105.75%</f>
        <v>409.25250000000005</v>
      </c>
      <c r="D98" s="161">
        <f>'Rent FY 2021-22'!D99*105.75%</f>
        <v>370.12500000000006</v>
      </c>
      <c r="E98" s="161">
        <f>'Rent FY 2021-22'!E99*105.75%</f>
        <v>399.73500000000001</v>
      </c>
      <c r="F98" s="161">
        <f>'Rent FY 2021-22'!F99*105.75%</f>
        <v>433.57500000000005</v>
      </c>
      <c r="G98" s="161"/>
      <c r="H98" s="13" t="str">
        <f>'Rent FY 2021-22'!H99</f>
        <v>-</v>
      </c>
      <c r="I98" s="161">
        <f>'Rent FY 2021-22'!I99*105.75%</f>
        <v>489.62250000000006</v>
      </c>
      <c r="J98" s="161">
        <f>'Rent FY 2021-22'!J99*105.75%</f>
        <v>417.71250000000003</v>
      </c>
      <c r="K98" s="161">
        <f>'Rent FY 2021-22'!K99*105.75%</f>
        <v>475.87500000000006</v>
      </c>
      <c r="L98" s="161">
        <f>'Rent FY 2021-22'!L99*105.75%</f>
        <v>549.90000000000009</v>
      </c>
      <c r="M98" s="161"/>
      <c r="N98" s="13">
        <f>'Rent FY 2021-22'!N99</f>
        <v>40</v>
      </c>
      <c r="O98" s="161">
        <f>'Rent FY 2021-22'!O99*105.75%</f>
        <v>519.23250000000007</v>
      </c>
      <c r="P98" s="161">
        <f>'Rent FY 2021-22'!P99*105.75%</f>
        <v>449.43750000000006</v>
      </c>
      <c r="Q98" s="161">
        <f>'Rent FY 2021-22'!Q99*105.75%</f>
        <v>523.46250000000009</v>
      </c>
      <c r="R98" s="161">
        <f>'Rent FY 2021-22'!R99*105.75%</f>
        <v>581.62500000000011</v>
      </c>
      <c r="S98" s="161"/>
      <c r="T98" s="13">
        <f>'Rent FY 2021-22'!T99</f>
        <v>140</v>
      </c>
      <c r="U98" s="161">
        <f>'Rent FY 2021-22'!U99*105.75%</f>
        <v>686.31750000000011</v>
      </c>
      <c r="V98" s="161">
        <f>'Rent FY 2021-22'!V99*105.75%</f>
        <v>629.21250000000009</v>
      </c>
      <c r="W98" s="161">
        <f>'Rent FY 2021-22'!W99*105.75%</f>
        <v>687.37500000000011</v>
      </c>
      <c r="X98" s="161">
        <f>'Rent FY 2021-22'!X99*105.75%</f>
        <v>734.96250000000009</v>
      </c>
      <c r="Y98" s="161"/>
      <c r="Z98" s="13">
        <f>'Rent FY 2021-22'!Z99</f>
        <v>60</v>
      </c>
      <c r="AA98" s="161">
        <f>'Rent FY 2021-22'!AA99*105.75%</f>
        <v>853.40250000000003</v>
      </c>
      <c r="AB98" s="161">
        <f>'Rent FY 2021-22'!AB99*105.75%</f>
        <v>713.81250000000011</v>
      </c>
      <c r="AC98" s="161">
        <f>'Rent FY 2021-22'!AC99*105.75%</f>
        <v>830.13750000000005</v>
      </c>
      <c r="AD98" s="161">
        <f>'Rent FY 2021-22'!AD99*105.75%</f>
        <v>925.31250000000011</v>
      </c>
      <c r="AE98" s="161"/>
      <c r="AF98" s="13">
        <f>'Rent FY 2021-22'!AF99</f>
        <v>20</v>
      </c>
      <c r="AG98" s="161">
        <f>'Rent FY 2021-22'!AG99*105.75%</f>
        <v>1147.3875</v>
      </c>
      <c r="AH98" s="161">
        <f>'Rent FY 2021-22'!AH99*105.75%</f>
        <v>846.00000000000011</v>
      </c>
      <c r="AI98" s="161">
        <f>'Rent FY 2021-22'!AI99*105.75%</f>
        <v>1028.9475</v>
      </c>
      <c r="AJ98" s="161">
        <f>'Rent FY 2021-22'!AJ99*105.75%</f>
        <v>1369.4625000000001</v>
      </c>
      <c r="AK98" s="161"/>
      <c r="AL98" s="13">
        <f>'Rent FY 2021-22'!AL99</f>
        <v>420</v>
      </c>
      <c r="AM98" s="161">
        <f>'Rent FY 2021-22'!AM99*105.75%</f>
        <v>615.46500000000003</v>
      </c>
      <c r="AN98" s="161">
        <f>'Rent FY 2021-22'!AN99*105.75%</f>
        <v>417.71250000000003</v>
      </c>
      <c r="AO98" s="161">
        <f>'Rent FY 2021-22'!AO99*105.75%</f>
        <v>581.62500000000011</v>
      </c>
      <c r="AP98" s="161">
        <f>'Rent FY 2021-22'!AP99*105.75%</f>
        <v>734.96250000000009</v>
      </c>
    </row>
    <row r="99" spans="1:42" x14ac:dyDescent="0.2">
      <c r="A99" s="13" t="s">
        <v>379</v>
      </c>
      <c r="B99" s="161">
        <f>'Rent FY 2021-22'!B100</f>
        <v>0</v>
      </c>
      <c r="C99" s="161">
        <f>'Rent FY 2021-22'!C100*105.75%</f>
        <v>432.51750000000004</v>
      </c>
      <c r="D99" s="161">
        <f>'Rent FY 2021-22'!D100*105.75%</f>
        <v>389.16</v>
      </c>
      <c r="E99" s="161">
        <f>'Rent FY 2021-22'!E100*105.75%</f>
        <v>423.00000000000006</v>
      </c>
      <c r="F99" s="161">
        <f>'Rent FY 2021-22'!F100*105.75%</f>
        <v>481.16250000000002</v>
      </c>
      <c r="G99" s="161"/>
      <c r="H99" s="13">
        <f>'Rent FY 2021-22'!H100</f>
        <v>0</v>
      </c>
      <c r="I99" s="161">
        <f>'Rent FY 2021-22'!I100*105.75%</f>
        <v>489.62250000000006</v>
      </c>
      <c r="J99" s="161">
        <f>'Rent FY 2021-22'!J100*105.75%</f>
        <v>417.71250000000003</v>
      </c>
      <c r="K99" s="161">
        <f>'Rent FY 2021-22'!K100*105.75%</f>
        <v>475.87500000000006</v>
      </c>
      <c r="L99" s="161">
        <f>'Rent FY 2021-22'!L100*105.75%</f>
        <v>549.90000000000009</v>
      </c>
      <c r="M99" s="161"/>
      <c r="N99" s="13">
        <f>'Rent FY 2021-22'!N100</f>
        <v>30</v>
      </c>
      <c r="O99" s="161">
        <f>'Rent FY 2021-22'!O100*105.75%</f>
        <v>457.89750000000004</v>
      </c>
      <c r="P99" s="161">
        <f>'Rent FY 2021-22'!P100*105.75%</f>
        <v>423.00000000000006</v>
      </c>
      <c r="Q99" s="161">
        <f>'Rent FY 2021-22'!Q100*105.75%</f>
        <v>449.43750000000006</v>
      </c>
      <c r="R99" s="161">
        <f>'Rent FY 2021-22'!R100*105.75%</f>
        <v>475.87500000000006</v>
      </c>
      <c r="S99" s="161"/>
      <c r="T99" s="13">
        <f>'Rent FY 2021-22'!T100</f>
        <v>160</v>
      </c>
      <c r="U99" s="161">
        <f>'Rent FY 2021-22'!U100*105.75%</f>
        <v>604.8900000000001</v>
      </c>
      <c r="V99" s="161">
        <f>'Rent FY 2021-22'!V100*105.75%</f>
        <v>528.75</v>
      </c>
      <c r="W99" s="161">
        <f>'Rent FY 2021-22'!W100*105.75%</f>
        <v>608.06250000000011</v>
      </c>
      <c r="X99" s="161">
        <f>'Rent FY 2021-22'!X100*105.75%</f>
        <v>660.93750000000011</v>
      </c>
      <c r="Y99" s="161"/>
      <c r="Z99" s="13">
        <f>'Rent FY 2021-22'!Z100</f>
        <v>100</v>
      </c>
      <c r="AA99" s="161">
        <f>'Rent FY 2021-22'!AA100*105.75%</f>
        <v>784.66500000000008</v>
      </c>
      <c r="AB99" s="161">
        <f>'Rent FY 2021-22'!AB100*105.75%</f>
        <v>666.22500000000002</v>
      </c>
      <c r="AC99" s="161">
        <f>'Rent FY 2021-22'!AC100*105.75%</f>
        <v>761.40000000000009</v>
      </c>
      <c r="AD99" s="161">
        <f>'Rent FY 2021-22'!AD100*105.75%</f>
        <v>872.43750000000011</v>
      </c>
      <c r="AE99" s="161"/>
      <c r="AF99" s="13">
        <f>'Rent FY 2021-22'!AF100</f>
        <v>30</v>
      </c>
      <c r="AG99" s="161">
        <f>'Rent FY 2021-22'!AG100*105.75%</f>
        <v>991.93500000000006</v>
      </c>
      <c r="AH99" s="161">
        <f>'Rent FY 2021-22'!AH100*105.75%</f>
        <v>898.87500000000011</v>
      </c>
      <c r="AI99" s="161">
        <f>'Rent FY 2021-22'!AI100*105.75%</f>
        <v>972.90000000000009</v>
      </c>
      <c r="AJ99" s="161">
        <f>'Rent FY 2021-22'!AJ100*105.75%</f>
        <v>1057.5</v>
      </c>
      <c r="AK99" s="161"/>
      <c r="AL99" s="13">
        <f>'Rent FY 2021-22'!AL100</f>
        <v>320</v>
      </c>
      <c r="AM99" s="161">
        <f>'Rent FY 2021-22'!AM100*105.75%</f>
        <v>677.85750000000007</v>
      </c>
      <c r="AN99" s="161">
        <f>'Rent FY 2021-22'!AN100*105.75%</f>
        <v>542.49750000000006</v>
      </c>
      <c r="AO99" s="161">
        <f>'Rent FY 2021-22'!AO100*105.75%</f>
        <v>634.50000000000011</v>
      </c>
      <c r="AP99" s="161">
        <f>'Rent FY 2021-22'!AP100*105.75%</f>
        <v>766.68750000000011</v>
      </c>
    </row>
    <row r="100" spans="1:42" x14ac:dyDescent="0.2">
      <c r="A100" s="13" t="s">
        <v>381</v>
      </c>
      <c r="B100" s="161" t="str">
        <f>'Rent FY 2021-22'!B101</f>
        <v>-</v>
      </c>
      <c r="C100" s="161">
        <f>'Rent FY 2021-22'!C101*105.75%</f>
        <v>432.51750000000004</v>
      </c>
      <c r="D100" s="161">
        <f>'Rent FY 2021-22'!D101*105.75%</f>
        <v>389.16</v>
      </c>
      <c r="E100" s="161">
        <f>'Rent FY 2021-22'!E101*105.75%</f>
        <v>423.00000000000006</v>
      </c>
      <c r="F100" s="161">
        <f>'Rent FY 2021-22'!F101*105.75%</f>
        <v>481.16250000000002</v>
      </c>
      <c r="G100" s="161"/>
      <c r="H100" s="13">
        <f>'Rent FY 2021-22'!H101</f>
        <v>10</v>
      </c>
      <c r="I100" s="161">
        <f>'Rent FY 2021-22'!I101*105.75%</f>
        <v>472.70250000000004</v>
      </c>
      <c r="J100" s="161">
        <f>'Rent FY 2021-22'!J101*105.75%</f>
        <v>502.31250000000006</v>
      </c>
      <c r="K100" s="161">
        <f>'Rent FY 2021-22'!K101*105.75%</f>
        <v>502.31250000000006</v>
      </c>
      <c r="L100" s="161">
        <f>'Rent FY 2021-22'!L101*105.75%</f>
        <v>502.31250000000006</v>
      </c>
      <c r="M100" s="161"/>
      <c r="N100" s="13">
        <f>'Rent FY 2021-22'!N101</f>
        <v>50</v>
      </c>
      <c r="O100" s="161">
        <f>'Rent FY 2021-22'!O101*105.75%</f>
        <v>522.40500000000009</v>
      </c>
      <c r="P100" s="161">
        <f>'Rent FY 2021-22'!P101*105.75%</f>
        <v>470.58750000000003</v>
      </c>
      <c r="Q100" s="161">
        <f>'Rent FY 2021-22'!Q101*105.75%</f>
        <v>497.02500000000003</v>
      </c>
      <c r="R100" s="161">
        <f>'Rent FY 2021-22'!R101*105.75%</f>
        <v>581.62500000000011</v>
      </c>
      <c r="S100" s="161"/>
      <c r="T100" s="13">
        <f>'Rent FY 2021-22'!T101</f>
        <v>190</v>
      </c>
      <c r="U100" s="161">
        <f>'Rent FY 2021-22'!U101*105.75%</f>
        <v>668.34</v>
      </c>
      <c r="V100" s="161">
        <f>'Rent FY 2021-22'!V101*105.75%</f>
        <v>608.06250000000011</v>
      </c>
      <c r="W100" s="161">
        <f>'Rent FY 2021-22'!W101*105.75%</f>
        <v>660.93750000000011</v>
      </c>
      <c r="X100" s="161">
        <f>'Rent FY 2021-22'!X101*105.75%</f>
        <v>713.81250000000011</v>
      </c>
      <c r="Y100" s="161"/>
      <c r="Z100" s="13">
        <f>'Rent FY 2021-22'!Z101</f>
        <v>140</v>
      </c>
      <c r="AA100" s="161">
        <f>'Rent FY 2021-22'!AA101*105.75%</f>
        <v>828.02250000000004</v>
      </c>
      <c r="AB100" s="161">
        <f>'Rent FY 2021-22'!AB101*105.75%</f>
        <v>724.38750000000005</v>
      </c>
      <c r="AC100" s="161">
        <f>'Rent FY 2021-22'!AC101*105.75%</f>
        <v>819.56250000000011</v>
      </c>
      <c r="AD100" s="161">
        <f>'Rent FY 2021-22'!AD101*105.75%</f>
        <v>925.31250000000011</v>
      </c>
      <c r="AE100" s="161"/>
      <c r="AF100" s="13">
        <f>'Rent FY 2021-22'!AF101</f>
        <v>40</v>
      </c>
      <c r="AG100" s="161">
        <f>'Rent FY 2021-22'!AG101*105.75%</f>
        <v>1206.6075000000001</v>
      </c>
      <c r="AH100" s="161">
        <f>'Rent FY 2021-22'!AH101*105.75%</f>
        <v>1004.6250000000001</v>
      </c>
      <c r="AI100" s="161">
        <f>'Rent FY 2021-22'!AI101*105.75%</f>
        <v>1163.2500000000002</v>
      </c>
      <c r="AJ100" s="161">
        <f>'Rent FY 2021-22'!AJ101*105.75%</f>
        <v>1321.8750000000002</v>
      </c>
      <c r="AK100" s="161"/>
      <c r="AL100" s="13">
        <f>'Rent FY 2021-22'!AL101</f>
        <v>420</v>
      </c>
      <c r="AM100" s="161">
        <f>'Rent FY 2021-22'!AM101*105.75%</f>
        <v>750.82500000000005</v>
      </c>
      <c r="AN100" s="161">
        <f>'Rent FY 2021-22'!AN101*105.75%</f>
        <v>608.06250000000011</v>
      </c>
      <c r="AO100" s="161">
        <f>'Rent FY 2021-22'!AO101*105.75%</f>
        <v>690.54750000000001</v>
      </c>
      <c r="AP100" s="161">
        <f>'Rent FY 2021-22'!AP101*105.75%</f>
        <v>840.71250000000009</v>
      </c>
    </row>
    <row r="101" spans="1:42" x14ac:dyDescent="0.2">
      <c r="A101" s="13" t="s">
        <v>810</v>
      </c>
      <c r="B101" s="161">
        <f>'Rent FY 2021-22'!B102</f>
        <v>570</v>
      </c>
      <c r="C101" s="161">
        <f>'Rent FY 2021-22'!C102*105.75%</f>
        <v>427.23</v>
      </c>
      <c r="D101" s="161">
        <f>'Rent FY 2021-22'!D102*105.75%</f>
        <v>389.16</v>
      </c>
      <c r="E101" s="161">
        <f>'Rent FY 2021-22'!E102*105.75%</f>
        <v>430.40250000000003</v>
      </c>
      <c r="F101" s="161">
        <f>'Rent FY 2021-22'!F102*105.75%</f>
        <v>457.89750000000004</v>
      </c>
      <c r="G101" s="161"/>
      <c r="H101" s="13">
        <f>'Rent FY 2021-22'!H102</f>
        <v>30</v>
      </c>
      <c r="I101" s="161">
        <f>'Rent FY 2021-22'!I102*105.75%</f>
        <v>461.07000000000005</v>
      </c>
      <c r="J101" s="161">
        <f>'Rent FY 2021-22'!J102*105.75%</f>
        <v>417.71250000000003</v>
      </c>
      <c r="K101" s="161">
        <f>'Rent FY 2021-22'!K102*105.75%</f>
        <v>475.87500000000006</v>
      </c>
      <c r="L101" s="161">
        <f>'Rent FY 2021-22'!L102*105.75%</f>
        <v>512.88750000000005</v>
      </c>
      <c r="M101" s="161"/>
      <c r="N101" s="13">
        <f>'Rent FY 2021-22'!N102</f>
        <v>490</v>
      </c>
      <c r="O101" s="161">
        <f>'Rent FY 2021-22'!O102*105.75%</f>
        <v>538.26750000000004</v>
      </c>
      <c r="P101" s="161">
        <f>'Rent FY 2021-22'!P102*105.75%</f>
        <v>470.58750000000003</v>
      </c>
      <c r="Q101" s="161">
        <f>'Rent FY 2021-22'!Q102*105.75%</f>
        <v>528.75</v>
      </c>
      <c r="R101" s="161">
        <f>'Rent FY 2021-22'!R102*105.75%</f>
        <v>608.06250000000011</v>
      </c>
      <c r="S101" s="161"/>
      <c r="T101" s="13">
        <f>'Rent FY 2021-22'!T102</f>
        <v>1580</v>
      </c>
      <c r="U101" s="161">
        <f>'Rent FY 2021-22'!U102*105.75%</f>
        <v>663.05250000000012</v>
      </c>
      <c r="V101" s="161">
        <f>'Rent FY 2021-22'!V102*105.75%</f>
        <v>581.62500000000011</v>
      </c>
      <c r="W101" s="161">
        <f>'Rent FY 2021-22'!W102*105.75%</f>
        <v>660.93750000000011</v>
      </c>
      <c r="X101" s="161">
        <f>'Rent FY 2021-22'!X102*105.75%</f>
        <v>734.96250000000009</v>
      </c>
      <c r="Y101" s="161"/>
      <c r="Z101" s="13">
        <f>'Rent FY 2021-22'!Z102</f>
        <v>1350</v>
      </c>
      <c r="AA101" s="161">
        <f>'Rent FY 2021-22'!AA102*105.75%</f>
        <v>814.27500000000009</v>
      </c>
      <c r="AB101" s="161">
        <f>'Rent FY 2021-22'!AB102*105.75%</f>
        <v>713.81250000000011</v>
      </c>
      <c r="AC101" s="161">
        <f>'Rent FY 2021-22'!AC102*105.75%</f>
        <v>793.12500000000011</v>
      </c>
      <c r="AD101" s="161">
        <f>'Rent FY 2021-22'!AD102*105.75%</f>
        <v>898.87500000000011</v>
      </c>
      <c r="AE101" s="161"/>
      <c r="AF101" s="13">
        <f>'Rent FY 2021-22'!AF102</f>
        <v>390</v>
      </c>
      <c r="AG101" s="161">
        <f>'Rent FY 2021-22'!AG102*105.75%</f>
        <v>1226.7</v>
      </c>
      <c r="AH101" s="161">
        <f>'Rent FY 2021-22'!AH102*105.75%</f>
        <v>951.75000000000011</v>
      </c>
      <c r="AI101" s="161">
        <f>'Rent FY 2021-22'!AI102*105.75%</f>
        <v>1163.2500000000002</v>
      </c>
      <c r="AJ101" s="161">
        <f>'Rent FY 2021-22'!AJ102*105.75%</f>
        <v>1374.7500000000002</v>
      </c>
      <c r="AK101" s="161"/>
      <c r="AL101" s="13">
        <f>'Rent FY 2021-22'!AL102</f>
        <v>4390</v>
      </c>
      <c r="AM101" s="161">
        <f>'Rent FY 2021-22'!AM102*105.75%</f>
        <v>713.81250000000011</v>
      </c>
      <c r="AN101" s="161">
        <f>'Rent FY 2021-22'!AN102*105.75%</f>
        <v>539.32500000000005</v>
      </c>
      <c r="AO101" s="161">
        <f>'Rent FY 2021-22'!AO102*105.75%</f>
        <v>687.37500000000011</v>
      </c>
      <c r="AP101" s="161">
        <f>'Rent FY 2021-22'!AP102*105.75%</f>
        <v>819.56250000000011</v>
      </c>
    </row>
    <row r="102" spans="1:42" x14ac:dyDescent="0.2">
      <c r="A102" s="13" t="s">
        <v>383</v>
      </c>
      <c r="B102" s="161">
        <f>'Rent FY 2021-22'!B103</f>
        <v>0</v>
      </c>
      <c r="C102" s="161">
        <f>'Rent FY 2021-22'!C103*105.75%</f>
        <v>432.51750000000004</v>
      </c>
      <c r="D102" s="161">
        <f>'Rent FY 2021-22'!D103*105.75%</f>
        <v>389.16</v>
      </c>
      <c r="E102" s="161">
        <f>'Rent FY 2021-22'!E103*105.75%</f>
        <v>423.00000000000006</v>
      </c>
      <c r="F102" s="161">
        <f>'Rent FY 2021-22'!F103*105.75%</f>
        <v>481.16250000000002</v>
      </c>
      <c r="G102" s="161"/>
      <c r="H102" s="13" t="str">
        <f>'Rent FY 2021-22'!H103</f>
        <v>-</v>
      </c>
      <c r="I102" s="161">
        <f>'Rent FY 2021-22'!I103*105.75%</f>
        <v>489.62250000000006</v>
      </c>
      <c r="J102" s="161">
        <f>'Rent FY 2021-22'!J103*105.75%</f>
        <v>417.71250000000003</v>
      </c>
      <c r="K102" s="161">
        <f>'Rent FY 2021-22'!K103*105.75%</f>
        <v>475.87500000000006</v>
      </c>
      <c r="L102" s="161">
        <f>'Rent FY 2021-22'!L103*105.75%</f>
        <v>549.90000000000009</v>
      </c>
      <c r="M102" s="161"/>
      <c r="N102" s="13">
        <f>'Rent FY 2021-22'!N103</f>
        <v>20</v>
      </c>
      <c r="O102" s="161">
        <f>'Rent FY 2021-22'!O103*105.75%</f>
        <v>534.03750000000002</v>
      </c>
      <c r="P102" s="161">
        <f>'Rent FY 2021-22'!P103*105.75%</f>
        <v>444.15000000000003</v>
      </c>
      <c r="Q102" s="161">
        <f>'Rent FY 2021-22'!Q103*105.75%</f>
        <v>523.46250000000009</v>
      </c>
      <c r="R102" s="161">
        <f>'Rent FY 2021-22'!R103*105.75%</f>
        <v>629.21250000000009</v>
      </c>
      <c r="S102" s="161"/>
      <c r="T102" s="13">
        <f>'Rent FY 2021-22'!T103</f>
        <v>90</v>
      </c>
      <c r="U102" s="161">
        <f>'Rent FY 2021-22'!U103*105.75%</f>
        <v>728.61750000000006</v>
      </c>
      <c r="V102" s="161">
        <f>'Rent FY 2021-22'!V103*105.75%</f>
        <v>660.93750000000011</v>
      </c>
      <c r="W102" s="161">
        <f>'Rent FY 2021-22'!W103*105.75%</f>
        <v>734.96250000000009</v>
      </c>
      <c r="X102" s="161">
        <f>'Rent FY 2021-22'!X103*105.75%</f>
        <v>793.12500000000011</v>
      </c>
      <c r="Y102" s="161"/>
      <c r="Z102" s="13">
        <f>'Rent FY 2021-22'!Z103</f>
        <v>100</v>
      </c>
      <c r="AA102" s="161">
        <f>'Rent FY 2021-22'!AA103*105.75%</f>
        <v>870.3225000000001</v>
      </c>
      <c r="AB102" s="161">
        <f>'Rent FY 2021-22'!AB103*105.75%</f>
        <v>793.12500000000011</v>
      </c>
      <c r="AC102" s="161">
        <f>'Rent FY 2021-22'!AC103*105.75%</f>
        <v>846.00000000000011</v>
      </c>
      <c r="AD102" s="161">
        <f>'Rent FY 2021-22'!AD103*105.75%</f>
        <v>925.31250000000011</v>
      </c>
      <c r="AE102" s="161"/>
      <c r="AF102" s="13">
        <f>'Rent FY 2021-22'!AF103</f>
        <v>20</v>
      </c>
      <c r="AG102" s="161">
        <f>'Rent FY 2021-22'!AG103*105.75%</f>
        <v>1094.5125</v>
      </c>
      <c r="AH102" s="161">
        <f>'Rent FY 2021-22'!AH103*105.75%</f>
        <v>951.75000000000011</v>
      </c>
      <c r="AI102" s="161">
        <f>'Rent FY 2021-22'!AI103*105.75%</f>
        <v>1031.0625</v>
      </c>
      <c r="AJ102" s="161">
        <f>'Rent FY 2021-22'!AJ103*105.75%</f>
        <v>1194.9750000000001</v>
      </c>
      <c r="AK102" s="161"/>
      <c r="AL102" s="13">
        <f>'Rent FY 2021-22'!AL103</f>
        <v>230</v>
      </c>
      <c r="AM102" s="161">
        <f>'Rent FY 2021-22'!AM103*105.75%</f>
        <v>808.98750000000007</v>
      </c>
      <c r="AN102" s="161">
        <f>'Rent FY 2021-22'!AN103*105.75%</f>
        <v>708.52500000000009</v>
      </c>
      <c r="AO102" s="161">
        <f>'Rent FY 2021-22'!AO103*105.75%</f>
        <v>793.12500000000011</v>
      </c>
      <c r="AP102" s="161">
        <f>'Rent FY 2021-22'!AP103*105.75%</f>
        <v>898.87500000000011</v>
      </c>
    </row>
    <row r="103" spans="1:42" x14ac:dyDescent="0.2">
      <c r="A103" s="13" t="s">
        <v>385</v>
      </c>
      <c r="B103" s="161">
        <f>'Rent FY 2021-22'!B104</f>
        <v>550</v>
      </c>
      <c r="C103" s="161">
        <f>'Rent FY 2021-22'!C104*105.75%</f>
        <v>426.17250000000007</v>
      </c>
      <c r="D103" s="161">
        <f>'Rent FY 2021-22'!D104*105.75%</f>
        <v>389.16</v>
      </c>
      <c r="E103" s="161">
        <f>'Rent FY 2021-22'!E104*105.75%</f>
        <v>430.40250000000003</v>
      </c>
      <c r="F103" s="161">
        <f>'Rent FY 2021-22'!F104*105.75%</f>
        <v>457.89750000000004</v>
      </c>
      <c r="G103" s="161"/>
      <c r="H103" s="13">
        <f>'Rent FY 2021-22'!H104</f>
        <v>20</v>
      </c>
      <c r="I103" s="161">
        <f>'Rent FY 2021-22'!I104*105.75%</f>
        <v>468.47250000000003</v>
      </c>
      <c r="J103" s="161">
        <f>'Rent FY 2021-22'!J104*105.75%</f>
        <v>417.71250000000003</v>
      </c>
      <c r="K103" s="161">
        <f>'Rent FY 2021-22'!K104*105.75%</f>
        <v>449.43750000000006</v>
      </c>
      <c r="L103" s="161">
        <f>'Rent FY 2021-22'!L104*105.75%</f>
        <v>512.88750000000005</v>
      </c>
      <c r="M103" s="161"/>
      <c r="N103" s="13">
        <f>'Rent FY 2021-22'!N104</f>
        <v>240</v>
      </c>
      <c r="O103" s="161">
        <f>'Rent FY 2021-22'!O104*105.75%</f>
        <v>543.55500000000006</v>
      </c>
      <c r="P103" s="161">
        <f>'Rent FY 2021-22'!P104*105.75%</f>
        <v>475.87500000000006</v>
      </c>
      <c r="Q103" s="161">
        <f>'Rent FY 2021-22'!Q104*105.75%</f>
        <v>528.75</v>
      </c>
      <c r="R103" s="161">
        <f>'Rent FY 2021-22'!R104*105.75%</f>
        <v>608.06250000000011</v>
      </c>
      <c r="S103" s="161"/>
      <c r="T103" s="13">
        <f>'Rent FY 2021-22'!T104</f>
        <v>740</v>
      </c>
      <c r="U103" s="161">
        <f>'Rent FY 2021-22'!U104*105.75%</f>
        <v>654.59250000000009</v>
      </c>
      <c r="V103" s="161">
        <f>'Rent FY 2021-22'!V104*105.75%</f>
        <v>581.62500000000011</v>
      </c>
      <c r="W103" s="161">
        <f>'Rent FY 2021-22'!W104*105.75%</f>
        <v>655.65000000000009</v>
      </c>
      <c r="X103" s="161">
        <f>'Rent FY 2021-22'!X104*105.75%</f>
        <v>713.81250000000011</v>
      </c>
      <c r="Y103" s="161"/>
      <c r="Z103" s="13">
        <f>'Rent FY 2021-22'!Z104</f>
        <v>600</v>
      </c>
      <c r="AA103" s="161">
        <f>'Rent FY 2021-22'!AA104*105.75%</f>
        <v>802.64250000000004</v>
      </c>
      <c r="AB103" s="161">
        <f>'Rent FY 2021-22'!AB104*105.75%</f>
        <v>692.66250000000002</v>
      </c>
      <c r="AC103" s="161">
        <f>'Rent FY 2021-22'!AC104*105.75%</f>
        <v>793.12500000000011</v>
      </c>
      <c r="AD103" s="161">
        <f>'Rent FY 2021-22'!AD104*105.75%</f>
        <v>898.87500000000011</v>
      </c>
      <c r="AE103" s="161"/>
      <c r="AF103" s="13">
        <f>'Rent FY 2021-22'!AF104</f>
        <v>130</v>
      </c>
      <c r="AG103" s="161">
        <f>'Rent FY 2021-22'!AG104*105.75%</f>
        <v>1209.7800000000002</v>
      </c>
      <c r="AH103" s="161">
        <f>'Rent FY 2021-22'!AH104*105.75%</f>
        <v>920.02500000000009</v>
      </c>
      <c r="AI103" s="161">
        <f>'Rent FY 2021-22'!AI104*105.75%</f>
        <v>1163.2500000000002</v>
      </c>
      <c r="AJ103" s="161">
        <f>'Rent FY 2021-22'!AJ104*105.75%</f>
        <v>1374.7500000000002</v>
      </c>
      <c r="AK103" s="161"/>
      <c r="AL103" s="13">
        <f>'Rent FY 2021-22'!AL104</f>
        <v>2270</v>
      </c>
      <c r="AM103" s="161">
        <f>'Rent FY 2021-22'!AM104*105.75%</f>
        <v>655.65000000000009</v>
      </c>
      <c r="AN103" s="161">
        <f>'Rent FY 2021-22'!AN104*105.75%</f>
        <v>475.87500000000006</v>
      </c>
      <c r="AO103" s="161">
        <f>'Rent FY 2021-22'!AO104*105.75%</f>
        <v>629.21250000000009</v>
      </c>
      <c r="AP103" s="161">
        <f>'Rent FY 2021-22'!AP104*105.75%</f>
        <v>766.68750000000011</v>
      </c>
    </row>
    <row r="104" spans="1:42" x14ac:dyDescent="0.2">
      <c r="A104" s="13" t="s">
        <v>387</v>
      </c>
      <c r="B104" s="161">
        <f>'Rent FY 2021-22'!B105</f>
        <v>0</v>
      </c>
      <c r="C104" s="161">
        <f>'Rent FY 2021-22'!C105*105.75%</f>
        <v>432.51750000000004</v>
      </c>
      <c r="D104" s="161">
        <f>'Rent FY 2021-22'!D105*105.75%</f>
        <v>389.16</v>
      </c>
      <c r="E104" s="161">
        <f>'Rent FY 2021-22'!E105*105.75%</f>
        <v>423.00000000000006</v>
      </c>
      <c r="F104" s="161">
        <f>'Rent FY 2021-22'!F105*105.75%</f>
        <v>481.16250000000002</v>
      </c>
      <c r="G104" s="161"/>
      <c r="H104" s="13" t="str">
        <f>'Rent FY 2021-22'!H105</f>
        <v>-</v>
      </c>
      <c r="I104" s="161">
        <f>'Rent FY 2021-22'!I105*105.75%</f>
        <v>489.62250000000006</v>
      </c>
      <c r="J104" s="161">
        <f>'Rent FY 2021-22'!J105*105.75%</f>
        <v>417.71250000000003</v>
      </c>
      <c r="K104" s="161">
        <f>'Rent FY 2021-22'!K105*105.75%</f>
        <v>475.87500000000006</v>
      </c>
      <c r="L104" s="161">
        <f>'Rent FY 2021-22'!L105*105.75%</f>
        <v>549.90000000000009</v>
      </c>
      <c r="M104" s="161"/>
      <c r="N104" s="13">
        <f>'Rent FY 2021-22'!N105</f>
        <v>20</v>
      </c>
      <c r="O104" s="161">
        <f>'Rent FY 2021-22'!O105*105.75%</f>
        <v>583.74</v>
      </c>
      <c r="P104" s="161">
        <f>'Rent FY 2021-22'!P105*105.75%</f>
        <v>502.31250000000006</v>
      </c>
      <c r="Q104" s="161">
        <f>'Rent FY 2021-22'!Q105*105.75%</f>
        <v>595.37250000000006</v>
      </c>
      <c r="R104" s="161">
        <f>'Rent FY 2021-22'!R105*105.75%</f>
        <v>653.53500000000008</v>
      </c>
      <c r="S104" s="161"/>
      <c r="T104" s="13">
        <f>'Rent FY 2021-22'!T105</f>
        <v>70</v>
      </c>
      <c r="U104" s="161">
        <f>'Rent FY 2021-22'!U105*105.75%</f>
        <v>726.50250000000005</v>
      </c>
      <c r="V104" s="161">
        <f>'Rent FY 2021-22'!V105*105.75%</f>
        <v>685.2600000000001</v>
      </c>
      <c r="W104" s="161">
        <f>'Rent FY 2021-22'!W105*105.75%</f>
        <v>734.96250000000009</v>
      </c>
      <c r="X104" s="161">
        <f>'Rent FY 2021-22'!X105*105.75%</f>
        <v>793.12500000000011</v>
      </c>
      <c r="Y104" s="161"/>
      <c r="Z104" s="13">
        <f>'Rent FY 2021-22'!Z105</f>
        <v>50</v>
      </c>
      <c r="AA104" s="161">
        <f>'Rent FY 2021-22'!AA105*105.75%</f>
        <v>911.56500000000005</v>
      </c>
      <c r="AB104" s="161">
        <f>'Rent FY 2021-22'!AB105*105.75%</f>
        <v>840.71250000000009</v>
      </c>
      <c r="AC104" s="161">
        <f>'Rent FY 2021-22'!AC105*105.75%</f>
        <v>898.87500000000011</v>
      </c>
      <c r="AD104" s="161">
        <f>'Rent FY 2021-22'!AD105*105.75%</f>
        <v>951.75000000000011</v>
      </c>
      <c r="AE104" s="161"/>
      <c r="AF104" s="13">
        <f>'Rent FY 2021-22'!AF105</f>
        <v>30</v>
      </c>
      <c r="AG104" s="161">
        <f>'Rent FY 2021-22'!AG105*105.75%</f>
        <v>1338.7950000000001</v>
      </c>
      <c r="AH104" s="161">
        <f>'Rent FY 2021-22'!AH105*105.75%</f>
        <v>1057.5</v>
      </c>
      <c r="AI104" s="161">
        <f>'Rent FY 2021-22'!AI105*105.75%</f>
        <v>1269.0000000000002</v>
      </c>
      <c r="AJ104" s="161">
        <f>'Rent FY 2021-22'!AJ105*105.75%</f>
        <v>1506.9375000000002</v>
      </c>
      <c r="AK104" s="161"/>
      <c r="AL104" s="13">
        <f>'Rent FY 2021-22'!AL105</f>
        <v>160</v>
      </c>
      <c r="AM104" s="161">
        <f>'Rent FY 2021-22'!AM105*105.75%</f>
        <v>863.97750000000008</v>
      </c>
      <c r="AN104" s="161">
        <f>'Rent FY 2021-22'!AN105*105.75%</f>
        <v>692.66250000000002</v>
      </c>
      <c r="AO104" s="161">
        <f>'Rent FY 2021-22'!AO105*105.75%</f>
        <v>793.12500000000011</v>
      </c>
      <c r="AP104" s="161">
        <f>'Rent FY 2021-22'!AP105*105.75%</f>
        <v>949.6350000000001</v>
      </c>
    </row>
    <row r="105" spans="1:42" x14ac:dyDescent="0.2">
      <c r="A105" s="13" t="s">
        <v>389</v>
      </c>
      <c r="B105" s="161" t="str">
        <f>'Rent FY 2021-22'!B106</f>
        <v>-</v>
      </c>
      <c r="C105" s="161">
        <f>'Rent FY 2021-22'!C106*105.75%</f>
        <v>432.51750000000004</v>
      </c>
      <c r="D105" s="161">
        <f>'Rent FY 2021-22'!D106*105.75%</f>
        <v>389.16</v>
      </c>
      <c r="E105" s="161">
        <f>'Rent FY 2021-22'!E106*105.75%</f>
        <v>423.00000000000006</v>
      </c>
      <c r="F105" s="161">
        <f>'Rent FY 2021-22'!F106*105.75%</f>
        <v>481.16250000000002</v>
      </c>
      <c r="G105" s="161"/>
      <c r="H105" s="13" t="str">
        <f>'Rent FY 2021-22'!H106</f>
        <v>-</v>
      </c>
      <c r="I105" s="161">
        <f>'Rent FY 2021-22'!I106*105.75%</f>
        <v>489.62250000000006</v>
      </c>
      <c r="J105" s="161">
        <f>'Rent FY 2021-22'!J106*105.75%</f>
        <v>417.71250000000003</v>
      </c>
      <c r="K105" s="161">
        <f>'Rent FY 2021-22'!K106*105.75%</f>
        <v>475.87500000000006</v>
      </c>
      <c r="L105" s="161">
        <f>'Rent FY 2021-22'!L106*105.75%</f>
        <v>549.90000000000009</v>
      </c>
      <c r="M105" s="161"/>
      <c r="N105" s="13">
        <f>'Rent FY 2021-22'!N106</f>
        <v>80</v>
      </c>
      <c r="O105" s="161">
        <f>'Rent FY 2021-22'!O106*105.75%</f>
        <v>565.76250000000005</v>
      </c>
      <c r="P105" s="161">
        <f>'Rent FY 2021-22'!P106*105.75%</f>
        <v>502.31250000000006</v>
      </c>
      <c r="Q105" s="161">
        <f>'Rent FY 2021-22'!Q106*105.75%</f>
        <v>555.1875</v>
      </c>
      <c r="R105" s="161">
        <f>'Rent FY 2021-22'!R106*105.75%</f>
        <v>629.21250000000009</v>
      </c>
      <c r="S105" s="161"/>
      <c r="T105" s="13">
        <f>'Rent FY 2021-22'!T106</f>
        <v>220</v>
      </c>
      <c r="U105" s="161">
        <f>'Rent FY 2021-22'!U106*105.75%</f>
        <v>686.31750000000011</v>
      </c>
      <c r="V105" s="161">
        <f>'Rent FY 2021-22'!V106*105.75%</f>
        <v>618.63750000000005</v>
      </c>
      <c r="W105" s="161">
        <f>'Rent FY 2021-22'!W106*105.75%</f>
        <v>706.41000000000008</v>
      </c>
      <c r="X105" s="161">
        <f>'Rent FY 2021-22'!X106*105.75%</f>
        <v>766.68750000000011</v>
      </c>
      <c r="Y105" s="161"/>
      <c r="Z105" s="13">
        <f>'Rent FY 2021-22'!Z106</f>
        <v>130</v>
      </c>
      <c r="AA105" s="161">
        <f>'Rent FY 2021-22'!AA106*105.75%</f>
        <v>823.79250000000013</v>
      </c>
      <c r="AB105" s="161">
        <f>'Rent FY 2021-22'!AB106*105.75%</f>
        <v>740.25000000000011</v>
      </c>
      <c r="AC105" s="161">
        <f>'Rent FY 2021-22'!AC106*105.75%</f>
        <v>819.56250000000011</v>
      </c>
      <c r="AD105" s="161">
        <f>'Rent FY 2021-22'!AD106*105.75%</f>
        <v>898.87500000000011</v>
      </c>
      <c r="AE105" s="161"/>
      <c r="AF105" s="13">
        <f>'Rent FY 2021-22'!AF106</f>
        <v>40</v>
      </c>
      <c r="AG105" s="161">
        <f>'Rent FY 2021-22'!AG106*105.75%</f>
        <v>1217.1825000000001</v>
      </c>
      <c r="AH105" s="161">
        <f>'Rent FY 2021-22'!AH106*105.75%</f>
        <v>1004.6250000000001</v>
      </c>
      <c r="AI105" s="161">
        <f>'Rent FY 2021-22'!AI106*105.75%</f>
        <v>1157.9625000000001</v>
      </c>
      <c r="AJ105" s="161">
        <f>'Rent FY 2021-22'!AJ106*105.75%</f>
        <v>1374.7500000000002</v>
      </c>
      <c r="AK105" s="161"/>
      <c r="AL105" s="13">
        <f>'Rent FY 2021-22'!AL106</f>
        <v>470</v>
      </c>
      <c r="AM105" s="161">
        <f>'Rent FY 2021-22'!AM106*105.75%</f>
        <v>744.48</v>
      </c>
      <c r="AN105" s="161">
        <f>'Rent FY 2021-22'!AN106*105.75%</f>
        <v>608.06250000000011</v>
      </c>
      <c r="AO105" s="161">
        <f>'Rent FY 2021-22'!AO106*105.75%</f>
        <v>713.81250000000011</v>
      </c>
      <c r="AP105" s="161">
        <f>'Rent FY 2021-22'!AP106*105.75%</f>
        <v>819.56250000000011</v>
      </c>
    </row>
    <row r="106" spans="1:42" x14ac:dyDescent="0.2">
      <c r="A106" s="13" t="s">
        <v>391</v>
      </c>
      <c r="B106" s="161" t="str">
        <f>'Rent FY 2021-22'!B107</f>
        <v>-</v>
      </c>
      <c r="C106" s="161">
        <f>'Rent FY 2021-22'!C107*105.75%</f>
        <v>432.51750000000004</v>
      </c>
      <c r="D106" s="161">
        <f>'Rent FY 2021-22'!D107*105.75%</f>
        <v>389.16</v>
      </c>
      <c r="E106" s="161">
        <f>'Rent FY 2021-22'!E107*105.75%</f>
        <v>423.00000000000006</v>
      </c>
      <c r="F106" s="161">
        <f>'Rent FY 2021-22'!F107*105.75%</f>
        <v>481.16250000000002</v>
      </c>
      <c r="G106" s="161"/>
      <c r="H106" s="13" t="str">
        <f>'Rent FY 2021-22'!H107</f>
        <v>-</v>
      </c>
      <c r="I106" s="161">
        <f>'Rent FY 2021-22'!I107*105.75%</f>
        <v>489.62250000000006</v>
      </c>
      <c r="J106" s="161">
        <f>'Rent FY 2021-22'!J107*105.75%</f>
        <v>417.71250000000003</v>
      </c>
      <c r="K106" s="161">
        <f>'Rent FY 2021-22'!K107*105.75%</f>
        <v>475.87500000000006</v>
      </c>
      <c r="L106" s="161">
        <f>'Rent FY 2021-22'!L107*105.75%</f>
        <v>549.90000000000009</v>
      </c>
      <c r="M106" s="161"/>
      <c r="N106" s="13">
        <f>'Rent FY 2021-22'!N107</f>
        <v>40</v>
      </c>
      <c r="O106" s="161">
        <f>'Rent FY 2021-22'!O107*105.75%</f>
        <v>468.47250000000003</v>
      </c>
      <c r="P106" s="161">
        <f>'Rent FY 2021-22'!P107*105.75%</f>
        <v>415.59750000000003</v>
      </c>
      <c r="Q106" s="161">
        <f>'Rent FY 2021-22'!Q107*105.75%</f>
        <v>449.43750000000006</v>
      </c>
      <c r="R106" s="161">
        <f>'Rent FY 2021-22'!R107*105.75%</f>
        <v>494.91</v>
      </c>
      <c r="S106" s="161"/>
      <c r="T106" s="13">
        <f>'Rent FY 2021-22'!T107</f>
        <v>120</v>
      </c>
      <c r="U106" s="161">
        <f>'Rent FY 2021-22'!U107*105.75%</f>
        <v>624.98250000000007</v>
      </c>
      <c r="V106" s="161">
        <f>'Rent FY 2021-22'!V107*105.75%</f>
        <v>555.1875</v>
      </c>
      <c r="W106" s="161">
        <f>'Rent FY 2021-22'!W107*105.75%</f>
        <v>608.06250000000011</v>
      </c>
      <c r="X106" s="161">
        <f>'Rent FY 2021-22'!X107*105.75%</f>
        <v>666.22500000000002</v>
      </c>
      <c r="Y106" s="161"/>
      <c r="Z106" s="13">
        <f>'Rent FY 2021-22'!Z107</f>
        <v>140</v>
      </c>
      <c r="AA106" s="161">
        <f>'Rent FY 2021-22'!AA107*105.75%</f>
        <v>743.42250000000013</v>
      </c>
      <c r="AB106" s="161">
        <f>'Rent FY 2021-22'!AB107*105.75%</f>
        <v>632.3850000000001</v>
      </c>
      <c r="AC106" s="161">
        <f>'Rent FY 2021-22'!AC107*105.75%</f>
        <v>713.81250000000011</v>
      </c>
      <c r="AD106" s="161">
        <f>'Rent FY 2021-22'!AD107*105.75%</f>
        <v>806.87250000000006</v>
      </c>
      <c r="AE106" s="161"/>
      <c r="AF106" s="13">
        <f>'Rent FY 2021-22'!AF107</f>
        <v>50</v>
      </c>
      <c r="AG106" s="161">
        <f>'Rent FY 2021-22'!AG107*105.75%</f>
        <v>1343.0250000000001</v>
      </c>
      <c r="AH106" s="161">
        <f>'Rent FY 2021-22'!AH107*105.75%</f>
        <v>828.02250000000004</v>
      </c>
      <c r="AI106" s="161">
        <f>'Rent FY 2021-22'!AI107*105.75%</f>
        <v>1216.1250000000002</v>
      </c>
      <c r="AJ106" s="161">
        <f>'Rent FY 2021-22'!AJ107*105.75%</f>
        <v>1744.8750000000002</v>
      </c>
      <c r="AK106" s="161"/>
      <c r="AL106" s="13">
        <f>'Rent FY 2021-22'!AL107</f>
        <v>350</v>
      </c>
      <c r="AM106" s="161">
        <f>'Rent FY 2021-22'!AM107*105.75%</f>
        <v>759.28500000000008</v>
      </c>
      <c r="AN106" s="161">
        <f>'Rent FY 2021-22'!AN107*105.75%</f>
        <v>555.1875</v>
      </c>
      <c r="AO106" s="161">
        <f>'Rent FY 2021-22'!AO107*105.75%</f>
        <v>660.93750000000011</v>
      </c>
      <c r="AP106" s="161">
        <f>'Rent FY 2021-22'!AP107*105.75%</f>
        <v>793.12500000000011</v>
      </c>
    </row>
    <row r="107" spans="1:42" x14ac:dyDescent="0.2">
      <c r="A107" s="13" t="s">
        <v>393</v>
      </c>
      <c r="B107" s="161">
        <f>'Rent FY 2021-22'!B108</f>
        <v>10</v>
      </c>
      <c r="C107" s="161">
        <f>'Rent FY 2021-22'!C108*105.75%</f>
        <v>481.16250000000002</v>
      </c>
      <c r="D107" s="161">
        <f>'Rent FY 2021-22'!D108*105.75%</f>
        <v>475.87500000000006</v>
      </c>
      <c r="E107" s="161">
        <f>'Rent FY 2021-22'!E108*105.75%</f>
        <v>475.87500000000006</v>
      </c>
      <c r="F107" s="161">
        <f>'Rent FY 2021-22'!F108*105.75%</f>
        <v>502.31250000000006</v>
      </c>
      <c r="G107" s="161"/>
      <c r="H107" s="13" t="str">
        <f>'Rent FY 2021-22'!H108</f>
        <v>-</v>
      </c>
      <c r="I107" s="161">
        <f>'Rent FY 2021-22'!I108*105.75%</f>
        <v>489.62250000000006</v>
      </c>
      <c r="J107" s="161">
        <f>'Rent FY 2021-22'!J108*105.75%</f>
        <v>417.71250000000003</v>
      </c>
      <c r="K107" s="161">
        <f>'Rent FY 2021-22'!K108*105.75%</f>
        <v>475.87500000000006</v>
      </c>
      <c r="L107" s="161">
        <f>'Rent FY 2021-22'!L108*105.75%</f>
        <v>549.90000000000009</v>
      </c>
      <c r="M107" s="161"/>
      <c r="N107" s="13">
        <f>'Rent FY 2021-22'!N108</f>
        <v>70</v>
      </c>
      <c r="O107" s="161">
        <f>'Rent FY 2021-22'!O108*105.75%</f>
        <v>512.88750000000005</v>
      </c>
      <c r="P107" s="161">
        <f>'Rent FY 2021-22'!P108*105.75%</f>
        <v>433.57500000000005</v>
      </c>
      <c r="Q107" s="161">
        <f>'Rent FY 2021-22'!Q108*105.75%</f>
        <v>502.31250000000006</v>
      </c>
      <c r="R107" s="161">
        <f>'Rent FY 2021-22'!R108*105.75%</f>
        <v>581.62500000000011</v>
      </c>
      <c r="S107" s="161"/>
      <c r="T107" s="13">
        <f>'Rent FY 2021-22'!T108</f>
        <v>260</v>
      </c>
      <c r="U107" s="161">
        <f>'Rent FY 2021-22'!U108*105.75%</f>
        <v>626.04000000000008</v>
      </c>
      <c r="V107" s="161">
        <f>'Rent FY 2021-22'!V108*105.75%</f>
        <v>555.1875</v>
      </c>
      <c r="W107" s="161">
        <f>'Rent FY 2021-22'!W108*105.75%</f>
        <v>608.06250000000011</v>
      </c>
      <c r="X107" s="161">
        <f>'Rent FY 2021-22'!X108*105.75%</f>
        <v>687.37500000000011</v>
      </c>
      <c r="Y107" s="161"/>
      <c r="Z107" s="13">
        <f>'Rent FY 2021-22'!Z108</f>
        <v>230</v>
      </c>
      <c r="AA107" s="161">
        <f>'Rent FY 2021-22'!AA108*105.75%</f>
        <v>783.60750000000007</v>
      </c>
      <c r="AB107" s="161">
        <f>'Rent FY 2021-22'!AB108*105.75%</f>
        <v>687.37500000000011</v>
      </c>
      <c r="AC107" s="161">
        <f>'Rent FY 2021-22'!AC108*105.75%</f>
        <v>766.68750000000011</v>
      </c>
      <c r="AD107" s="161">
        <f>'Rent FY 2021-22'!AD108*105.75%</f>
        <v>872.43750000000011</v>
      </c>
      <c r="AE107" s="161"/>
      <c r="AF107" s="13">
        <f>'Rent FY 2021-22'!AF108</f>
        <v>80</v>
      </c>
      <c r="AG107" s="161">
        <f>'Rent FY 2021-22'!AG108*105.75%</f>
        <v>1173.825</v>
      </c>
      <c r="AH107" s="161">
        <f>'Rent FY 2021-22'!AH108*105.75%</f>
        <v>925.31250000000011</v>
      </c>
      <c r="AI107" s="161">
        <f>'Rent FY 2021-22'!AI108*105.75%</f>
        <v>1057.5</v>
      </c>
      <c r="AJ107" s="161">
        <f>'Rent FY 2021-22'!AJ108*105.75%</f>
        <v>1374.7500000000002</v>
      </c>
      <c r="AK107" s="161"/>
      <c r="AL107" s="13">
        <f>'Rent FY 2021-22'!AL108</f>
        <v>650</v>
      </c>
      <c r="AM107" s="161">
        <f>'Rent FY 2021-22'!AM108*105.75%</f>
        <v>730.73250000000007</v>
      </c>
      <c r="AN107" s="161">
        <f>'Rent FY 2021-22'!AN108*105.75%</f>
        <v>581.62500000000011</v>
      </c>
      <c r="AO107" s="161">
        <f>'Rent FY 2021-22'!AO108*105.75%</f>
        <v>687.37500000000011</v>
      </c>
      <c r="AP107" s="161">
        <f>'Rent FY 2021-22'!AP108*105.75%</f>
        <v>808.98750000000007</v>
      </c>
    </row>
    <row r="108" spans="1:42" x14ac:dyDescent="0.2">
      <c r="A108" s="13" t="s">
        <v>395</v>
      </c>
      <c r="B108" s="161">
        <f>'Rent FY 2021-22'!B109</f>
        <v>0</v>
      </c>
      <c r="C108" s="161">
        <f>'Rent FY 2021-22'!C109*105.75%</f>
        <v>432.51750000000004</v>
      </c>
      <c r="D108" s="161">
        <f>'Rent FY 2021-22'!D109*105.75%</f>
        <v>389.16</v>
      </c>
      <c r="E108" s="161">
        <f>'Rent FY 2021-22'!E109*105.75%</f>
        <v>423.00000000000006</v>
      </c>
      <c r="F108" s="161">
        <f>'Rent FY 2021-22'!F109*105.75%</f>
        <v>481.16250000000002</v>
      </c>
      <c r="G108" s="161"/>
      <c r="H108" s="13" t="str">
        <f>'Rent FY 2021-22'!H109</f>
        <v>-</v>
      </c>
      <c r="I108" s="161">
        <f>'Rent FY 2021-22'!I109*105.75%</f>
        <v>489.62250000000006</v>
      </c>
      <c r="J108" s="161">
        <f>'Rent FY 2021-22'!J109*105.75%</f>
        <v>417.71250000000003</v>
      </c>
      <c r="K108" s="161">
        <f>'Rent FY 2021-22'!K109*105.75%</f>
        <v>475.87500000000006</v>
      </c>
      <c r="L108" s="161">
        <f>'Rent FY 2021-22'!L109*105.75%</f>
        <v>549.90000000000009</v>
      </c>
      <c r="M108" s="161"/>
      <c r="N108" s="13">
        <f>'Rent FY 2021-22'!N109</f>
        <v>20</v>
      </c>
      <c r="O108" s="161">
        <f>'Rent FY 2021-22'!O109*105.75%</f>
        <v>569.99250000000006</v>
      </c>
      <c r="P108" s="161">
        <f>'Rent FY 2021-22'!P109*105.75%</f>
        <v>528.75</v>
      </c>
      <c r="Q108" s="161">
        <f>'Rent FY 2021-22'!Q109*105.75%</f>
        <v>555.1875</v>
      </c>
      <c r="R108" s="161">
        <f>'Rent FY 2021-22'!R109*105.75%</f>
        <v>629.21250000000009</v>
      </c>
      <c r="S108" s="161"/>
      <c r="T108" s="13">
        <f>'Rent FY 2021-22'!T109</f>
        <v>90</v>
      </c>
      <c r="U108" s="161">
        <f>'Rent FY 2021-22'!U109*105.75%</f>
        <v>716.98500000000013</v>
      </c>
      <c r="V108" s="161">
        <f>'Rent FY 2021-22'!V109*105.75%</f>
        <v>634.50000000000011</v>
      </c>
      <c r="W108" s="161">
        <f>'Rent FY 2021-22'!W109*105.75%</f>
        <v>713.81250000000011</v>
      </c>
      <c r="X108" s="161">
        <f>'Rent FY 2021-22'!X109*105.75%</f>
        <v>793.12500000000011</v>
      </c>
      <c r="Y108" s="161"/>
      <c r="Z108" s="13">
        <f>'Rent FY 2021-22'!Z109</f>
        <v>120</v>
      </c>
      <c r="AA108" s="161">
        <f>'Rent FY 2021-22'!AA109*105.75%</f>
        <v>911.56500000000005</v>
      </c>
      <c r="AB108" s="161">
        <f>'Rent FY 2021-22'!AB109*105.75%</f>
        <v>819.56250000000011</v>
      </c>
      <c r="AC108" s="161">
        <f>'Rent FY 2021-22'!AC109*105.75%</f>
        <v>898.87500000000011</v>
      </c>
      <c r="AD108" s="161">
        <f>'Rent FY 2021-22'!AD109*105.75%</f>
        <v>1004.6250000000001</v>
      </c>
      <c r="AE108" s="161"/>
      <c r="AF108" s="13">
        <f>'Rent FY 2021-22'!AF109</f>
        <v>40</v>
      </c>
      <c r="AG108" s="161">
        <f>'Rent FY 2021-22'!AG109*105.75%</f>
        <v>1241.5050000000001</v>
      </c>
      <c r="AH108" s="161">
        <f>'Rent FY 2021-22'!AH109*105.75%</f>
        <v>1057.5</v>
      </c>
      <c r="AI108" s="161">
        <f>'Rent FY 2021-22'!AI109*105.75%</f>
        <v>1242.5625000000002</v>
      </c>
      <c r="AJ108" s="161">
        <f>'Rent FY 2021-22'!AJ109*105.75%</f>
        <v>1321.8750000000002</v>
      </c>
      <c r="AK108" s="161"/>
      <c r="AL108" s="13">
        <f>'Rent FY 2021-22'!AL109</f>
        <v>280</v>
      </c>
      <c r="AM108" s="161">
        <f>'Rent FY 2021-22'!AM109*105.75%</f>
        <v>871.38000000000011</v>
      </c>
      <c r="AN108" s="161">
        <f>'Rent FY 2021-22'!AN109*105.75%</f>
        <v>697.95</v>
      </c>
      <c r="AO108" s="161">
        <f>'Rent FY 2021-22'!AO109*105.75%</f>
        <v>840.71250000000009</v>
      </c>
      <c r="AP108" s="161">
        <f>'Rent FY 2021-22'!AP109*105.75%</f>
        <v>951.75000000000011</v>
      </c>
    </row>
    <row r="109" spans="1:42" x14ac:dyDescent="0.2">
      <c r="A109" s="13" t="s">
        <v>811</v>
      </c>
      <c r="B109" s="161">
        <f>'Rent FY 2021-22'!B110</f>
        <v>430</v>
      </c>
      <c r="C109" s="161">
        <f>'Rent FY 2021-22'!C110*105.75%</f>
        <v>410.31000000000006</v>
      </c>
      <c r="D109" s="161">
        <f>'Rent FY 2021-22'!D110*105.75%</f>
        <v>366.95250000000004</v>
      </c>
      <c r="E109" s="161">
        <f>'Rent FY 2021-22'!E110*105.75%</f>
        <v>412.42500000000007</v>
      </c>
      <c r="F109" s="161">
        <f>'Rent FY 2021-22'!F110*105.75%</f>
        <v>449.43750000000006</v>
      </c>
      <c r="G109" s="161"/>
      <c r="H109" s="13">
        <f>'Rent FY 2021-22'!H110</f>
        <v>60</v>
      </c>
      <c r="I109" s="161">
        <f>'Rent FY 2021-22'!I110*105.75%</f>
        <v>455.78250000000003</v>
      </c>
      <c r="J109" s="161">
        <f>'Rent FY 2021-22'!J110*105.75%</f>
        <v>366.95250000000004</v>
      </c>
      <c r="K109" s="161">
        <f>'Rent FY 2021-22'!K110*105.75%</f>
        <v>415.59750000000003</v>
      </c>
      <c r="L109" s="161">
        <f>'Rent FY 2021-22'!L110*105.75%</f>
        <v>475.87500000000006</v>
      </c>
      <c r="M109" s="161"/>
      <c r="N109" s="13">
        <f>'Rent FY 2021-22'!N110</f>
        <v>810</v>
      </c>
      <c r="O109" s="161">
        <f>'Rent FY 2021-22'!O110*105.75%</f>
        <v>499.14000000000004</v>
      </c>
      <c r="P109" s="161">
        <f>'Rent FY 2021-22'!P110*105.75%</f>
        <v>417.71250000000003</v>
      </c>
      <c r="Q109" s="161">
        <f>'Rent FY 2021-22'!Q110*105.75%</f>
        <v>475.87500000000006</v>
      </c>
      <c r="R109" s="161">
        <f>'Rent FY 2021-22'!R110*105.75%</f>
        <v>555.1875</v>
      </c>
      <c r="S109" s="161"/>
      <c r="T109" s="13">
        <f>'Rent FY 2021-22'!T110</f>
        <v>2680</v>
      </c>
      <c r="U109" s="161">
        <f>'Rent FY 2021-22'!U110*105.75%</f>
        <v>635.55750000000012</v>
      </c>
      <c r="V109" s="161">
        <f>'Rent FY 2021-22'!V110*105.75%</f>
        <v>555.1875</v>
      </c>
      <c r="W109" s="161">
        <f>'Rent FY 2021-22'!W110*105.75%</f>
        <v>629.21250000000009</v>
      </c>
      <c r="X109" s="161">
        <f>'Rent FY 2021-22'!X110*105.75%</f>
        <v>687.37500000000011</v>
      </c>
      <c r="Y109" s="161"/>
      <c r="Z109" s="13">
        <f>'Rent FY 2021-22'!Z110</f>
        <v>2140</v>
      </c>
      <c r="AA109" s="161">
        <f>'Rent FY 2021-22'!AA110*105.75%</f>
        <v>740.25000000000011</v>
      </c>
      <c r="AB109" s="161">
        <f>'Rent FY 2021-22'!AB110*105.75%</f>
        <v>634.50000000000011</v>
      </c>
      <c r="AC109" s="161">
        <f>'Rent FY 2021-22'!AC110*105.75%</f>
        <v>734.96250000000009</v>
      </c>
      <c r="AD109" s="161">
        <f>'Rent FY 2021-22'!AD110*105.75%</f>
        <v>819.56250000000011</v>
      </c>
      <c r="AE109" s="161"/>
      <c r="AF109" s="13">
        <f>'Rent FY 2021-22'!AF110</f>
        <v>510</v>
      </c>
      <c r="AG109" s="161">
        <f>'Rent FY 2021-22'!AG110*105.75%</f>
        <v>1054.3275000000001</v>
      </c>
      <c r="AH109" s="161">
        <f>'Rent FY 2021-22'!AH110*105.75%</f>
        <v>824.85000000000014</v>
      </c>
      <c r="AI109" s="161">
        <f>'Rent FY 2021-22'!AI110*105.75%</f>
        <v>978.18750000000011</v>
      </c>
      <c r="AJ109" s="161">
        <f>'Rent FY 2021-22'!AJ110*105.75%</f>
        <v>1216.1250000000002</v>
      </c>
      <c r="AK109" s="161"/>
      <c r="AL109" s="13">
        <f>'Rent FY 2021-22'!AL110</f>
        <v>6640</v>
      </c>
      <c r="AM109" s="161">
        <f>'Rent FY 2021-22'!AM110*105.75%</f>
        <v>668.34</v>
      </c>
      <c r="AN109" s="161">
        <f>'Rent FY 2021-22'!AN110*105.75%</f>
        <v>528.75</v>
      </c>
      <c r="AO109" s="161">
        <f>'Rent FY 2021-22'!AO110*105.75%</f>
        <v>634.50000000000011</v>
      </c>
      <c r="AP109" s="161">
        <f>'Rent FY 2021-22'!AP110*105.75%</f>
        <v>766.68750000000011</v>
      </c>
    </row>
    <row r="110" spans="1:42" x14ac:dyDescent="0.2">
      <c r="A110" s="13" t="s">
        <v>397</v>
      </c>
      <c r="B110" s="161">
        <f>'Rent FY 2021-22'!B111</f>
        <v>30</v>
      </c>
      <c r="C110" s="161">
        <f>'Rent FY 2021-22'!C111*105.75%</f>
        <v>439.92000000000007</v>
      </c>
      <c r="D110" s="161">
        <f>'Rent FY 2021-22'!D111*105.75%</f>
        <v>396.56250000000006</v>
      </c>
      <c r="E110" s="161">
        <f>'Rent FY 2021-22'!E111*105.75%</f>
        <v>453.66750000000002</v>
      </c>
      <c r="F110" s="161">
        <f>'Rent FY 2021-22'!F111*105.75%</f>
        <v>502.31250000000006</v>
      </c>
      <c r="G110" s="161"/>
      <c r="H110" s="13">
        <f>'Rent FY 2021-22'!H111</f>
        <v>20</v>
      </c>
      <c r="I110" s="161">
        <f>'Rent FY 2021-22'!I111*105.75%</f>
        <v>464.24250000000006</v>
      </c>
      <c r="J110" s="161">
        <f>'Rent FY 2021-22'!J111*105.75%</f>
        <v>396.56250000000006</v>
      </c>
      <c r="K110" s="161">
        <f>'Rent FY 2021-22'!K111*105.75%</f>
        <v>412.42500000000007</v>
      </c>
      <c r="L110" s="161">
        <f>'Rent FY 2021-22'!L111*105.75%</f>
        <v>497.02500000000003</v>
      </c>
      <c r="M110" s="161"/>
      <c r="N110" s="13">
        <f>'Rent FY 2021-22'!N111</f>
        <v>100</v>
      </c>
      <c r="O110" s="161">
        <f>'Rent FY 2021-22'!O111*105.75%</f>
        <v>520.29000000000008</v>
      </c>
      <c r="P110" s="161">
        <f>'Rent FY 2021-22'!P111*105.75%</f>
        <v>456.84000000000003</v>
      </c>
      <c r="Q110" s="161">
        <f>'Rent FY 2021-22'!Q111*105.75%</f>
        <v>523.46250000000009</v>
      </c>
      <c r="R110" s="161">
        <f>'Rent FY 2021-22'!R111*105.75%</f>
        <v>581.62500000000011</v>
      </c>
      <c r="S110" s="161"/>
      <c r="T110" s="13">
        <f>'Rent FY 2021-22'!T111</f>
        <v>360</v>
      </c>
      <c r="U110" s="161">
        <f>'Rent FY 2021-22'!U111*105.75%</f>
        <v>642.96</v>
      </c>
      <c r="V110" s="161">
        <f>'Rent FY 2021-22'!V111*105.75%</f>
        <v>592.20000000000005</v>
      </c>
      <c r="W110" s="161">
        <f>'Rent FY 2021-22'!W111*105.75%</f>
        <v>645.07500000000005</v>
      </c>
      <c r="X110" s="161">
        <f>'Rent FY 2021-22'!X111*105.75%</f>
        <v>687.37500000000011</v>
      </c>
      <c r="Y110" s="161"/>
      <c r="Z110" s="13">
        <f>'Rent FY 2021-22'!Z111</f>
        <v>250</v>
      </c>
      <c r="AA110" s="161">
        <f>'Rent FY 2021-22'!AA111*105.75%</f>
        <v>759.28500000000008</v>
      </c>
      <c r="AB110" s="161">
        <f>'Rent FY 2021-22'!AB111*105.75%</f>
        <v>708.52500000000009</v>
      </c>
      <c r="AC110" s="161">
        <f>'Rent FY 2021-22'!AC111*105.75%</f>
        <v>756.11250000000007</v>
      </c>
      <c r="AD110" s="161">
        <f>'Rent FY 2021-22'!AD111*105.75%</f>
        <v>840.71250000000009</v>
      </c>
      <c r="AE110" s="161"/>
      <c r="AF110" s="13">
        <f>'Rent FY 2021-22'!AF111</f>
        <v>40</v>
      </c>
      <c r="AG110" s="161">
        <f>'Rent FY 2021-22'!AG111*105.75%</f>
        <v>1015.2</v>
      </c>
      <c r="AH110" s="161">
        <f>'Rent FY 2021-22'!AH111*105.75%</f>
        <v>898.87500000000011</v>
      </c>
      <c r="AI110" s="161">
        <f>'Rent FY 2021-22'!AI111*105.75%</f>
        <v>970.78500000000008</v>
      </c>
      <c r="AJ110" s="161">
        <f>'Rent FY 2021-22'!AJ111*105.75%</f>
        <v>1052.2125000000001</v>
      </c>
      <c r="AK110" s="161"/>
      <c r="AL110" s="13">
        <f>'Rent FY 2021-22'!AL111</f>
        <v>800</v>
      </c>
      <c r="AM110" s="161">
        <f>'Rent FY 2021-22'!AM111*105.75%</f>
        <v>672.57</v>
      </c>
      <c r="AN110" s="161">
        <f>'Rent FY 2021-22'!AN111*105.75%</f>
        <v>581.62500000000011</v>
      </c>
      <c r="AO110" s="161">
        <f>'Rent FY 2021-22'!AO111*105.75%</f>
        <v>660.93750000000011</v>
      </c>
      <c r="AP110" s="161">
        <f>'Rent FY 2021-22'!AP111*105.75%</f>
        <v>740.25000000000011</v>
      </c>
    </row>
    <row r="111" spans="1:42" x14ac:dyDescent="0.2">
      <c r="A111" s="13" t="s">
        <v>399</v>
      </c>
      <c r="B111" s="161">
        <f>'Rent FY 2021-22'!B112</f>
        <v>140</v>
      </c>
      <c r="C111" s="161">
        <f>'Rent FY 2021-22'!C112*105.75%</f>
        <v>403.96500000000003</v>
      </c>
      <c r="D111" s="161">
        <f>'Rent FY 2021-22'!D112*105.75%</f>
        <v>366.95250000000004</v>
      </c>
      <c r="E111" s="161">
        <f>'Rent FY 2021-22'!E112*105.75%</f>
        <v>412.42500000000007</v>
      </c>
      <c r="F111" s="161">
        <f>'Rent FY 2021-22'!F112*105.75%</f>
        <v>412.42500000000007</v>
      </c>
      <c r="G111" s="161"/>
      <c r="H111" s="13">
        <f>'Rent FY 2021-22'!H112</f>
        <v>10</v>
      </c>
      <c r="I111" s="161">
        <f>'Rent FY 2021-22'!I112*105.75%</f>
        <v>385.98750000000001</v>
      </c>
      <c r="J111" s="161">
        <f>'Rent FY 2021-22'!J112*105.75%</f>
        <v>354.26250000000005</v>
      </c>
      <c r="K111" s="161">
        <f>'Rent FY 2021-22'!K112*105.75%</f>
        <v>389.16</v>
      </c>
      <c r="L111" s="161">
        <f>'Rent FY 2021-22'!L112*105.75%</f>
        <v>417.71250000000003</v>
      </c>
      <c r="M111" s="161"/>
      <c r="N111" s="13">
        <f>'Rent FY 2021-22'!N112</f>
        <v>230</v>
      </c>
      <c r="O111" s="161">
        <f>'Rent FY 2021-22'!O112*105.75%</f>
        <v>426.17250000000007</v>
      </c>
      <c r="P111" s="161">
        <f>'Rent FY 2021-22'!P112*105.75%</f>
        <v>370.12500000000006</v>
      </c>
      <c r="Q111" s="161">
        <f>'Rent FY 2021-22'!Q112*105.75%</f>
        <v>417.71250000000003</v>
      </c>
      <c r="R111" s="161">
        <f>'Rent FY 2021-22'!R112*105.75%</f>
        <v>475.87500000000006</v>
      </c>
      <c r="S111" s="161"/>
      <c r="T111" s="13">
        <f>'Rent FY 2021-22'!T112</f>
        <v>600</v>
      </c>
      <c r="U111" s="161">
        <f>'Rent FY 2021-22'!U112*105.75%</f>
        <v>553.0725000000001</v>
      </c>
      <c r="V111" s="161">
        <f>'Rent FY 2021-22'!V112*105.75%</f>
        <v>497.02500000000003</v>
      </c>
      <c r="W111" s="161">
        <f>'Rent FY 2021-22'!W112*105.75%</f>
        <v>549.90000000000009</v>
      </c>
      <c r="X111" s="161">
        <f>'Rent FY 2021-22'!X112*105.75%</f>
        <v>608.06250000000011</v>
      </c>
      <c r="Y111" s="161"/>
      <c r="Z111" s="13">
        <f>'Rent FY 2021-22'!Z112</f>
        <v>440</v>
      </c>
      <c r="AA111" s="161">
        <f>'Rent FY 2021-22'!AA112*105.75%</f>
        <v>668.34</v>
      </c>
      <c r="AB111" s="161">
        <f>'Rent FY 2021-22'!AB112*105.75%</f>
        <v>581.62500000000011</v>
      </c>
      <c r="AC111" s="161">
        <f>'Rent FY 2021-22'!AC112*105.75%</f>
        <v>660.93750000000011</v>
      </c>
      <c r="AD111" s="161">
        <f>'Rent FY 2021-22'!AD112*105.75%</f>
        <v>740.25000000000011</v>
      </c>
      <c r="AE111" s="161"/>
      <c r="AF111" s="13">
        <f>'Rent FY 2021-22'!AF112</f>
        <v>90</v>
      </c>
      <c r="AG111" s="161">
        <f>'Rent FY 2021-22'!AG112*105.75%</f>
        <v>928.48500000000013</v>
      </c>
      <c r="AH111" s="161">
        <f>'Rent FY 2021-22'!AH112*105.75%</f>
        <v>679.97250000000008</v>
      </c>
      <c r="AI111" s="161">
        <f>'Rent FY 2021-22'!AI112*105.75%</f>
        <v>843.8850000000001</v>
      </c>
      <c r="AJ111" s="161">
        <f>'Rent FY 2021-22'!AJ112*105.75%</f>
        <v>1110.375</v>
      </c>
      <c r="AK111" s="161"/>
      <c r="AL111" s="13">
        <f>'Rent FY 2021-22'!AL112</f>
        <v>1510</v>
      </c>
      <c r="AM111" s="161">
        <f>'Rent FY 2021-22'!AM112*105.75%</f>
        <v>576.33750000000009</v>
      </c>
      <c r="AN111" s="161">
        <f>'Rent FY 2021-22'!AN112*105.75%</f>
        <v>444.15000000000003</v>
      </c>
      <c r="AO111" s="161">
        <f>'Rent FY 2021-22'!AO112*105.75%</f>
        <v>555.1875</v>
      </c>
      <c r="AP111" s="161">
        <f>'Rent FY 2021-22'!AP112*105.75%</f>
        <v>655.65000000000009</v>
      </c>
    </row>
    <row r="112" spans="1:42" x14ac:dyDescent="0.2">
      <c r="A112" s="13" t="s">
        <v>401</v>
      </c>
      <c r="B112" s="161">
        <f>'Rent FY 2021-22'!B113</f>
        <v>150</v>
      </c>
      <c r="C112" s="161">
        <f>'Rent FY 2021-22'!C113*105.75%</f>
        <v>398.67750000000007</v>
      </c>
      <c r="D112" s="161">
        <f>'Rent FY 2021-22'!D113*105.75%</f>
        <v>365.89500000000004</v>
      </c>
      <c r="E112" s="161">
        <f>'Rent FY 2021-22'!E113*105.75%</f>
        <v>396.56250000000006</v>
      </c>
      <c r="F112" s="161">
        <f>'Rent FY 2021-22'!F113*105.75%</f>
        <v>433.57500000000005</v>
      </c>
      <c r="G112" s="161"/>
      <c r="H112" s="13">
        <f>'Rent FY 2021-22'!H113</f>
        <v>10</v>
      </c>
      <c r="I112" s="161">
        <f>'Rent FY 2021-22'!I113*105.75%</f>
        <v>547.78500000000008</v>
      </c>
      <c r="J112" s="161">
        <f>'Rent FY 2021-22'!J113*105.75%</f>
        <v>423.00000000000006</v>
      </c>
      <c r="K112" s="161">
        <f>'Rent FY 2021-22'!K113*105.75%</f>
        <v>475.87500000000006</v>
      </c>
      <c r="L112" s="161">
        <f>'Rent FY 2021-22'!L113*105.75%</f>
        <v>713.81250000000011</v>
      </c>
      <c r="M112" s="161"/>
      <c r="N112" s="13">
        <f>'Rent FY 2021-22'!N113</f>
        <v>190</v>
      </c>
      <c r="O112" s="161">
        <f>'Rent FY 2021-22'!O113*105.75%</f>
        <v>580.56750000000011</v>
      </c>
      <c r="P112" s="161">
        <f>'Rent FY 2021-22'!P113*105.75%</f>
        <v>502.31250000000006</v>
      </c>
      <c r="Q112" s="161">
        <f>'Rent FY 2021-22'!Q113*105.75%</f>
        <v>555.1875</v>
      </c>
      <c r="R112" s="161">
        <f>'Rent FY 2021-22'!R113*105.75%</f>
        <v>629.21250000000009</v>
      </c>
      <c r="S112" s="161"/>
      <c r="T112" s="13">
        <f>'Rent FY 2021-22'!T113</f>
        <v>540</v>
      </c>
      <c r="U112" s="161">
        <f>'Rent FY 2021-22'!U113*105.75%</f>
        <v>712.75500000000011</v>
      </c>
      <c r="V112" s="161">
        <f>'Rent FY 2021-22'!V113*105.75%</f>
        <v>608.06250000000011</v>
      </c>
      <c r="W112" s="161">
        <f>'Rent FY 2021-22'!W113*105.75%</f>
        <v>660.93750000000011</v>
      </c>
      <c r="X112" s="161">
        <f>'Rent FY 2021-22'!X113*105.75%</f>
        <v>734.96250000000009</v>
      </c>
      <c r="Y112" s="161"/>
      <c r="Z112" s="13">
        <f>'Rent FY 2021-22'!Z113</f>
        <v>310</v>
      </c>
      <c r="AA112" s="161">
        <f>'Rent FY 2021-22'!AA113*105.75%</f>
        <v>787.83750000000009</v>
      </c>
      <c r="AB112" s="161">
        <f>'Rent FY 2021-22'!AB113*105.75%</f>
        <v>687.37500000000011</v>
      </c>
      <c r="AC112" s="161">
        <f>'Rent FY 2021-22'!AC113*105.75%</f>
        <v>766.68750000000011</v>
      </c>
      <c r="AD112" s="161">
        <f>'Rent FY 2021-22'!AD113*105.75%</f>
        <v>846.00000000000011</v>
      </c>
      <c r="AE112" s="161"/>
      <c r="AF112" s="13">
        <f>'Rent FY 2021-22'!AF113</f>
        <v>70</v>
      </c>
      <c r="AG112" s="161">
        <f>'Rent FY 2021-22'!AG113*105.75%</f>
        <v>1053.2700000000002</v>
      </c>
      <c r="AH112" s="161">
        <f>'Rent FY 2021-22'!AH113*105.75%</f>
        <v>819.56250000000011</v>
      </c>
      <c r="AI112" s="161">
        <f>'Rent FY 2021-22'!AI113*105.75%</f>
        <v>1004.6250000000001</v>
      </c>
      <c r="AJ112" s="161">
        <f>'Rent FY 2021-22'!AJ113*105.75%</f>
        <v>1269.0000000000002</v>
      </c>
      <c r="AK112" s="161"/>
      <c r="AL112" s="13">
        <f>'Rent FY 2021-22'!AL113</f>
        <v>1270</v>
      </c>
      <c r="AM112" s="161">
        <f>'Rent FY 2021-22'!AM113*105.75%</f>
        <v>693.72</v>
      </c>
      <c r="AN112" s="161">
        <f>'Rent FY 2021-22'!AN113*105.75%</f>
        <v>555.1875</v>
      </c>
      <c r="AO112" s="161">
        <f>'Rent FY 2021-22'!AO113*105.75%</f>
        <v>660.93750000000011</v>
      </c>
      <c r="AP112" s="161">
        <f>'Rent FY 2021-22'!AP113*105.75%</f>
        <v>793.12500000000011</v>
      </c>
    </row>
    <row r="113" spans="1:42" x14ac:dyDescent="0.2">
      <c r="A113" s="13" t="s">
        <v>403</v>
      </c>
      <c r="B113" s="161">
        <f>'Rent FY 2021-22'!B114</f>
        <v>10</v>
      </c>
      <c r="C113" s="161">
        <f>'Rent FY 2021-22'!C114*105.75%</f>
        <v>420.88500000000005</v>
      </c>
      <c r="D113" s="161">
        <f>'Rent FY 2021-22'!D114*105.75%</f>
        <v>412.42500000000007</v>
      </c>
      <c r="E113" s="161">
        <f>'Rent FY 2021-22'!E114*105.75%</f>
        <v>417.71250000000003</v>
      </c>
      <c r="F113" s="161">
        <f>'Rent FY 2021-22'!F114*105.75%</f>
        <v>428.28750000000002</v>
      </c>
      <c r="G113" s="161"/>
      <c r="H113" s="13" t="str">
        <f>'Rent FY 2021-22'!H114</f>
        <v>-</v>
      </c>
      <c r="I113" s="161">
        <f>'Rent FY 2021-22'!I114*105.75%</f>
        <v>489.62250000000006</v>
      </c>
      <c r="J113" s="161">
        <f>'Rent FY 2021-22'!J114*105.75%</f>
        <v>417.71250000000003</v>
      </c>
      <c r="K113" s="161">
        <f>'Rent FY 2021-22'!K114*105.75%</f>
        <v>475.87500000000006</v>
      </c>
      <c r="L113" s="161">
        <f>'Rent FY 2021-22'!L114*105.75%</f>
        <v>549.90000000000009</v>
      </c>
      <c r="M113" s="161"/>
      <c r="N113" s="13">
        <f>'Rent FY 2021-22'!N114</f>
        <v>40</v>
      </c>
      <c r="O113" s="161">
        <f>'Rent FY 2021-22'!O114*105.75%</f>
        <v>511.83000000000004</v>
      </c>
      <c r="P113" s="161">
        <f>'Rent FY 2021-22'!P114*105.75%</f>
        <v>457.89750000000004</v>
      </c>
      <c r="Q113" s="161">
        <f>'Rent FY 2021-22'!Q114*105.75%</f>
        <v>505.48500000000007</v>
      </c>
      <c r="R113" s="161">
        <f>'Rent FY 2021-22'!R114*105.75%</f>
        <v>549.90000000000009</v>
      </c>
      <c r="S113" s="161"/>
      <c r="T113" s="13">
        <f>'Rent FY 2021-22'!T114</f>
        <v>330</v>
      </c>
      <c r="U113" s="161">
        <f>'Rent FY 2021-22'!U114*105.75%</f>
        <v>640.84500000000003</v>
      </c>
      <c r="V113" s="161">
        <f>'Rent FY 2021-22'!V114*105.75%</f>
        <v>576.33750000000009</v>
      </c>
      <c r="W113" s="161">
        <f>'Rent FY 2021-22'!W114*105.75%</f>
        <v>629.21250000000009</v>
      </c>
      <c r="X113" s="161">
        <f>'Rent FY 2021-22'!X114*105.75%</f>
        <v>687.37500000000011</v>
      </c>
      <c r="Y113" s="161"/>
      <c r="Z113" s="13">
        <f>'Rent FY 2021-22'!Z114</f>
        <v>320</v>
      </c>
      <c r="AA113" s="161">
        <f>'Rent FY 2021-22'!AA114*105.75%</f>
        <v>775.14750000000004</v>
      </c>
      <c r="AB113" s="161">
        <f>'Rent FY 2021-22'!AB114*105.75%</f>
        <v>687.37500000000011</v>
      </c>
      <c r="AC113" s="161">
        <f>'Rent FY 2021-22'!AC114*105.75%</f>
        <v>766.68750000000011</v>
      </c>
      <c r="AD113" s="161">
        <f>'Rent FY 2021-22'!AD114*105.75%</f>
        <v>840.71250000000009</v>
      </c>
      <c r="AE113" s="161"/>
      <c r="AF113" s="13">
        <f>'Rent FY 2021-22'!AF114</f>
        <v>100</v>
      </c>
      <c r="AG113" s="161">
        <f>'Rent FY 2021-22'!AG114*105.75%</f>
        <v>1127.2950000000001</v>
      </c>
      <c r="AH113" s="161">
        <f>'Rent FY 2021-22'!AH114*105.75%</f>
        <v>925.31250000000011</v>
      </c>
      <c r="AI113" s="161">
        <f>'Rent FY 2021-22'!AI114*105.75%</f>
        <v>1007.7975000000001</v>
      </c>
      <c r="AJ113" s="161">
        <f>'Rent FY 2021-22'!AJ114*105.75%</f>
        <v>1269.0000000000002</v>
      </c>
      <c r="AK113" s="161"/>
      <c r="AL113" s="13">
        <f>'Rent FY 2021-22'!AL114</f>
        <v>790</v>
      </c>
      <c r="AM113" s="161">
        <f>'Rent FY 2021-22'!AM114*105.75%</f>
        <v>746.59500000000003</v>
      </c>
      <c r="AN113" s="161">
        <f>'Rent FY 2021-22'!AN114*105.75%</f>
        <v>608.06250000000011</v>
      </c>
      <c r="AO113" s="161">
        <f>'Rent FY 2021-22'!AO114*105.75%</f>
        <v>687.37500000000011</v>
      </c>
      <c r="AP113" s="161">
        <f>'Rent FY 2021-22'!AP114*105.75%</f>
        <v>819.56250000000011</v>
      </c>
    </row>
    <row r="114" spans="1:42" x14ac:dyDescent="0.2">
      <c r="A114" s="13" t="s">
        <v>405</v>
      </c>
      <c r="B114" s="161">
        <f>'Rent FY 2021-22'!B115</f>
        <v>70</v>
      </c>
      <c r="C114" s="161">
        <f>'Rent FY 2021-22'!C115*105.75%</f>
        <v>428.28750000000002</v>
      </c>
      <c r="D114" s="161">
        <f>'Rent FY 2021-22'!D115*105.75%</f>
        <v>366.95250000000004</v>
      </c>
      <c r="E114" s="161">
        <f>'Rent FY 2021-22'!E115*105.75%</f>
        <v>412.42500000000007</v>
      </c>
      <c r="F114" s="161">
        <f>'Rent FY 2021-22'!F115*105.75%</f>
        <v>457.89750000000004</v>
      </c>
      <c r="G114" s="161"/>
      <c r="H114" s="13">
        <f>'Rent FY 2021-22'!H115</f>
        <v>10</v>
      </c>
      <c r="I114" s="161">
        <f>'Rent FY 2021-22'!I115*105.75%</f>
        <v>534.03750000000002</v>
      </c>
      <c r="J114" s="161">
        <f>'Rent FY 2021-22'!J115*105.75%</f>
        <v>457.89750000000004</v>
      </c>
      <c r="K114" s="161">
        <f>'Rent FY 2021-22'!K115*105.75%</f>
        <v>504.42750000000007</v>
      </c>
      <c r="L114" s="161">
        <f>'Rent FY 2021-22'!L115*105.75%</f>
        <v>640.84500000000003</v>
      </c>
      <c r="M114" s="161"/>
      <c r="N114" s="13">
        <f>'Rent FY 2021-22'!N115</f>
        <v>90</v>
      </c>
      <c r="O114" s="161">
        <f>'Rent FY 2021-22'!O115*105.75%</f>
        <v>553.0725000000001</v>
      </c>
      <c r="P114" s="161">
        <f>'Rent FY 2021-22'!P115*105.75%</f>
        <v>502.31250000000006</v>
      </c>
      <c r="Q114" s="161">
        <f>'Rent FY 2021-22'!Q115*105.75%</f>
        <v>555.1875</v>
      </c>
      <c r="R114" s="161">
        <f>'Rent FY 2021-22'!R115*105.75%</f>
        <v>608.06250000000011</v>
      </c>
      <c r="S114" s="161"/>
      <c r="T114" s="13">
        <f>'Rent FY 2021-22'!T115</f>
        <v>310</v>
      </c>
      <c r="U114" s="161">
        <f>'Rent FY 2021-22'!U115*105.75%</f>
        <v>676.80000000000007</v>
      </c>
      <c r="V114" s="161">
        <f>'Rent FY 2021-22'!V115*105.75%</f>
        <v>608.06250000000011</v>
      </c>
      <c r="W114" s="161">
        <f>'Rent FY 2021-22'!W115*105.75%</f>
        <v>687.37500000000011</v>
      </c>
      <c r="X114" s="161">
        <f>'Rent FY 2021-22'!X115*105.75%</f>
        <v>734.96250000000009</v>
      </c>
      <c r="Y114" s="161"/>
      <c r="Z114" s="13">
        <f>'Rent FY 2021-22'!Z115</f>
        <v>230</v>
      </c>
      <c r="AA114" s="161">
        <f>'Rent FY 2021-22'!AA115*105.75%</f>
        <v>780.43500000000006</v>
      </c>
      <c r="AB114" s="161">
        <f>'Rent FY 2021-22'!AB115*105.75%</f>
        <v>713.81250000000011</v>
      </c>
      <c r="AC114" s="161">
        <f>'Rent FY 2021-22'!AC115*105.75%</f>
        <v>793.12500000000011</v>
      </c>
      <c r="AD114" s="161">
        <f>'Rent FY 2021-22'!AD115*105.75%</f>
        <v>840.71250000000009</v>
      </c>
      <c r="AE114" s="161"/>
      <c r="AF114" s="13">
        <f>'Rent FY 2021-22'!AF115</f>
        <v>40</v>
      </c>
      <c r="AG114" s="161">
        <f>'Rent FY 2021-22'!AG115*105.75%</f>
        <v>967.61250000000007</v>
      </c>
      <c r="AH114" s="161">
        <f>'Rent FY 2021-22'!AH115*105.75%</f>
        <v>872.43750000000011</v>
      </c>
      <c r="AI114" s="161">
        <f>'Rent FY 2021-22'!AI115*105.75%</f>
        <v>951.75000000000011</v>
      </c>
      <c r="AJ114" s="161">
        <f>'Rent FY 2021-22'!AJ115*105.75%</f>
        <v>1057.5</v>
      </c>
      <c r="AK114" s="161"/>
      <c r="AL114" s="13">
        <f>'Rent FY 2021-22'!AL115</f>
        <v>750</v>
      </c>
      <c r="AM114" s="161">
        <f>'Rent FY 2021-22'!AM115*105.75%</f>
        <v>685.2600000000001</v>
      </c>
      <c r="AN114" s="161">
        <f>'Rent FY 2021-22'!AN115*105.75%</f>
        <v>581.62500000000011</v>
      </c>
      <c r="AO114" s="161">
        <f>'Rent FY 2021-22'!AO115*105.75%</f>
        <v>687.37500000000011</v>
      </c>
      <c r="AP114" s="161">
        <f>'Rent FY 2021-22'!AP115*105.75%</f>
        <v>793.12500000000011</v>
      </c>
    </row>
    <row r="115" spans="1:42" x14ac:dyDescent="0.2">
      <c r="A115" s="13" t="s">
        <v>407</v>
      </c>
      <c r="B115" s="161">
        <f>'Rent FY 2021-22'!B116</f>
        <v>30</v>
      </c>
      <c r="C115" s="161">
        <f>'Rent FY 2021-22'!C116*105.75%</f>
        <v>417.71250000000003</v>
      </c>
      <c r="D115" s="161">
        <f>'Rent FY 2021-22'!D116*105.75%</f>
        <v>352.14750000000004</v>
      </c>
      <c r="E115" s="161">
        <f>'Rent FY 2021-22'!E116*105.75%</f>
        <v>376.47</v>
      </c>
      <c r="F115" s="161">
        <f>'Rent FY 2021-22'!F116*105.75%</f>
        <v>549.90000000000009</v>
      </c>
      <c r="G115" s="161"/>
      <c r="H115" s="13">
        <f>'Rent FY 2021-22'!H116</f>
        <v>10</v>
      </c>
      <c r="I115" s="161">
        <f>'Rent FY 2021-22'!I116*105.75%</f>
        <v>389.16</v>
      </c>
      <c r="J115" s="161">
        <f>'Rent FY 2021-22'!J116*105.75%</f>
        <v>366.95250000000004</v>
      </c>
      <c r="K115" s="161">
        <f>'Rent FY 2021-22'!K116*105.75%</f>
        <v>366.95250000000004</v>
      </c>
      <c r="L115" s="161">
        <f>'Rent FY 2021-22'!L116*105.75%</f>
        <v>370.12500000000006</v>
      </c>
      <c r="M115" s="161"/>
      <c r="N115" s="13">
        <f>'Rent FY 2021-22'!N116</f>
        <v>120</v>
      </c>
      <c r="O115" s="161">
        <f>'Rent FY 2021-22'!O116*105.75%</f>
        <v>450.49500000000006</v>
      </c>
      <c r="P115" s="161">
        <f>'Rent FY 2021-22'!P116*105.75%</f>
        <v>389.16</v>
      </c>
      <c r="Q115" s="161">
        <f>'Rent FY 2021-22'!Q116*105.75%</f>
        <v>428.28750000000002</v>
      </c>
      <c r="R115" s="161">
        <f>'Rent FY 2021-22'!R116*105.75%</f>
        <v>486.45000000000005</v>
      </c>
      <c r="S115" s="161"/>
      <c r="T115" s="13">
        <f>'Rent FY 2021-22'!T116</f>
        <v>320</v>
      </c>
      <c r="U115" s="161">
        <f>'Rent FY 2021-22'!U116*105.75%</f>
        <v>641.90250000000003</v>
      </c>
      <c r="V115" s="161">
        <f>'Rent FY 2021-22'!V116*105.75%</f>
        <v>555.1875</v>
      </c>
      <c r="W115" s="161">
        <f>'Rent FY 2021-22'!W116*105.75%</f>
        <v>608.06250000000011</v>
      </c>
      <c r="X115" s="161">
        <f>'Rent FY 2021-22'!X116*105.75%</f>
        <v>687.37500000000011</v>
      </c>
      <c r="Y115" s="161"/>
      <c r="Z115" s="13">
        <f>'Rent FY 2021-22'!Z116</f>
        <v>340</v>
      </c>
      <c r="AA115" s="161">
        <f>'Rent FY 2021-22'!AA116*105.75%</f>
        <v>756.11250000000007</v>
      </c>
      <c r="AB115" s="161">
        <f>'Rent FY 2021-22'!AB116*105.75%</f>
        <v>634.50000000000011</v>
      </c>
      <c r="AC115" s="161">
        <f>'Rent FY 2021-22'!AC116*105.75%</f>
        <v>734.96250000000009</v>
      </c>
      <c r="AD115" s="161">
        <f>'Rent FY 2021-22'!AD116*105.75%</f>
        <v>846.00000000000011</v>
      </c>
      <c r="AE115" s="161"/>
      <c r="AF115" s="13">
        <f>'Rent FY 2021-22'!AF116</f>
        <v>100</v>
      </c>
      <c r="AG115" s="161">
        <f>'Rent FY 2021-22'!AG116*105.75%</f>
        <v>1197.0900000000001</v>
      </c>
      <c r="AH115" s="161">
        <f>'Rent FY 2021-22'!AH116*105.75%</f>
        <v>898.87500000000011</v>
      </c>
      <c r="AI115" s="161">
        <f>'Rent FY 2021-22'!AI116*105.75%</f>
        <v>1057.5</v>
      </c>
      <c r="AJ115" s="161">
        <f>'Rent FY 2021-22'!AJ116*105.75%</f>
        <v>1427.6250000000002</v>
      </c>
      <c r="AK115" s="161"/>
      <c r="AL115" s="13">
        <f>'Rent FY 2021-22'!AL116</f>
        <v>930</v>
      </c>
      <c r="AM115" s="161">
        <f>'Rent FY 2021-22'!AM116*105.75%</f>
        <v>706.41000000000008</v>
      </c>
      <c r="AN115" s="161">
        <f>'Rent FY 2021-22'!AN116*105.75%</f>
        <v>549.90000000000009</v>
      </c>
      <c r="AO115" s="161">
        <f>'Rent FY 2021-22'!AO116*105.75%</f>
        <v>660.93750000000011</v>
      </c>
      <c r="AP115" s="161">
        <f>'Rent FY 2021-22'!AP116*105.75%</f>
        <v>793.12500000000011</v>
      </c>
    </row>
    <row r="116" spans="1:42" x14ac:dyDescent="0.2">
      <c r="A116" s="13" t="s">
        <v>409</v>
      </c>
      <c r="B116" s="161">
        <f>'Rent FY 2021-22'!B117</f>
        <v>10</v>
      </c>
      <c r="C116" s="161">
        <f>'Rent FY 2021-22'!C117*105.75%</f>
        <v>417.71250000000003</v>
      </c>
      <c r="D116" s="161">
        <f>'Rent FY 2021-22'!D117*105.75%</f>
        <v>354.26250000000005</v>
      </c>
      <c r="E116" s="161">
        <f>'Rent FY 2021-22'!E117*105.75%</f>
        <v>457.89750000000004</v>
      </c>
      <c r="F116" s="161">
        <f>'Rent FY 2021-22'!F117*105.75%</f>
        <v>457.89750000000004</v>
      </c>
      <c r="G116" s="161"/>
      <c r="H116" s="13">
        <f>'Rent FY 2021-22'!H117</f>
        <v>0</v>
      </c>
      <c r="I116" s="161">
        <f>'Rent FY 2021-22'!I117*105.75%</f>
        <v>489.62250000000006</v>
      </c>
      <c r="J116" s="161">
        <f>'Rent FY 2021-22'!J117*105.75%</f>
        <v>417.71250000000003</v>
      </c>
      <c r="K116" s="161">
        <f>'Rent FY 2021-22'!K117*105.75%</f>
        <v>475.87500000000006</v>
      </c>
      <c r="L116" s="161">
        <f>'Rent FY 2021-22'!L117*105.75%</f>
        <v>549.90000000000009</v>
      </c>
      <c r="M116" s="161"/>
      <c r="N116" s="13">
        <f>'Rent FY 2021-22'!N117</f>
        <v>40</v>
      </c>
      <c r="O116" s="161">
        <f>'Rent FY 2021-22'!O117*105.75%</f>
        <v>492.79500000000007</v>
      </c>
      <c r="P116" s="161">
        <f>'Rent FY 2021-22'!P117*105.75%</f>
        <v>396.56250000000006</v>
      </c>
      <c r="Q116" s="161">
        <f>'Rent FY 2021-22'!Q117*105.75%</f>
        <v>417.71250000000003</v>
      </c>
      <c r="R116" s="161">
        <f>'Rent FY 2021-22'!R117*105.75%</f>
        <v>634.50000000000011</v>
      </c>
      <c r="S116" s="161"/>
      <c r="T116" s="13">
        <f>'Rent FY 2021-22'!T117</f>
        <v>230</v>
      </c>
      <c r="U116" s="161">
        <f>'Rent FY 2021-22'!U117*105.75%</f>
        <v>578.4525000000001</v>
      </c>
      <c r="V116" s="161">
        <f>'Rent FY 2021-22'!V117*105.75%</f>
        <v>475.87500000000006</v>
      </c>
      <c r="W116" s="161">
        <f>'Rent FY 2021-22'!W117*105.75%</f>
        <v>555.1875</v>
      </c>
      <c r="X116" s="161">
        <f>'Rent FY 2021-22'!X117*105.75%</f>
        <v>655.65000000000009</v>
      </c>
      <c r="Y116" s="161"/>
      <c r="Z116" s="13">
        <f>'Rent FY 2021-22'!Z117</f>
        <v>250</v>
      </c>
      <c r="AA116" s="161">
        <f>'Rent FY 2021-22'!AA117*105.75%</f>
        <v>681.03000000000009</v>
      </c>
      <c r="AB116" s="161">
        <f>'Rent FY 2021-22'!AB117*105.75%</f>
        <v>581.62500000000011</v>
      </c>
      <c r="AC116" s="161">
        <f>'Rent FY 2021-22'!AC117*105.75%</f>
        <v>660.93750000000011</v>
      </c>
      <c r="AD116" s="161">
        <f>'Rent FY 2021-22'!AD117*105.75%</f>
        <v>787.83750000000009</v>
      </c>
      <c r="AE116" s="161"/>
      <c r="AF116" s="13">
        <f>'Rent FY 2021-22'!AF117</f>
        <v>70</v>
      </c>
      <c r="AG116" s="161">
        <f>'Rent FY 2021-22'!AG117*105.75%</f>
        <v>1008.8550000000001</v>
      </c>
      <c r="AH116" s="161">
        <f>'Rent FY 2021-22'!AH117*105.75%</f>
        <v>687.37500000000011</v>
      </c>
      <c r="AI116" s="161">
        <f>'Rent FY 2021-22'!AI117*105.75%</f>
        <v>930.60000000000014</v>
      </c>
      <c r="AJ116" s="161">
        <f>'Rent FY 2021-22'!AJ117*105.75%</f>
        <v>1163.2500000000002</v>
      </c>
      <c r="AK116" s="161"/>
      <c r="AL116" s="13">
        <f>'Rent FY 2021-22'!AL117</f>
        <v>600</v>
      </c>
      <c r="AM116" s="161">
        <f>'Rent FY 2021-22'!AM117*105.75%</f>
        <v>660.93750000000011</v>
      </c>
      <c r="AN116" s="161">
        <f>'Rent FY 2021-22'!AN117*105.75%</f>
        <v>510.77250000000004</v>
      </c>
      <c r="AO116" s="161">
        <f>'Rent FY 2021-22'!AO117*105.75%</f>
        <v>629.21250000000009</v>
      </c>
      <c r="AP116" s="161">
        <f>'Rent FY 2021-22'!AP117*105.75%</f>
        <v>740.25000000000011</v>
      </c>
    </row>
    <row r="117" spans="1:42" x14ac:dyDescent="0.2">
      <c r="A117" s="13" t="s">
        <v>812</v>
      </c>
      <c r="B117" s="161">
        <f>'Rent FY 2021-22'!B118</f>
        <v>320</v>
      </c>
      <c r="C117" s="161">
        <f>'Rent FY 2021-22'!C118*105.75%</f>
        <v>504.42750000000007</v>
      </c>
      <c r="D117" s="161">
        <f>'Rent FY 2021-22'!D118*105.75%</f>
        <v>481.16250000000002</v>
      </c>
      <c r="E117" s="161">
        <f>'Rent FY 2021-22'!E118*105.75%</f>
        <v>508.65750000000003</v>
      </c>
      <c r="F117" s="161">
        <f>'Rent FY 2021-22'!F118*105.75%</f>
        <v>545.67000000000007</v>
      </c>
      <c r="G117" s="161"/>
      <c r="H117" s="13">
        <f>'Rent FY 2021-22'!H118</f>
        <v>70</v>
      </c>
      <c r="I117" s="161">
        <f>'Rent FY 2021-22'!I118*105.75%</f>
        <v>537.21</v>
      </c>
      <c r="J117" s="161">
        <f>'Rent FY 2021-22'!J118*105.75%</f>
        <v>449.43750000000006</v>
      </c>
      <c r="K117" s="161">
        <f>'Rent FY 2021-22'!K118*105.75%</f>
        <v>523.46250000000009</v>
      </c>
      <c r="L117" s="161">
        <f>'Rent FY 2021-22'!L118*105.75%</f>
        <v>592.20000000000005</v>
      </c>
      <c r="M117" s="161"/>
      <c r="N117" s="13">
        <f>'Rent FY 2021-22'!N118</f>
        <v>930</v>
      </c>
      <c r="O117" s="161">
        <f>'Rent FY 2021-22'!O118*105.75%</f>
        <v>613.35</v>
      </c>
      <c r="P117" s="161">
        <f>'Rent FY 2021-22'!P118*105.75%</f>
        <v>555.1875</v>
      </c>
      <c r="Q117" s="161">
        <f>'Rent FY 2021-22'!Q118*105.75%</f>
        <v>629.21250000000009</v>
      </c>
      <c r="R117" s="161">
        <f>'Rent FY 2021-22'!R118*105.75%</f>
        <v>687.37500000000011</v>
      </c>
      <c r="S117" s="161"/>
      <c r="T117" s="13">
        <f>'Rent FY 2021-22'!T118</f>
        <v>2570</v>
      </c>
      <c r="U117" s="161">
        <f>'Rent FY 2021-22'!U118*105.75%</f>
        <v>764.5725000000001</v>
      </c>
      <c r="V117" s="161">
        <f>'Rent FY 2021-22'!V118*105.75%</f>
        <v>713.81250000000011</v>
      </c>
      <c r="W117" s="161">
        <f>'Rent FY 2021-22'!W118*105.75%</f>
        <v>766.68750000000011</v>
      </c>
      <c r="X117" s="161">
        <f>'Rent FY 2021-22'!X118*105.75%</f>
        <v>819.56250000000011</v>
      </c>
      <c r="Y117" s="161"/>
      <c r="Z117" s="13">
        <f>'Rent FY 2021-22'!Z118</f>
        <v>1980</v>
      </c>
      <c r="AA117" s="161">
        <f>'Rent FY 2021-22'!AA118*105.75%</f>
        <v>899.93250000000012</v>
      </c>
      <c r="AB117" s="161">
        <f>'Rent FY 2021-22'!AB118*105.75%</f>
        <v>793.12500000000011</v>
      </c>
      <c r="AC117" s="161">
        <f>'Rent FY 2021-22'!AC118*105.75%</f>
        <v>898.87500000000011</v>
      </c>
      <c r="AD117" s="161">
        <f>'Rent FY 2021-22'!AD118*105.75%</f>
        <v>978.18750000000011</v>
      </c>
      <c r="AE117" s="161"/>
      <c r="AF117" s="13">
        <f>'Rent FY 2021-22'!AF118</f>
        <v>430</v>
      </c>
      <c r="AG117" s="161">
        <f>'Rent FY 2021-22'!AG118*105.75%</f>
        <v>1349.3700000000001</v>
      </c>
      <c r="AH117" s="161">
        <f>'Rent FY 2021-22'!AH118*105.75%</f>
        <v>1052.2125000000001</v>
      </c>
      <c r="AI117" s="161">
        <f>'Rent FY 2021-22'!AI118*105.75%</f>
        <v>1269.0000000000002</v>
      </c>
      <c r="AJ117" s="161">
        <f>'Rent FY 2021-22'!AJ118*105.75%</f>
        <v>1480.5000000000002</v>
      </c>
      <c r="AK117" s="161"/>
      <c r="AL117" s="13">
        <f>'Rent FY 2021-22'!AL118</f>
        <v>6290</v>
      </c>
      <c r="AM117" s="161">
        <f>'Rent FY 2021-22'!AM118*105.75%</f>
        <v>808.98750000000007</v>
      </c>
      <c r="AN117" s="161">
        <f>'Rent FY 2021-22'!AN118*105.75%</f>
        <v>660.93750000000011</v>
      </c>
      <c r="AO117" s="161">
        <f>'Rent FY 2021-22'!AO118*105.75%</f>
        <v>793.12500000000011</v>
      </c>
      <c r="AP117" s="161">
        <f>'Rent FY 2021-22'!AP118*105.75%</f>
        <v>898.87500000000011</v>
      </c>
    </row>
    <row r="118" spans="1:42" x14ac:dyDescent="0.2">
      <c r="A118" s="13" t="s">
        <v>411</v>
      </c>
      <c r="B118" s="161">
        <f>'Rent FY 2021-22'!B119</f>
        <v>60</v>
      </c>
      <c r="C118" s="161">
        <f>'Rent FY 2021-22'!C119*105.75%</f>
        <v>500.19750000000005</v>
      </c>
      <c r="D118" s="161">
        <f>'Rent FY 2021-22'!D119*105.75%</f>
        <v>435.69000000000005</v>
      </c>
      <c r="E118" s="161">
        <f>'Rent FY 2021-22'!E119*105.75%</f>
        <v>500.19750000000005</v>
      </c>
      <c r="F118" s="161">
        <f>'Rent FY 2021-22'!F119*105.75%</f>
        <v>573.16500000000008</v>
      </c>
      <c r="G118" s="161"/>
      <c r="H118" s="13" t="str">
        <f>'Rent FY 2021-22'!H119</f>
        <v>-</v>
      </c>
      <c r="I118" s="161">
        <f>'Rent FY 2021-22'!I119*105.75%</f>
        <v>489.62250000000006</v>
      </c>
      <c r="J118" s="161">
        <f>'Rent FY 2021-22'!J119*105.75%</f>
        <v>417.71250000000003</v>
      </c>
      <c r="K118" s="161">
        <f>'Rent FY 2021-22'!K119*105.75%</f>
        <v>475.87500000000006</v>
      </c>
      <c r="L118" s="161">
        <f>'Rent FY 2021-22'!L119*105.75%</f>
        <v>549.90000000000009</v>
      </c>
      <c r="M118" s="161"/>
      <c r="N118" s="13">
        <f>'Rent FY 2021-22'!N119</f>
        <v>30</v>
      </c>
      <c r="O118" s="161">
        <f>'Rent FY 2021-22'!O119*105.75%</f>
        <v>639.78750000000002</v>
      </c>
      <c r="P118" s="161">
        <f>'Rent FY 2021-22'!P119*105.75%</f>
        <v>581.62500000000011</v>
      </c>
      <c r="Q118" s="161">
        <f>'Rent FY 2021-22'!Q119*105.75%</f>
        <v>629.21250000000009</v>
      </c>
      <c r="R118" s="161">
        <f>'Rent FY 2021-22'!R119*105.75%</f>
        <v>713.81250000000011</v>
      </c>
      <c r="S118" s="161"/>
      <c r="T118" s="13">
        <f>'Rent FY 2021-22'!T119</f>
        <v>220</v>
      </c>
      <c r="U118" s="161">
        <f>'Rent FY 2021-22'!U119*105.75%</f>
        <v>758.22750000000008</v>
      </c>
      <c r="V118" s="161">
        <f>'Rent FY 2021-22'!V119*105.75%</f>
        <v>687.37500000000011</v>
      </c>
      <c r="W118" s="161">
        <f>'Rent FY 2021-22'!W119*105.75%</f>
        <v>766.68750000000011</v>
      </c>
      <c r="X118" s="161">
        <f>'Rent FY 2021-22'!X119*105.75%</f>
        <v>819.56250000000011</v>
      </c>
      <c r="Y118" s="161"/>
      <c r="Z118" s="13">
        <f>'Rent FY 2021-22'!Z119</f>
        <v>280</v>
      </c>
      <c r="AA118" s="161">
        <f>'Rent FY 2021-22'!AA119*105.75%</f>
        <v>849.17250000000013</v>
      </c>
      <c r="AB118" s="161">
        <f>'Rent FY 2021-22'!AB119*105.75%</f>
        <v>793.12500000000011</v>
      </c>
      <c r="AC118" s="161">
        <f>'Rent FY 2021-22'!AC119*105.75%</f>
        <v>840.71250000000009</v>
      </c>
      <c r="AD118" s="161">
        <f>'Rent FY 2021-22'!AD119*105.75%</f>
        <v>925.31250000000011</v>
      </c>
      <c r="AE118" s="161"/>
      <c r="AF118" s="13">
        <f>'Rent FY 2021-22'!AF119</f>
        <v>70</v>
      </c>
      <c r="AG118" s="161">
        <f>'Rent FY 2021-22'!AG119*105.75%</f>
        <v>1175.94</v>
      </c>
      <c r="AH118" s="161">
        <f>'Rent FY 2021-22'!AH119*105.75%</f>
        <v>978.18750000000011</v>
      </c>
      <c r="AI118" s="161">
        <f>'Rent FY 2021-22'!AI119*105.75%</f>
        <v>1163.2500000000002</v>
      </c>
      <c r="AJ118" s="161">
        <f>'Rent FY 2021-22'!AJ119*105.75%</f>
        <v>1321.8750000000002</v>
      </c>
      <c r="AK118" s="161"/>
      <c r="AL118" s="13">
        <f>'Rent FY 2021-22'!AL119</f>
        <v>660</v>
      </c>
      <c r="AM118" s="161">
        <f>'Rent FY 2021-22'!AM119*105.75%</f>
        <v>812.16000000000008</v>
      </c>
      <c r="AN118" s="161">
        <f>'Rent FY 2021-22'!AN119*105.75%</f>
        <v>713.81250000000011</v>
      </c>
      <c r="AO118" s="161">
        <f>'Rent FY 2021-22'!AO119*105.75%</f>
        <v>793.12500000000011</v>
      </c>
      <c r="AP118" s="161">
        <f>'Rent FY 2021-22'!AP119*105.75%</f>
        <v>898.87500000000011</v>
      </c>
    </row>
    <row r="119" spans="1:42" x14ac:dyDescent="0.2">
      <c r="A119" s="13" t="s">
        <v>413</v>
      </c>
      <c r="B119" s="161">
        <f>'Rent FY 2021-22'!B120</f>
        <v>0</v>
      </c>
      <c r="C119" s="161">
        <f>'Rent FY 2021-22'!C120*105.75%</f>
        <v>432.51750000000004</v>
      </c>
      <c r="D119" s="161">
        <f>'Rent FY 2021-22'!D120*105.75%</f>
        <v>389.16</v>
      </c>
      <c r="E119" s="161">
        <f>'Rent FY 2021-22'!E120*105.75%</f>
        <v>423.00000000000006</v>
      </c>
      <c r="F119" s="161">
        <f>'Rent FY 2021-22'!F120*105.75%</f>
        <v>481.16250000000002</v>
      </c>
      <c r="G119" s="161"/>
      <c r="H119" s="13">
        <f>'Rent FY 2021-22'!H120</f>
        <v>20</v>
      </c>
      <c r="I119" s="161">
        <f>'Rent FY 2021-22'!I120*105.75%</f>
        <v>516.06000000000006</v>
      </c>
      <c r="J119" s="161">
        <f>'Rent FY 2021-22'!J120*105.75%</f>
        <v>475.87500000000006</v>
      </c>
      <c r="K119" s="161">
        <f>'Rent FY 2021-22'!K120*105.75%</f>
        <v>475.87500000000006</v>
      </c>
      <c r="L119" s="161">
        <f>'Rent FY 2021-22'!L120*105.75%</f>
        <v>565.76250000000005</v>
      </c>
      <c r="M119" s="161"/>
      <c r="N119" s="13">
        <f>'Rent FY 2021-22'!N120</f>
        <v>50</v>
      </c>
      <c r="O119" s="161">
        <f>'Rent FY 2021-22'!O120*105.75%</f>
        <v>636.61500000000001</v>
      </c>
      <c r="P119" s="161">
        <f>'Rent FY 2021-22'!P120*105.75%</f>
        <v>581.62500000000011</v>
      </c>
      <c r="Q119" s="161">
        <f>'Rent FY 2021-22'!Q120*105.75%</f>
        <v>608.06250000000011</v>
      </c>
      <c r="R119" s="161">
        <f>'Rent FY 2021-22'!R120*105.75%</f>
        <v>674.68500000000006</v>
      </c>
      <c r="S119" s="161"/>
      <c r="T119" s="13">
        <f>'Rent FY 2021-22'!T120</f>
        <v>180</v>
      </c>
      <c r="U119" s="161">
        <f>'Rent FY 2021-22'!U120*105.75%</f>
        <v>784.66500000000008</v>
      </c>
      <c r="V119" s="161">
        <f>'Rent FY 2021-22'!V120*105.75%</f>
        <v>713.81250000000011</v>
      </c>
      <c r="W119" s="161">
        <f>'Rent FY 2021-22'!W120*105.75%</f>
        <v>766.68750000000011</v>
      </c>
      <c r="X119" s="161">
        <f>'Rent FY 2021-22'!X120*105.75%</f>
        <v>819.56250000000011</v>
      </c>
      <c r="Y119" s="161"/>
      <c r="Z119" s="13">
        <f>'Rent FY 2021-22'!Z120</f>
        <v>130</v>
      </c>
      <c r="AA119" s="161">
        <f>'Rent FY 2021-22'!AA120*105.75%</f>
        <v>960.21000000000015</v>
      </c>
      <c r="AB119" s="161">
        <f>'Rent FY 2021-22'!AB120*105.75%</f>
        <v>856.57500000000005</v>
      </c>
      <c r="AC119" s="161">
        <f>'Rent FY 2021-22'!AC120*105.75%</f>
        <v>946.46250000000009</v>
      </c>
      <c r="AD119" s="161">
        <f>'Rent FY 2021-22'!AD120*105.75%</f>
        <v>1004.6250000000001</v>
      </c>
      <c r="AE119" s="161"/>
      <c r="AF119" s="13">
        <f>'Rent FY 2021-22'!AF120</f>
        <v>30</v>
      </c>
      <c r="AG119" s="161">
        <f>'Rent FY 2021-22'!AG120*105.75%</f>
        <v>1510.1100000000001</v>
      </c>
      <c r="AH119" s="161">
        <f>'Rent FY 2021-22'!AH120*105.75%</f>
        <v>1229.8725000000002</v>
      </c>
      <c r="AI119" s="161">
        <f>'Rent FY 2021-22'!AI120*105.75%</f>
        <v>1494.2475000000002</v>
      </c>
      <c r="AJ119" s="161">
        <f>'Rent FY 2021-22'!AJ120*105.75%</f>
        <v>1755.4500000000003</v>
      </c>
      <c r="AK119" s="161"/>
      <c r="AL119" s="13">
        <f>'Rent FY 2021-22'!AL120</f>
        <v>400</v>
      </c>
      <c r="AM119" s="161">
        <f>'Rent FY 2021-22'!AM120*105.75%</f>
        <v>868.2075000000001</v>
      </c>
      <c r="AN119" s="161">
        <f>'Rent FY 2021-22'!AN120*105.75%</f>
        <v>713.81250000000011</v>
      </c>
      <c r="AO119" s="161">
        <f>'Rent FY 2021-22'!AO120*105.75%</f>
        <v>793.12500000000011</v>
      </c>
      <c r="AP119" s="161">
        <f>'Rent FY 2021-22'!AP120*105.75%</f>
        <v>946.46250000000009</v>
      </c>
    </row>
    <row r="120" spans="1:42" x14ac:dyDescent="0.2">
      <c r="A120" s="13" t="s">
        <v>415</v>
      </c>
      <c r="B120" s="161" t="str">
        <f>'Rent FY 2021-22'!B121</f>
        <v>-</v>
      </c>
      <c r="C120" s="161">
        <f>'Rent FY 2021-22'!C121*105.75%</f>
        <v>432.51750000000004</v>
      </c>
      <c r="D120" s="161">
        <f>'Rent FY 2021-22'!D121*105.75%</f>
        <v>389.16</v>
      </c>
      <c r="E120" s="161">
        <f>'Rent FY 2021-22'!E121*105.75%</f>
        <v>423.00000000000006</v>
      </c>
      <c r="F120" s="161">
        <f>'Rent FY 2021-22'!F121*105.75%</f>
        <v>481.16250000000002</v>
      </c>
      <c r="G120" s="161"/>
      <c r="H120" s="13" t="str">
        <f>'Rent FY 2021-22'!H121</f>
        <v>-</v>
      </c>
      <c r="I120" s="161">
        <f>'Rent FY 2021-22'!I121*105.75%</f>
        <v>489.62250000000006</v>
      </c>
      <c r="J120" s="161">
        <f>'Rent FY 2021-22'!J121*105.75%</f>
        <v>417.71250000000003</v>
      </c>
      <c r="K120" s="161">
        <f>'Rent FY 2021-22'!K121*105.75%</f>
        <v>475.87500000000006</v>
      </c>
      <c r="L120" s="161">
        <f>'Rent FY 2021-22'!L121*105.75%</f>
        <v>549.90000000000009</v>
      </c>
      <c r="M120" s="161"/>
      <c r="N120" s="13">
        <f>'Rent FY 2021-22'!N121</f>
        <v>90</v>
      </c>
      <c r="O120" s="161">
        <f>'Rent FY 2021-22'!O121*105.75%</f>
        <v>550.9575000000001</v>
      </c>
      <c r="P120" s="161">
        <f>'Rent FY 2021-22'!P121*105.75%</f>
        <v>502.31250000000006</v>
      </c>
      <c r="Q120" s="161">
        <f>'Rent FY 2021-22'!Q121*105.75%</f>
        <v>555.1875</v>
      </c>
      <c r="R120" s="161">
        <f>'Rent FY 2021-22'!R121*105.75%</f>
        <v>608.06250000000011</v>
      </c>
      <c r="S120" s="161"/>
      <c r="T120" s="13">
        <f>'Rent FY 2021-22'!T121</f>
        <v>230</v>
      </c>
      <c r="U120" s="161">
        <f>'Rent FY 2021-22'!U121*105.75%</f>
        <v>720.15750000000003</v>
      </c>
      <c r="V120" s="161">
        <f>'Rent FY 2021-22'!V121*105.75%</f>
        <v>660.93750000000011</v>
      </c>
      <c r="W120" s="161">
        <f>'Rent FY 2021-22'!W121*105.75%</f>
        <v>734.96250000000009</v>
      </c>
      <c r="X120" s="161">
        <f>'Rent FY 2021-22'!X121*105.75%</f>
        <v>793.12500000000011</v>
      </c>
      <c r="Y120" s="161"/>
      <c r="Z120" s="13">
        <f>'Rent FY 2021-22'!Z121</f>
        <v>210</v>
      </c>
      <c r="AA120" s="161">
        <f>'Rent FY 2021-22'!AA121*105.75%</f>
        <v>860.80500000000006</v>
      </c>
      <c r="AB120" s="161">
        <f>'Rent FY 2021-22'!AB121*105.75%</f>
        <v>766.68750000000011</v>
      </c>
      <c r="AC120" s="161">
        <f>'Rent FY 2021-22'!AC121*105.75%</f>
        <v>872.43750000000011</v>
      </c>
      <c r="AD120" s="161">
        <f>'Rent FY 2021-22'!AD121*105.75%</f>
        <v>946.46250000000009</v>
      </c>
      <c r="AE120" s="161"/>
      <c r="AF120" s="13">
        <f>'Rent FY 2021-22'!AF121</f>
        <v>50</v>
      </c>
      <c r="AG120" s="161">
        <f>'Rent FY 2021-22'!AG121*105.75%</f>
        <v>1451.9475000000002</v>
      </c>
      <c r="AH120" s="161">
        <f>'Rent FY 2021-22'!AH121*105.75%</f>
        <v>1110.375</v>
      </c>
      <c r="AI120" s="161">
        <f>'Rent FY 2021-22'!AI121*105.75%</f>
        <v>1321.8750000000002</v>
      </c>
      <c r="AJ120" s="161">
        <f>'Rent FY 2021-22'!AJ121*105.75%</f>
        <v>1639.1250000000002</v>
      </c>
      <c r="AK120" s="161"/>
      <c r="AL120" s="13">
        <f>'Rent FY 2021-22'!AL121</f>
        <v>590</v>
      </c>
      <c r="AM120" s="161">
        <f>'Rent FY 2021-22'!AM121*105.75%</f>
        <v>808.98750000000007</v>
      </c>
      <c r="AN120" s="161">
        <f>'Rent FY 2021-22'!AN121*105.75%</f>
        <v>650.36250000000007</v>
      </c>
      <c r="AO120" s="161">
        <f>'Rent FY 2021-22'!AO121*105.75%</f>
        <v>766.68750000000011</v>
      </c>
      <c r="AP120" s="161">
        <f>'Rent FY 2021-22'!AP121*105.75%</f>
        <v>898.87500000000011</v>
      </c>
    </row>
    <row r="121" spans="1:42" x14ac:dyDescent="0.2">
      <c r="A121" s="13" t="s">
        <v>417</v>
      </c>
      <c r="B121" s="161">
        <f>'Rent FY 2021-22'!B122</f>
        <v>40</v>
      </c>
      <c r="C121" s="161">
        <f>'Rent FY 2021-22'!C122*105.75%</f>
        <v>448.38000000000005</v>
      </c>
      <c r="D121" s="161">
        <f>'Rent FY 2021-22'!D122*105.75%</f>
        <v>389.16</v>
      </c>
      <c r="E121" s="161">
        <f>'Rent FY 2021-22'!E122*105.75%</f>
        <v>481.16250000000002</v>
      </c>
      <c r="F121" s="161">
        <f>'Rent FY 2021-22'!F122*105.75%</f>
        <v>481.16250000000002</v>
      </c>
      <c r="G121" s="161"/>
      <c r="H121" s="13">
        <f>'Rent FY 2021-22'!H122</f>
        <v>10</v>
      </c>
      <c r="I121" s="161">
        <f>'Rent FY 2021-22'!I122*105.75%</f>
        <v>402.90750000000003</v>
      </c>
      <c r="J121" s="161">
        <f>'Rent FY 2021-22'!J122*105.75%</f>
        <v>396.56250000000006</v>
      </c>
      <c r="K121" s="161">
        <f>'Rent FY 2021-22'!K122*105.75%</f>
        <v>396.56250000000006</v>
      </c>
      <c r="L121" s="161">
        <f>'Rent FY 2021-22'!L122*105.75%</f>
        <v>449.43750000000006</v>
      </c>
      <c r="M121" s="161"/>
      <c r="N121" s="13">
        <f>'Rent FY 2021-22'!N122</f>
        <v>180</v>
      </c>
      <c r="O121" s="161">
        <f>'Rent FY 2021-22'!O122*105.75%</f>
        <v>530.86500000000001</v>
      </c>
      <c r="P121" s="161">
        <f>'Rent FY 2021-22'!P122*105.75%</f>
        <v>475.87500000000006</v>
      </c>
      <c r="Q121" s="161">
        <f>'Rent FY 2021-22'!Q122*105.75%</f>
        <v>523.46250000000009</v>
      </c>
      <c r="R121" s="161">
        <f>'Rent FY 2021-22'!R122*105.75%</f>
        <v>586.91250000000002</v>
      </c>
      <c r="S121" s="161"/>
      <c r="T121" s="13">
        <f>'Rent FY 2021-22'!T122</f>
        <v>460</v>
      </c>
      <c r="U121" s="161">
        <f>'Rent FY 2021-22'!U122*105.75%</f>
        <v>689.49000000000012</v>
      </c>
      <c r="V121" s="161">
        <f>'Rent FY 2021-22'!V122*105.75%</f>
        <v>629.21250000000009</v>
      </c>
      <c r="W121" s="161">
        <f>'Rent FY 2021-22'!W122*105.75%</f>
        <v>713.81250000000011</v>
      </c>
      <c r="X121" s="161">
        <f>'Rent FY 2021-22'!X122*105.75%</f>
        <v>766.68750000000011</v>
      </c>
      <c r="Y121" s="161"/>
      <c r="Z121" s="13">
        <f>'Rent FY 2021-22'!Z122</f>
        <v>360</v>
      </c>
      <c r="AA121" s="161">
        <f>'Rent FY 2021-22'!AA122*105.75%</f>
        <v>824.85000000000014</v>
      </c>
      <c r="AB121" s="161">
        <f>'Rent FY 2021-22'!AB122*105.75%</f>
        <v>734.96250000000009</v>
      </c>
      <c r="AC121" s="161">
        <f>'Rent FY 2021-22'!AC122*105.75%</f>
        <v>824.85000000000014</v>
      </c>
      <c r="AD121" s="161">
        <f>'Rent FY 2021-22'!AD122*105.75%</f>
        <v>898.87500000000011</v>
      </c>
      <c r="AE121" s="161"/>
      <c r="AF121" s="13">
        <f>'Rent FY 2021-22'!AF122</f>
        <v>60</v>
      </c>
      <c r="AG121" s="161">
        <f>'Rent FY 2021-22'!AG122*105.75%</f>
        <v>1240.4475000000002</v>
      </c>
      <c r="AH121" s="161">
        <f>'Rent FY 2021-22'!AH122*105.75%</f>
        <v>1031.0625</v>
      </c>
      <c r="AI121" s="161">
        <f>'Rent FY 2021-22'!AI122*105.75%</f>
        <v>1163.2500000000002</v>
      </c>
      <c r="AJ121" s="161">
        <f>'Rent FY 2021-22'!AJ122*105.75%</f>
        <v>1374.7500000000002</v>
      </c>
      <c r="AK121" s="161"/>
      <c r="AL121" s="13">
        <f>'Rent FY 2021-22'!AL122</f>
        <v>1110</v>
      </c>
      <c r="AM121" s="161">
        <f>'Rent FY 2021-22'!AM122*105.75%</f>
        <v>724.38750000000005</v>
      </c>
      <c r="AN121" s="161">
        <f>'Rent FY 2021-22'!AN122*105.75%</f>
        <v>581.62500000000011</v>
      </c>
      <c r="AO121" s="161">
        <f>'Rent FY 2021-22'!AO122*105.75%</f>
        <v>713.81250000000011</v>
      </c>
      <c r="AP121" s="161">
        <f>'Rent FY 2021-22'!AP122*105.75%</f>
        <v>819.56250000000011</v>
      </c>
    </row>
    <row r="122" spans="1:42" x14ac:dyDescent="0.2">
      <c r="A122" s="13" t="s">
        <v>419</v>
      </c>
      <c r="B122" s="161">
        <f>'Rent FY 2021-22'!B123</f>
        <v>220</v>
      </c>
      <c r="C122" s="161">
        <f>'Rent FY 2021-22'!C123*105.75%</f>
        <v>518.17500000000007</v>
      </c>
      <c r="D122" s="161">
        <f>'Rent FY 2021-22'!D123*105.75%</f>
        <v>485.39250000000004</v>
      </c>
      <c r="E122" s="161">
        <f>'Rent FY 2021-22'!E123*105.75%</f>
        <v>526.6350000000001</v>
      </c>
      <c r="F122" s="161">
        <f>'Rent FY 2021-22'!F123*105.75%</f>
        <v>545.67000000000007</v>
      </c>
      <c r="G122" s="161"/>
      <c r="H122" s="13">
        <f>'Rent FY 2021-22'!H123</f>
        <v>20</v>
      </c>
      <c r="I122" s="161">
        <f>'Rent FY 2021-22'!I123*105.75%</f>
        <v>614.40750000000003</v>
      </c>
      <c r="J122" s="161">
        <f>'Rent FY 2021-22'!J123*105.75%</f>
        <v>555.1875</v>
      </c>
      <c r="K122" s="161">
        <f>'Rent FY 2021-22'!K123*105.75%</f>
        <v>592.20000000000005</v>
      </c>
      <c r="L122" s="161">
        <f>'Rent FY 2021-22'!L123*105.75%</f>
        <v>723.33</v>
      </c>
      <c r="M122" s="161"/>
      <c r="N122" s="13">
        <f>'Rent FY 2021-22'!N123</f>
        <v>390</v>
      </c>
      <c r="O122" s="161">
        <f>'Rent FY 2021-22'!O123*105.75%</f>
        <v>664.11</v>
      </c>
      <c r="P122" s="161">
        <f>'Rent FY 2021-22'!P123*105.75%</f>
        <v>629.21250000000009</v>
      </c>
      <c r="Q122" s="161">
        <f>'Rent FY 2021-22'!Q123*105.75%</f>
        <v>660.93750000000011</v>
      </c>
      <c r="R122" s="161">
        <f>'Rent FY 2021-22'!R123*105.75%</f>
        <v>687.37500000000011</v>
      </c>
      <c r="S122" s="161"/>
      <c r="T122" s="13">
        <f>'Rent FY 2021-22'!T123</f>
        <v>1050</v>
      </c>
      <c r="U122" s="161">
        <f>'Rent FY 2021-22'!U123*105.75%</f>
        <v>800.52750000000003</v>
      </c>
      <c r="V122" s="161">
        <f>'Rent FY 2021-22'!V123*105.75%</f>
        <v>740.25000000000011</v>
      </c>
      <c r="W122" s="161">
        <f>'Rent FY 2021-22'!W123*105.75%</f>
        <v>793.12500000000011</v>
      </c>
      <c r="X122" s="161">
        <f>'Rent FY 2021-22'!X123*105.75%</f>
        <v>846.00000000000011</v>
      </c>
      <c r="Y122" s="161"/>
      <c r="Z122" s="13">
        <f>'Rent FY 2021-22'!Z123</f>
        <v>570</v>
      </c>
      <c r="AA122" s="161">
        <f>'Rent FY 2021-22'!AA123*105.75%</f>
        <v>952.80750000000012</v>
      </c>
      <c r="AB122" s="161">
        <f>'Rent FY 2021-22'!AB123*105.75%</f>
        <v>872.43750000000011</v>
      </c>
      <c r="AC122" s="161">
        <f>'Rent FY 2021-22'!AC123*105.75%</f>
        <v>946.46250000000009</v>
      </c>
      <c r="AD122" s="161">
        <f>'Rent FY 2021-22'!AD123*105.75%</f>
        <v>1004.6250000000001</v>
      </c>
      <c r="AE122" s="161"/>
      <c r="AF122" s="13">
        <f>'Rent FY 2021-22'!AF123</f>
        <v>130</v>
      </c>
      <c r="AG122" s="161">
        <f>'Rent FY 2021-22'!AG123*105.75%</f>
        <v>1332.45</v>
      </c>
      <c r="AH122" s="161">
        <f>'Rent FY 2021-22'!AH123*105.75%</f>
        <v>1083.9375</v>
      </c>
      <c r="AI122" s="161">
        <f>'Rent FY 2021-22'!AI123*105.75%</f>
        <v>1321.8750000000002</v>
      </c>
      <c r="AJ122" s="161">
        <f>'Rent FY 2021-22'!AJ123*105.75%</f>
        <v>1480.5000000000002</v>
      </c>
      <c r="AK122" s="161"/>
      <c r="AL122" s="13">
        <f>'Rent FY 2021-22'!AL123</f>
        <v>2380</v>
      </c>
      <c r="AM122" s="161">
        <f>'Rent FY 2021-22'!AM123*105.75%</f>
        <v>816.3900000000001</v>
      </c>
      <c r="AN122" s="161">
        <f>'Rent FY 2021-22'!AN123*105.75%</f>
        <v>687.37500000000011</v>
      </c>
      <c r="AO122" s="161">
        <f>'Rent FY 2021-22'!AO123*105.75%</f>
        <v>793.12500000000011</v>
      </c>
      <c r="AP122" s="161">
        <f>'Rent FY 2021-22'!AP123*105.75%</f>
        <v>898.87500000000011</v>
      </c>
    </row>
    <row r="123" spans="1:42" x14ac:dyDescent="0.2">
      <c r="A123" s="13" t="s">
        <v>421</v>
      </c>
      <c r="B123" s="161">
        <f>'Rent FY 2021-22'!B124</f>
        <v>0</v>
      </c>
      <c r="C123" s="161">
        <f>'Rent FY 2021-22'!C124*105.75%</f>
        <v>432.51750000000004</v>
      </c>
      <c r="D123" s="161">
        <f>'Rent FY 2021-22'!D124*105.75%</f>
        <v>389.16</v>
      </c>
      <c r="E123" s="161">
        <f>'Rent FY 2021-22'!E124*105.75%</f>
        <v>423.00000000000006</v>
      </c>
      <c r="F123" s="161">
        <f>'Rent FY 2021-22'!F124*105.75%</f>
        <v>481.16250000000002</v>
      </c>
      <c r="G123" s="161"/>
      <c r="H123" s="13">
        <f>'Rent FY 2021-22'!H124</f>
        <v>10</v>
      </c>
      <c r="I123" s="161">
        <f>'Rent FY 2021-22'!I124*105.75%</f>
        <v>675.74250000000006</v>
      </c>
      <c r="J123" s="161">
        <f>'Rent FY 2021-22'!J124*105.75%</f>
        <v>608.06250000000011</v>
      </c>
      <c r="K123" s="161">
        <f>'Rent FY 2021-22'!K124*105.75%</f>
        <v>629.21250000000009</v>
      </c>
      <c r="L123" s="161">
        <f>'Rent FY 2021-22'!L124*105.75%</f>
        <v>727.56000000000006</v>
      </c>
      <c r="M123" s="161"/>
      <c r="N123" s="13">
        <f>'Rent FY 2021-22'!N124</f>
        <v>50</v>
      </c>
      <c r="O123" s="161">
        <f>'Rent FY 2021-22'!O124*105.75%</f>
        <v>731.79000000000008</v>
      </c>
      <c r="P123" s="161">
        <f>'Rent FY 2021-22'!P124*105.75%</f>
        <v>660.93750000000011</v>
      </c>
      <c r="Q123" s="161">
        <f>'Rent FY 2021-22'!Q124*105.75%</f>
        <v>713.81250000000011</v>
      </c>
      <c r="R123" s="161">
        <f>'Rent FY 2021-22'!R124*105.75%</f>
        <v>793.12500000000011</v>
      </c>
      <c r="S123" s="161"/>
      <c r="T123" s="13">
        <f>'Rent FY 2021-22'!T124</f>
        <v>170</v>
      </c>
      <c r="U123" s="161">
        <f>'Rent FY 2021-22'!U124*105.75%</f>
        <v>857.63250000000005</v>
      </c>
      <c r="V123" s="161">
        <f>'Rent FY 2021-22'!V124*105.75%</f>
        <v>793.12500000000011</v>
      </c>
      <c r="W123" s="161">
        <f>'Rent FY 2021-22'!W124*105.75%</f>
        <v>846.00000000000011</v>
      </c>
      <c r="X123" s="161">
        <f>'Rent FY 2021-22'!X124*105.75%</f>
        <v>925.31250000000011</v>
      </c>
      <c r="Y123" s="161"/>
      <c r="Z123" s="13">
        <f>'Rent FY 2021-22'!Z124</f>
        <v>160</v>
      </c>
      <c r="AA123" s="161">
        <f>'Rent FY 2021-22'!AA124*105.75%</f>
        <v>1098.7425000000001</v>
      </c>
      <c r="AB123" s="161">
        <f>'Rent FY 2021-22'!AB124*105.75%</f>
        <v>951.75000000000011</v>
      </c>
      <c r="AC123" s="161">
        <f>'Rent FY 2021-22'!AC124*105.75%</f>
        <v>1052.2125000000001</v>
      </c>
      <c r="AD123" s="161">
        <f>'Rent FY 2021-22'!AD124*105.75%</f>
        <v>1163.2500000000002</v>
      </c>
      <c r="AE123" s="161"/>
      <c r="AF123" s="13">
        <f>'Rent FY 2021-22'!AF124</f>
        <v>50</v>
      </c>
      <c r="AG123" s="161">
        <f>'Rent FY 2021-22'!AG124*105.75%</f>
        <v>1712.0925000000002</v>
      </c>
      <c r="AH123" s="161">
        <f>'Rent FY 2021-22'!AH124*105.75%</f>
        <v>1269.0000000000002</v>
      </c>
      <c r="AI123" s="161">
        <f>'Rent FY 2021-22'!AI124*105.75%</f>
        <v>1427.6250000000002</v>
      </c>
      <c r="AJ123" s="161">
        <f>'Rent FY 2021-22'!AJ124*105.75%</f>
        <v>1639.1250000000002</v>
      </c>
      <c r="AK123" s="161"/>
      <c r="AL123" s="13">
        <f>'Rent FY 2021-22'!AL124</f>
        <v>440</v>
      </c>
      <c r="AM123" s="161">
        <f>'Rent FY 2021-22'!AM124*105.75%</f>
        <v>1021.5450000000001</v>
      </c>
      <c r="AN123" s="161">
        <f>'Rent FY 2021-22'!AN124*105.75%</f>
        <v>793.12500000000011</v>
      </c>
      <c r="AO123" s="161">
        <f>'Rent FY 2021-22'!AO124*105.75%</f>
        <v>925.31250000000011</v>
      </c>
      <c r="AP123" s="161">
        <f>'Rent FY 2021-22'!AP124*105.75%</f>
        <v>1110.375</v>
      </c>
    </row>
    <row r="124" spans="1:42" x14ac:dyDescent="0.2">
      <c r="A124" s="13" t="s">
        <v>423</v>
      </c>
      <c r="B124" s="161">
        <f>'Rent FY 2021-22'!B125</f>
        <v>0</v>
      </c>
      <c r="C124" s="161">
        <f>'Rent FY 2021-22'!C125*105.75%</f>
        <v>432.51750000000004</v>
      </c>
      <c r="D124" s="161">
        <f>'Rent FY 2021-22'!D125*105.75%</f>
        <v>389.16</v>
      </c>
      <c r="E124" s="161">
        <f>'Rent FY 2021-22'!E125*105.75%</f>
        <v>423.00000000000006</v>
      </c>
      <c r="F124" s="161">
        <f>'Rent FY 2021-22'!F125*105.75%</f>
        <v>481.16250000000002</v>
      </c>
      <c r="G124" s="161"/>
      <c r="H124" s="13" t="str">
        <f>'Rent FY 2021-22'!H125</f>
        <v>-</v>
      </c>
      <c r="I124" s="161">
        <f>'Rent FY 2021-22'!I125*105.75%</f>
        <v>489.62250000000006</v>
      </c>
      <c r="J124" s="161">
        <f>'Rent FY 2021-22'!J125*105.75%</f>
        <v>417.71250000000003</v>
      </c>
      <c r="K124" s="161">
        <f>'Rent FY 2021-22'!K125*105.75%</f>
        <v>475.87500000000006</v>
      </c>
      <c r="L124" s="161">
        <f>'Rent FY 2021-22'!L125*105.75%</f>
        <v>549.90000000000009</v>
      </c>
      <c r="M124" s="161"/>
      <c r="N124" s="13">
        <f>'Rent FY 2021-22'!N125</f>
        <v>140</v>
      </c>
      <c r="O124" s="161">
        <f>'Rent FY 2021-22'!O125*105.75%</f>
        <v>555.1875</v>
      </c>
      <c r="P124" s="161">
        <f>'Rent FY 2021-22'!P125*105.75%</f>
        <v>502.31250000000006</v>
      </c>
      <c r="Q124" s="161">
        <f>'Rent FY 2021-22'!Q125*105.75%</f>
        <v>560.47500000000002</v>
      </c>
      <c r="R124" s="161">
        <f>'Rent FY 2021-22'!R125*105.75%</f>
        <v>608.06250000000011</v>
      </c>
      <c r="S124" s="161"/>
      <c r="T124" s="13">
        <f>'Rent FY 2021-22'!T125</f>
        <v>260</v>
      </c>
      <c r="U124" s="161">
        <f>'Rent FY 2021-22'!U125*105.75%</f>
        <v>718.04250000000002</v>
      </c>
      <c r="V124" s="161">
        <f>'Rent FY 2021-22'!V125*105.75%</f>
        <v>639.78750000000002</v>
      </c>
      <c r="W124" s="161">
        <f>'Rent FY 2021-22'!W125*105.75%</f>
        <v>713.81250000000011</v>
      </c>
      <c r="X124" s="161">
        <f>'Rent FY 2021-22'!X125*105.75%</f>
        <v>793.12500000000011</v>
      </c>
      <c r="Y124" s="161"/>
      <c r="Z124" s="13">
        <f>'Rent FY 2021-22'!Z125</f>
        <v>270</v>
      </c>
      <c r="AA124" s="161">
        <f>'Rent FY 2021-22'!AA125*105.75%</f>
        <v>826.96500000000003</v>
      </c>
      <c r="AB124" s="161">
        <f>'Rent FY 2021-22'!AB125*105.75%</f>
        <v>734.96250000000009</v>
      </c>
      <c r="AC124" s="161">
        <f>'Rent FY 2021-22'!AC125*105.75%</f>
        <v>819.56250000000011</v>
      </c>
      <c r="AD124" s="161">
        <f>'Rent FY 2021-22'!AD125*105.75%</f>
        <v>898.87500000000011</v>
      </c>
      <c r="AE124" s="161"/>
      <c r="AF124" s="13">
        <f>'Rent FY 2021-22'!AF125</f>
        <v>40</v>
      </c>
      <c r="AG124" s="161">
        <f>'Rent FY 2021-22'!AG125*105.75%</f>
        <v>1137.8700000000001</v>
      </c>
      <c r="AH124" s="161">
        <f>'Rent FY 2021-22'!AH125*105.75%</f>
        <v>951.75000000000011</v>
      </c>
      <c r="AI124" s="161">
        <f>'Rent FY 2021-22'!AI125*105.75%</f>
        <v>1136.8125000000002</v>
      </c>
      <c r="AJ124" s="161">
        <f>'Rent FY 2021-22'!AJ125*105.75%</f>
        <v>1321.8750000000002</v>
      </c>
      <c r="AK124" s="161"/>
      <c r="AL124" s="13">
        <f>'Rent FY 2021-22'!AL125</f>
        <v>710</v>
      </c>
      <c r="AM124" s="161">
        <f>'Rent FY 2021-22'!AM125*105.75%</f>
        <v>748.71</v>
      </c>
      <c r="AN124" s="161">
        <f>'Rent FY 2021-22'!AN125*105.75%</f>
        <v>629.21250000000009</v>
      </c>
      <c r="AO124" s="161">
        <f>'Rent FY 2021-22'!AO125*105.75%</f>
        <v>734.96250000000009</v>
      </c>
      <c r="AP124" s="161">
        <f>'Rent FY 2021-22'!AP125*105.75%</f>
        <v>840.71250000000009</v>
      </c>
    </row>
    <row r="125" spans="1:42" x14ac:dyDescent="0.2">
      <c r="A125" s="13" t="s">
        <v>813</v>
      </c>
      <c r="B125" s="161">
        <f>'Rent FY 2021-22'!B126</f>
        <v>240</v>
      </c>
      <c r="C125" s="161">
        <f>'Rent FY 2021-22'!C126*105.75%</f>
        <v>447.32250000000005</v>
      </c>
      <c r="D125" s="161">
        <f>'Rent FY 2021-22'!D126*105.75%</f>
        <v>373.29750000000001</v>
      </c>
      <c r="E125" s="161">
        <f>'Rent FY 2021-22'!E126*105.75%</f>
        <v>435.69000000000005</v>
      </c>
      <c r="F125" s="161">
        <f>'Rent FY 2021-22'!F126*105.75%</f>
        <v>502.31250000000006</v>
      </c>
      <c r="G125" s="161"/>
      <c r="H125" s="13">
        <f>'Rent FY 2021-22'!H126</f>
        <v>30</v>
      </c>
      <c r="I125" s="161">
        <f>'Rent FY 2021-22'!I126*105.75%</f>
        <v>438.86250000000007</v>
      </c>
      <c r="J125" s="161">
        <f>'Rent FY 2021-22'!J126*105.75%</f>
        <v>370.12500000000006</v>
      </c>
      <c r="K125" s="161">
        <f>'Rent FY 2021-22'!K126*105.75%</f>
        <v>438.86250000000007</v>
      </c>
      <c r="L125" s="161">
        <f>'Rent FY 2021-22'!L126*105.75%</f>
        <v>475.87500000000006</v>
      </c>
      <c r="M125" s="161"/>
      <c r="N125" s="13">
        <f>'Rent FY 2021-22'!N126</f>
        <v>600</v>
      </c>
      <c r="O125" s="161">
        <f>'Rent FY 2021-22'!O126*105.75%</f>
        <v>518.17500000000007</v>
      </c>
      <c r="P125" s="161">
        <f>'Rent FY 2021-22'!P126*105.75%</f>
        <v>438.86250000000007</v>
      </c>
      <c r="Q125" s="161">
        <f>'Rent FY 2021-22'!Q126*105.75%</f>
        <v>502.31250000000006</v>
      </c>
      <c r="R125" s="161">
        <f>'Rent FY 2021-22'!R126*105.75%</f>
        <v>581.62500000000011</v>
      </c>
      <c r="S125" s="161"/>
      <c r="T125" s="13">
        <f>'Rent FY 2021-22'!T126</f>
        <v>2730</v>
      </c>
      <c r="U125" s="161">
        <f>'Rent FY 2021-22'!U126*105.75%</f>
        <v>649.30500000000006</v>
      </c>
      <c r="V125" s="161">
        <f>'Rent FY 2021-22'!V126*105.75%</f>
        <v>555.1875</v>
      </c>
      <c r="W125" s="161">
        <f>'Rent FY 2021-22'!W126*105.75%</f>
        <v>634.50000000000011</v>
      </c>
      <c r="X125" s="161">
        <f>'Rent FY 2021-22'!X126*105.75%</f>
        <v>724.38750000000005</v>
      </c>
      <c r="Y125" s="161"/>
      <c r="Z125" s="13">
        <f>'Rent FY 2021-22'!Z126</f>
        <v>2390</v>
      </c>
      <c r="AA125" s="161">
        <f>'Rent FY 2021-22'!AA126*105.75%</f>
        <v>759.28500000000008</v>
      </c>
      <c r="AB125" s="161">
        <f>'Rent FY 2021-22'!AB126*105.75%</f>
        <v>608.06250000000011</v>
      </c>
      <c r="AC125" s="161">
        <f>'Rent FY 2021-22'!AC126*105.75%</f>
        <v>734.96250000000009</v>
      </c>
      <c r="AD125" s="161">
        <f>'Rent FY 2021-22'!AD126*105.75%</f>
        <v>846.00000000000011</v>
      </c>
      <c r="AE125" s="161"/>
      <c r="AF125" s="13">
        <f>'Rent FY 2021-22'!AF126</f>
        <v>490</v>
      </c>
      <c r="AG125" s="161">
        <f>'Rent FY 2021-22'!AG126*105.75%</f>
        <v>1169.595</v>
      </c>
      <c r="AH125" s="161">
        <f>'Rent FY 2021-22'!AH126*105.75%</f>
        <v>872.43750000000011</v>
      </c>
      <c r="AI125" s="161">
        <f>'Rent FY 2021-22'!AI126*105.75%</f>
        <v>1057.5</v>
      </c>
      <c r="AJ125" s="161">
        <f>'Rent FY 2021-22'!AJ126*105.75%</f>
        <v>1374.7500000000002</v>
      </c>
      <c r="AK125" s="161"/>
      <c r="AL125" s="13">
        <f>'Rent FY 2021-22'!AL126</f>
        <v>6470</v>
      </c>
      <c r="AM125" s="161">
        <f>'Rent FY 2021-22'!AM126*105.75%</f>
        <v>708.52500000000009</v>
      </c>
      <c r="AN125" s="161">
        <f>'Rent FY 2021-22'!AN126*105.75%</f>
        <v>555.1875</v>
      </c>
      <c r="AO125" s="161">
        <f>'Rent FY 2021-22'!AO126*105.75%</f>
        <v>660.93750000000011</v>
      </c>
      <c r="AP125" s="161">
        <f>'Rent FY 2021-22'!AP126*105.75%</f>
        <v>793.12500000000011</v>
      </c>
    </row>
    <row r="126" spans="1:42" x14ac:dyDescent="0.2">
      <c r="A126" s="13" t="s">
        <v>425</v>
      </c>
      <c r="B126" s="161">
        <f>'Rent FY 2021-22'!B127</f>
        <v>10</v>
      </c>
      <c r="C126" s="161">
        <f>'Rent FY 2021-22'!C127*105.75%</f>
        <v>412.42500000000007</v>
      </c>
      <c r="D126" s="161">
        <f>'Rent FY 2021-22'!D127*105.75%</f>
        <v>412.42500000000007</v>
      </c>
      <c r="E126" s="161">
        <f>'Rent FY 2021-22'!E127*105.75%</f>
        <v>412.42500000000007</v>
      </c>
      <c r="F126" s="161">
        <f>'Rent FY 2021-22'!F127*105.75%</f>
        <v>412.42500000000007</v>
      </c>
      <c r="G126" s="161"/>
      <c r="H126" s="13">
        <f>'Rent FY 2021-22'!H127</f>
        <v>10</v>
      </c>
      <c r="I126" s="161">
        <f>'Rent FY 2021-22'!I127*105.75%</f>
        <v>470.58750000000003</v>
      </c>
      <c r="J126" s="161">
        <f>'Rent FY 2021-22'!J127*105.75%</f>
        <v>449.43750000000006</v>
      </c>
      <c r="K126" s="161">
        <f>'Rent FY 2021-22'!K127*105.75%</f>
        <v>475.87500000000006</v>
      </c>
      <c r="L126" s="161">
        <f>'Rent FY 2021-22'!L127*105.75%</f>
        <v>502.31250000000006</v>
      </c>
      <c r="M126" s="161"/>
      <c r="N126" s="13">
        <f>'Rent FY 2021-22'!N127</f>
        <v>70</v>
      </c>
      <c r="O126" s="161">
        <f>'Rent FY 2021-22'!O127*105.75%</f>
        <v>486.45000000000005</v>
      </c>
      <c r="P126" s="161">
        <f>'Rent FY 2021-22'!P127*105.75%</f>
        <v>449.43750000000006</v>
      </c>
      <c r="Q126" s="161">
        <f>'Rent FY 2021-22'!Q127*105.75%</f>
        <v>475.87500000000006</v>
      </c>
      <c r="R126" s="161">
        <f>'Rent FY 2021-22'!R127*105.75%</f>
        <v>523.46250000000009</v>
      </c>
      <c r="S126" s="161"/>
      <c r="T126" s="13">
        <f>'Rent FY 2021-22'!T127</f>
        <v>400</v>
      </c>
      <c r="U126" s="161">
        <f>'Rent FY 2021-22'!U127*105.75%</f>
        <v>587.97</v>
      </c>
      <c r="V126" s="161">
        <f>'Rent FY 2021-22'!V127*105.75%</f>
        <v>518.17500000000007</v>
      </c>
      <c r="W126" s="161">
        <f>'Rent FY 2021-22'!W127*105.75%</f>
        <v>581.62500000000011</v>
      </c>
      <c r="X126" s="161">
        <f>'Rent FY 2021-22'!X127*105.75%</f>
        <v>660.93750000000011</v>
      </c>
      <c r="Y126" s="161"/>
      <c r="Z126" s="13">
        <f>'Rent FY 2021-22'!Z127</f>
        <v>430</v>
      </c>
      <c r="AA126" s="161">
        <f>'Rent FY 2021-22'!AA127*105.75%</f>
        <v>661.99500000000012</v>
      </c>
      <c r="AB126" s="161">
        <f>'Rent FY 2021-22'!AB127*105.75%</f>
        <v>555.1875</v>
      </c>
      <c r="AC126" s="161">
        <f>'Rent FY 2021-22'!AC127*105.75%</f>
        <v>660.93750000000011</v>
      </c>
      <c r="AD126" s="161">
        <f>'Rent FY 2021-22'!AD127*105.75%</f>
        <v>761.40000000000009</v>
      </c>
      <c r="AE126" s="161"/>
      <c r="AF126" s="13">
        <f>'Rent FY 2021-22'!AF127</f>
        <v>70</v>
      </c>
      <c r="AG126" s="161">
        <f>'Rent FY 2021-22'!AG127*105.75%</f>
        <v>908.39250000000004</v>
      </c>
      <c r="AH126" s="161">
        <f>'Rent FY 2021-22'!AH127*105.75%</f>
        <v>740.25000000000011</v>
      </c>
      <c r="AI126" s="161">
        <f>'Rent FY 2021-22'!AI127*105.75%</f>
        <v>846.00000000000011</v>
      </c>
      <c r="AJ126" s="161">
        <f>'Rent FY 2021-22'!AJ127*105.75%</f>
        <v>983.47500000000014</v>
      </c>
      <c r="AK126" s="161"/>
      <c r="AL126" s="13">
        <f>'Rent FY 2021-22'!AL127</f>
        <v>990</v>
      </c>
      <c r="AM126" s="161">
        <f>'Rent FY 2021-22'!AM127*105.75%</f>
        <v>634.50000000000011</v>
      </c>
      <c r="AN126" s="161">
        <f>'Rent FY 2021-22'!AN127*105.75%</f>
        <v>523.46250000000009</v>
      </c>
      <c r="AO126" s="161">
        <f>'Rent FY 2021-22'!AO127*105.75%</f>
        <v>608.06250000000011</v>
      </c>
      <c r="AP126" s="161">
        <f>'Rent FY 2021-22'!AP127*105.75%</f>
        <v>713.81250000000011</v>
      </c>
    </row>
    <row r="127" spans="1:42" x14ac:dyDescent="0.2">
      <c r="A127" s="13" t="s">
        <v>427</v>
      </c>
      <c r="B127" s="161">
        <f>'Rent FY 2021-22'!B128</f>
        <v>30</v>
      </c>
      <c r="C127" s="161">
        <f>'Rent FY 2021-22'!C128*105.75%</f>
        <v>336.28500000000003</v>
      </c>
      <c r="D127" s="161">
        <f>'Rent FY 2021-22'!D128*105.75%</f>
        <v>320.42250000000001</v>
      </c>
      <c r="E127" s="161">
        <f>'Rent FY 2021-22'!E128*105.75%</f>
        <v>332.05500000000001</v>
      </c>
      <c r="F127" s="161">
        <f>'Rent FY 2021-22'!F128*105.75%</f>
        <v>366.95250000000004</v>
      </c>
      <c r="G127" s="161"/>
      <c r="H127" s="13">
        <f>'Rent FY 2021-22'!H128</f>
        <v>10</v>
      </c>
      <c r="I127" s="161">
        <f>'Rent FY 2021-22'!I128*105.75%</f>
        <v>379.64250000000004</v>
      </c>
      <c r="J127" s="161">
        <f>'Rent FY 2021-22'!J128*105.75%</f>
        <v>320.42250000000001</v>
      </c>
      <c r="K127" s="161">
        <f>'Rent FY 2021-22'!K128*105.75%</f>
        <v>357.43500000000006</v>
      </c>
      <c r="L127" s="161">
        <f>'Rent FY 2021-22'!L128*105.75%</f>
        <v>396.56250000000006</v>
      </c>
      <c r="M127" s="161"/>
      <c r="N127" s="13">
        <f>'Rent FY 2021-22'!N128</f>
        <v>90</v>
      </c>
      <c r="O127" s="161">
        <f>'Rent FY 2021-22'!O128*105.75%</f>
        <v>417.71250000000003</v>
      </c>
      <c r="P127" s="161">
        <f>'Rent FY 2021-22'!P128*105.75%</f>
        <v>370.12500000000006</v>
      </c>
      <c r="Q127" s="161">
        <f>'Rent FY 2021-22'!Q128*105.75%</f>
        <v>415.59750000000003</v>
      </c>
      <c r="R127" s="161">
        <f>'Rent FY 2021-22'!R128*105.75%</f>
        <v>438.86250000000007</v>
      </c>
      <c r="S127" s="161"/>
      <c r="T127" s="13">
        <f>'Rent FY 2021-22'!T128</f>
        <v>320</v>
      </c>
      <c r="U127" s="161">
        <f>'Rent FY 2021-22'!U128*105.75%</f>
        <v>554.13000000000011</v>
      </c>
      <c r="V127" s="161">
        <f>'Rent FY 2021-22'!V128*105.75%</f>
        <v>502.31250000000006</v>
      </c>
      <c r="W127" s="161">
        <f>'Rent FY 2021-22'!W128*105.75%</f>
        <v>534.03750000000002</v>
      </c>
      <c r="X127" s="161">
        <f>'Rent FY 2021-22'!X128*105.75%</f>
        <v>608.06250000000011</v>
      </c>
      <c r="Y127" s="161"/>
      <c r="Z127" s="13">
        <f>'Rent FY 2021-22'!Z128</f>
        <v>310</v>
      </c>
      <c r="AA127" s="161">
        <f>'Rent FY 2021-22'!AA128*105.75%</f>
        <v>663.05250000000012</v>
      </c>
      <c r="AB127" s="161">
        <f>'Rent FY 2021-22'!AB128*105.75%</f>
        <v>555.1875</v>
      </c>
      <c r="AC127" s="161">
        <f>'Rent FY 2021-22'!AC128*105.75%</f>
        <v>634.50000000000011</v>
      </c>
      <c r="AD127" s="161">
        <f>'Rent FY 2021-22'!AD128*105.75%</f>
        <v>740.25000000000011</v>
      </c>
      <c r="AE127" s="161"/>
      <c r="AF127" s="13">
        <f>'Rent FY 2021-22'!AF128</f>
        <v>80</v>
      </c>
      <c r="AG127" s="161">
        <f>'Rent FY 2021-22'!AG128*105.75%</f>
        <v>960.21000000000015</v>
      </c>
      <c r="AH127" s="161">
        <f>'Rent FY 2021-22'!AH128*105.75%</f>
        <v>750.82500000000005</v>
      </c>
      <c r="AI127" s="161">
        <f>'Rent FY 2021-22'!AI128*105.75%</f>
        <v>925.31250000000011</v>
      </c>
      <c r="AJ127" s="161">
        <f>'Rent FY 2021-22'!AJ128*105.75%</f>
        <v>1163.2500000000002</v>
      </c>
      <c r="AK127" s="161"/>
      <c r="AL127" s="13">
        <f>'Rent FY 2021-22'!AL128</f>
        <v>830</v>
      </c>
      <c r="AM127" s="161">
        <f>'Rent FY 2021-22'!AM128*105.75%</f>
        <v>611.23500000000001</v>
      </c>
      <c r="AN127" s="161">
        <f>'Rent FY 2021-22'!AN128*105.75%</f>
        <v>475.87500000000006</v>
      </c>
      <c r="AO127" s="161">
        <f>'Rent FY 2021-22'!AO128*105.75%</f>
        <v>581.62500000000011</v>
      </c>
      <c r="AP127" s="161">
        <f>'Rent FY 2021-22'!AP128*105.75%</f>
        <v>687.37500000000011</v>
      </c>
    </row>
    <row r="128" spans="1:42" x14ac:dyDescent="0.2">
      <c r="A128" s="13" t="s">
        <v>429</v>
      </c>
      <c r="B128" s="161">
        <f>'Rent FY 2021-22'!B129</f>
        <v>60</v>
      </c>
      <c r="C128" s="161">
        <f>'Rent FY 2021-22'!C129*105.75%</f>
        <v>490.68000000000006</v>
      </c>
      <c r="D128" s="161">
        <f>'Rent FY 2021-22'!D129*105.75%</f>
        <v>423.00000000000006</v>
      </c>
      <c r="E128" s="161">
        <f>'Rent FY 2021-22'!E129*105.75%</f>
        <v>491.73750000000007</v>
      </c>
      <c r="F128" s="161">
        <f>'Rent FY 2021-22'!F129*105.75%</f>
        <v>540.38250000000005</v>
      </c>
      <c r="G128" s="161"/>
      <c r="H128" s="13" t="str">
        <f>'Rent FY 2021-22'!H129</f>
        <v>-</v>
      </c>
      <c r="I128" s="161">
        <f>'Rent FY 2021-22'!I129*105.75%</f>
        <v>489.62250000000006</v>
      </c>
      <c r="J128" s="161">
        <f>'Rent FY 2021-22'!J129*105.75%</f>
        <v>417.71250000000003</v>
      </c>
      <c r="K128" s="161">
        <f>'Rent FY 2021-22'!K129*105.75%</f>
        <v>475.87500000000006</v>
      </c>
      <c r="L128" s="161">
        <f>'Rent FY 2021-22'!L129*105.75%</f>
        <v>549.90000000000009</v>
      </c>
      <c r="M128" s="161"/>
      <c r="N128" s="13">
        <f>'Rent FY 2021-22'!N129</f>
        <v>80</v>
      </c>
      <c r="O128" s="161">
        <f>'Rent FY 2021-22'!O129*105.75%</f>
        <v>568.93500000000006</v>
      </c>
      <c r="P128" s="161">
        <f>'Rent FY 2021-22'!P129*105.75%</f>
        <v>475.87500000000006</v>
      </c>
      <c r="Q128" s="161">
        <f>'Rent FY 2021-22'!Q129*105.75%</f>
        <v>555.1875</v>
      </c>
      <c r="R128" s="161">
        <f>'Rent FY 2021-22'!R129*105.75%</f>
        <v>634.50000000000011</v>
      </c>
      <c r="S128" s="161"/>
      <c r="T128" s="13">
        <f>'Rent FY 2021-22'!T129</f>
        <v>340</v>
      </c>
      <c r="U128" s="161">
        <f>'Rent FY 2021-22'!U129*105.75%</f>
        <v>712.75500000000011</v>
      </c>
      <c r="V128" s="161">
        <f>'Rent FY 2021-22'!V129*105.75%</f>
        <v>608.06250000000011</v>
      </c>
      <c r="W128" s="161">
        <f>'Rent FY 2021-22'!W129*105.75%</f>
        <v>687.37500000000011</v>
      </c>
      <c r="X128" s="161">
        <f>'Rent FY 2021-22'!X129*105.75%</f>
        <v>793.12500000000011</v>
      </c>
      <c r="Y128" s="161"/>
      <c r="Z128" s="13">
        <f>'Rent FY 2021-22'!Z129</f>
        <v>330</v>
      </c>
      <c r="AA128" s="161">
        <f>'Rent FY 2021-22'!AA129*105.75%</f>
        <v>787.83750000000009</v>
      </c>
      <c r="AB128" s="161">
        <f>'Rent FY 2021-22'!AB129*105.75%</f>
        <v>660.93750000000011</v>
      </c>
      <c r="AC128" s="161">
        <f>'Rent FY 2021-22'!AC129*105.75%</f>
        <v>771.97500000000002</v>
      </c>
      <c r="AD128" s="161">
        <f>'Rent FY 2021-22'!AD129*105.75%</f>
        <v>872.43750000000011</v>
      </c>
      <c r="AE128" s="161"/>
      <c r="AF128" s="13">
        <f>'Rent FY 2021-22'!AF129</f>
        <v>50</v>
      </c>
      <c r="AG128" s="161">
        <f>'Rent FY 2021-22'!AG129*105.75%</f>
        <v>1279.575</v>
      </c>
      <c r="AH128" s="161">
        <f>'Rent FY 2021-22'!AH129*105.75%</f>
        <v>1004.6250000000001</v>
      </c>
      <c r="AI128" s="161">
        <f>'Rent FY 2021-22'!AI129*105.75%</f>
        <v>1163.2500000000002</v>
      </c>
      <c r="AJ128" s="161">
        <f>'Rent FY 2021-22'!AJ129*105.75%</f>
        <v>1427.6250000000002</v>
      </c>
      <c r="AK128" s="161"/>
      <c r="AL128" s="13">
        <f>'Rent FY 2021-22'!AL129</f>
        <v>860</v>
      </c>
      <c r="AM128" s="161">
        <f>'Rent FY 2021-22'!AM129*105.75%</f>
        <v>744.48</v>
      </c>
      <c r="AN128" s="161">
        <f>'Rent FY 2021-22'!AN129*105.75%</f>
        <v>581.62500000000011</v>
      </c>
      <c r="AO128" s="161">
        <f>'Rent FY 2021-22'!AO129*105.75%</f>
        <v>713.81250000000011</v>
      </c>
      <c r="AP128" s="161">
        <f>'Rent FY 2021-22'!AP129*105.75%</f>
        <v>846.00000000000011</v>
      </c>
    </row>
    <row r="129" spans="1:42" x14ac:dyDescent="0.2">
      <c r="A129" s="13" t="s">
        <v>431</v>
      </c>
      <c r="B129" s="161">
        <f>'Rent FY 2021-22'!B130</f>
        <v>10</v>
      </c>
      <c r="C129" s="161">
        <f>'Rent FY 2021-22'!C130*105.75%</f>
        <v>510.77250000000004</v>
      </c>
      <c r="D129" s="161">
        <f>'Rent FY 2021-22'!D130*105.75%</f>
        <v>475.87500000000006</v>
      </c>
      <c r="E129" s="161">
        <f>'Rent FY 2021-22'!E130*105.75%</f>
        <v>528.75</v>
      </c>
      <c r="F129" s="161">
        <f>'Rent FY 2021-22'!F130*105.75%</f>
        <v>528.75</v>
      </c>
      <c r="G129" s="161"/>
      <c r="H129" s="13" t="str">
        <f>'Rent FY 2021-22'!H130</f>
        <v>-</v>
      </c>
      <c r="I129" s="161">
        <f>'Rent FY 2021-22'!I130*105.75%</f>
        <v>489.62250000000006</v>
      </c>
      <c r="J129" s="161">
        <f>'Rent FY 2021-22'!J130*105.75%</f>
        <v>417.71250000000003</v>
      </c>
      <c r="K129" s="161">
        <f>'Rent FY 2021-22'!K130*105.75%</f>
        <v>475.87500000000006</v>
      </c>
      <c r="L129" s="161">
        <f>'Rent FY 2021-22'!L130*105.75%</f>
        <v>549.90000000000009</v>
      </c>
      <c r="M129" s="161"/>
      <c r="N129" s="13">
        <f>'Rent FY 2021-22'!N130</f>
        <v>90</v>
      </c>
      <c r="O129" s="161">
        <f>'Rent FY 2021-22'!O130*105.75%</f>
        <v>530.86500000000001</v>
      </c>
      <c r="P129" s="161">
        <f>'Rent FY 2021-22'!P130*105.75%</f>
        <v>449.43750000000006</v>
      </c>
      <c r="Q129" s="161">
        <f>'Rent FY 2021-22'!Q130*105.75%</f>
        <v>542.49750000000006</v>
      </c>
      <c r="R129" s="161">
        <f>'Rent FY 2021-22'!R130*105.75%</f>
        <v>629.21250000000009</v>
      </c>
      <c r="S129" s="161"/>
      <c r="T129" s="13">
        <f>'Rent FY 2021-22'!T130</f>
        <v>420</v>
      </c>
      <c r="U129" s="161">
        <f>'Rent FY 2021-22'!U130*105.75%</f>
        <v>675.74250000000006</v>
      </c>
      <c r="V129" s="161">
        <f>'Rent FY 2021-22'!V130*105.75%</f>
        <v>608.06250000000011</v>
      </c>
      <c r="W129" s="161">
        <f>'Rent FY 2021-22'!W130*105.75%</f>
        <v>687.37500000000011</v>
      </c>
      <c r="X129" s="161">
        <f>'Rent FY 2021-22'!X130*105.75%</f>
        <v>740.25000000000011</v>
      </c>
      <c r="Y129" s="161"/>
      <c r="Z129" s="13">
        <f>'Rent FY 2021-22'!Z130</f>
        <v>290</v>
      </c>
      <c r="AA129" s="161">
        <f>'Rent FY 2021-22'!AA130*105.75%</f>
        <v>794.18250000000012</v>
      </c>
      <c r="AB129" s="161">
        <f>'Rent FY 2021-22'!AB130*105.75%</f>
        <v>687.37500000000011</v>
      </c>
      <c r="AC129" s="161">
        <f>'Rent FY 2021-22'!AC130*105.75%</f>
        <v>766.68750000000011</v>
      </c>
      <c r="AD129" s="161">
        <f>'Rent FY 2021-22'!AD130*105.75%</f>
        <v>898.87500000000011</v>
      </c>
      <c r="AE129" s="161"/>
      <c r="AF129" s="13">
        <f>'Rent FY 2021-22'!AF130</f>
        <v>40</v>
      </c>
      <c r="AG129" s="161">
        <f>'Rent FY 2021-22'!AG130*105.75%</f>
        <v>1191.8025</v>
      </c>
      <c r="AH129" s="161">
        <f>'Rent FY 2021-22'!AH130*105.75%</f>
        <v>925.31250000000011</v>
      </c>
      <c r="AI129" s="161">
        <f>'Rent FY 2021-22'!AI130*105.75%</f>
        <v>1110.375</v>
      </c>
      <c r="AJ129" s="161">
        <f>'Rent FY 2021-22'!AJ130*105.75%</f>
        <v>1374.7500000000002</v>
      </c>
      <c r="AK129" s="161"/>
      <c r="AL129" s="13">
        <f>'Rent FY 2021-22'!AL130</f>
        <v>850</v>
      </c>
      <c r="AM129" s="161">
        <f>'Rent FY 2021-22'!AM130*105.75%</f>
        <v>724.38750000000005</v>
      </c>
      <c r="AN129" s="161">
        <f>'Rent FY 2021-22'!AN130*105.75%</f>
        <v>608.06250000000011</v>
      </c>
      <c r="AO129" s="161">
        <f>'Rent FY 2021-22'!AO130*105.75%</f>
        <v>687.37500000000011</v>
      </c>
      <c r="AP129" s="161">
        <f>'Rent FY 2021-22'!AP130*105.75%</f>
        <v>793.12500000000011</v>
      </c>
    </row>
    <row r="130" spans="1:42" x14ac:dyDescent="0.2">
      <c r="A130" s="13" t="s">
        <v>433</v>
      </c>
      <c r="B130" s="161">
        <f>'Rent FY 2021-22'!B131</f>
        <v>10</v>
      </c>
      <c r="C130" s="161">
        <f>'Rent FY 2021-22'!C131*105.75%</f>
        <v>423.00000000000006</v>
      </c>
      <c r="D130" s="161">
        <f>'Rent FY 2021-22'!D131*105.75%</f>
        <v>370.12500000000006</v>
      </c>
      <c r="E130" s="161">
        <f>'Rent FY 2021-22'!E131*105.75%</f>
        <v>412.42500000000007</v>
      </c>
      <c r="F130" s="161">
        <f>'Rent FY 2021-22'!F131*105.75%</f>
        <v>504.42750000000007</v>
      </c>
      <c r="G130" s="161"/>
      <c r="H130" s="13">
        <f>'Rent FY 2021-22'!H131</f>
        <v>0</v>
      </c>
      <c r="I130" s="161">
        <f>'Rent FY 2021-22'!I131*105.75%</f>
        <v>489.62250000000006</v>
      </c>
      <c r="J130" s="161">
        <f>'Rent FY 2021-22'!J131*105.75%</f>
        <v>417.71250000000003</v>
      </c>
      <c r="K130" s="161">
        <f>'Rent FY 2021-22'!K131*105.75%</f>
        <v>475.87500000000006</v>
      </c>
      <c r="L130" s="161">
        <f>'Rent FY 2021-22'!L131*105.75%</f>
        <v>549.90000000000009</v>
      </c>
      <c r="M130" s="161"/>
      <c r="N130" s="13">
        <f>'Rent FY 2021-22'!N131</f>
        <v>50</v>
      </c>
      <c r="O130" s="161">
        <f>'Rent FY 2021-22'!O131*105.75%</f>
        <v>520.29000000000008</v>
      </c>
      <c r="P130" s="161">
        <f>'Rent FY 2021-22'!P131*105.75%</f>
        <v>475.87500000000006</v>
      </c>
      <c r="Q130" s="161">
        <f>'Rent FY 2021-22'!Q131*105.75%</f>
        <v>528.75</v>
      </c>
      <c r="R130" s="161">
        <f>'Rent FY 2021-22'!R131*105.75%</f>
        <v>571.05000000000007</v>
      </c>
      <c r="S130" s="161"/>
      <c r="T130" s="13">
        <f>'Rent FY 2021-22'!T131</f>
        <v>290</v>
      </c>
      <c r="U130" s="161">
        <f>'Rent FY 2021-22'!U131*105.75%</f>
        <v>585.85500000000002</v>
      </c>
      <c r="V130" s="161">
        <f>'Rent FY 2021-22'!V131*105.75%</f>
        <v>523.46250000000009</v>
      </c>
      <c r="W130" s="161">
        <f>'Rent FY 2021-22'!W131*105.75%</f>
        <v>581.62500000000011</v>
      </c>
      <c r="X130" s="161">
        <f>'Rent FY 2021-22'!X131*105.75%</f>
        <v>655.65000000000009</v>
      </c>
      <c r="Y130" s="161"/>
      <c r="Z130" s="13">
        <f>'Rent FY 2021-22'!Z131</f>
        <v>390</v>
      </c>
      <c r="AA130" s="161">
        <f>'Rent FY 2021-22'!AA131*105.75%</f>
        <v>692.66250000000002</v>
      </c>
      <c r="AB130" s="161">
        <f>'Rent FY 2021-22'!AB131*105.75%</f>
        <v>595.37250000000006</v>
      </c>
      <c r="AC130" s="161">
        <f>'Rent FY 2021-22'!AC131*105.75%</f>
        <v>687.37500000000011</v>
      </c>
      <c r="AD130" s="161">
        <f>'Rent FY 2021-22'!AD131*105.75%</f>
        <v>793.12500000000011</v>
      </c>
      <c r="AE130" s="161"/>
      <c r="AF130" s="13">
        <f>'Rent FY 2021-22'!AF131</f>
        <v>50</v>
      </c>
      <c r="AG130" s="161">
        <f>'Rent FY 2021-22'!AG131*105.75%</f>
        <v>935.88750000000005</v>
      </c>
      <c r="AH130" s="161">
        <f>'Rent FY 2021-22'!AH131*105.75%</f>
        <v>793.12500000000011</v>
      </c>
      <c r="AI130" s="161">
        <f>'Rent FY 2021-22'!AI131*105.75%</f>
        <v>898.87500000000011</v>
      </c>
      <c r="AJ130" s="161">
        <f>'Rent FY 2021-22'!AJ131*105.75%</f>
        <v>1028.9475</v>
      </c>
      <c r="AK130" s="161"/>
      <c r="AL130" s="13">
        <f>'Rent FY 2021-22'!AL131</f>
        <v>790</v>
      </c>
      <c r="AM130" s="161">
        <f>'Rent FY 2021-22'!AM131*105.75%</f>
        <v>653.53500000000008</v>
      </c>
      <c r="AN130" s="161">
        <f>'Rent FY 2021-22'!AN131*105.75%</f>
        <v>549.90000000000009</v>
      </c>
      <c r="AO130" s="161">
        <f>'Rent FY 2021-22'!AO131*105.75%</f>
        <v>629.21250000000009</v>
      </c>
      <c r="AP130" s="161">
        <f>'Rent FY 2021-22'!AP131*105.75%</f>
        <v>734.96250000000009</v>
      </c>
    </row>
    <row r="131" spans="1:42" x14ac:dyDescent="0.2">
      <c r="A131" s="13" t="s">
        <v>435</v>
      </c>
      <c r="B131" s="161">
        <f>'Rent FY 2021-22'!B132</f>
        <v>40</v>
      </c>
      <c r="C131" s="161">
        <f>'Rent FY 2021-22'!C132*105.75%</f>
        <v>399.73500000000001</v>
      </c>
      <c r="D131" s="161">
        <f>'Rent FY 2021-22'!D132*105.75%</f>
        <v>366.95250000000004</v>
      </c>
      <c r="E131" s="161">
        <f>'Rent FY 2021-22'!E132*105.75%</f>
        <v>400.79250000000002</v>
      </c>
      <c r="F131" s="161">
        <f>'Rent FY 2021-22'!F132*105.75%</f>
        <v>424.05750000000006</v>
      </c>
      <c r="G131" s="161"/>
      <c r="H131" s="13" t="str">
        <f>'Rent FY 2021-22'!H132</f>
        <v>-</v>
      </c>
      <c r="I131" s="161">
        <f>'Rent FY 2021-22'!I132*105.75%</f>
        <v>489.62250000000006</v>
      </c>
      <c r="J131" s="161">
        <f>'Rent FY 2021-22'!J132*105.75%</f>
        <v>417.71250000000003</v>
      </c>
      <c r="K131" s="161">
        <f>'Rent FY 2021-22'!K132*105.75%</f>
        <v>475.87500000000006</v>
      </c>
      <c r="L131" s="161">
        <f>'Rent FY 2021-22'!L132*105.75%</f>
        <v>549.90000000000009</v>
      </c>
      <c r="M131" s="161"/>
      <c r="N131" s="13">
        <f>'Rent FY 2021-22'!N132</f>
        <v>130</v>
      </c>
      <c r="O131" s="161">
        <f>'Rent FY 2021-22'!O132*105.75%</f>
        <v>494.91</v>
      </c>
      <c r="P131" s="161">
        <f>'Rent FY 2021-22'!P132*105.75%</f>
        <v>449.43750000000006</v>
      </c>
      <c r="Q131" s="161">
        <f>'Rent FY 2021-22'!Q132*105.75%</f>
        <v>475.87500000000006</v>
      </c>
      <c r="R131" s="161">
        <f>'Rent FY 2021-22'!R132*105.75%</f>
        <v>528.75</v>
      </c>
      <c r="S131" s="161"/>
      <c r="T131" s="13">
        <f>'Rent FY 2021-22'!T132</f>
        <v>350</v>
      </c>
      <c r="U131" s="161">
        <f>'Rent FY 2021-22'!U132*105.75%</f>
        <v>615.46500000000003</v>
      </c>
      <c r="V131" s="161">
        <f>'Rent FY 2021-22'!V132*105.75%</f>
        <v>555.1875</v>
      </c>
      <c r="W131" s="161">
        <f>'Rent FY 2021-22'!W132*105.75%</f>
        <v>602.77500000000009</v>
      </c>
      <c r="X131" s="161">
        <f>'Rent FY 2021-22'!X132*105.75%</f>
        <v>660.93750000000011</v>
      </c>
      <c r="Y131" s="161"/>
      <c r="Z131" s="13">
        <f>'Rent FY 2021-22'!Z132</f>
        <v>260</v>
      </c>
      <c r="AA131" s="161">
        <f>'Rent FY 2021-22'!AA132*105.75%</f>
        <v>733.90500000000009</v>
      </c>
      <c r="AB131" s="161">
        <f>'Rent FY 2021-22'!AB132*105.75%</f>
        <v>613.35</v>
      </c>
      <c r="AC131" s="161">
        <f>'Rent FY 2021-22'!AC132*105.75%</f>
        <v>687.37500000000011</v>
      </c>
      <c r="AD131" s="161">
        <f>'Rent FY 2021-22'!AD132*105.75%</f>
        <v>793.12500000000011</v>
      </c>
      <c r="AE131" s="161"/>
      <c r="AF131" s="13">
        <f>'Rent FY 2021-22'!AF132</f>
        <v>60</v>
      </c>
      <c r="AG131" s="161">
        <f>'Rent FY 2021-22'!AG132*105.75%</f>
        <v>1196.0325</v>
      </c>
      <c r="AH131" s="161">
        <f>'Rent FY 2021-22'!AH132*105.75%</f>
        <v>872.43750000000011</v>
      </c>
      <c r="AI131" s="161">
        <f>'Rent FY 2021-22'!AI132*105.75%</f>
        <v>1157.9625000000001</v>
      </c>
      <c r="AJ131" s="161">
        <f>'Rent FY 2021-22'!AJ132*105.75%</f>
        <v>1427.6250000000002</v>
      </c>
      <c r="AK131" s="161"/>
      <c r="AL131" s="13">
        <f>'Rent FY 2021-22'!AL132</f>
        <v>840</v>
      </c>
      <c r="AM131" s="161">
        <f>'Rent FY 2021-22'!AM132*105.75%</f>
        <v>665.16750000000002</v>
      </c>
      <c r="AN131" s="161">
        <f>'Rent FY 2021-22'!AN132*105.75%</f>
        <v>523.46250000000009</v>
      </c>
      <c r="AO131" s="161">
        <f>'Rent FY 2021-22'!AO132*105.75%</f>
        <v>608.06250000000011</v>
      </c>
      <c r="AP131" s="161">
        <f>'Rent FY 2021-22'!AP132*105.75%</f>
        <v>713.81250000000011</v>
      </c>
    </row>
    <row r="132" spans="1:42" x14ac:dyDescent="0.2">
      <c r="A132" s="13" t="s">
        <v>437</v>
      </c>
      <c r="B132" s="161">
        <f>'Rent FY 2021-22'!B133</f>
        <v>90</v>
      </c>
      <c r="C132" s="161">
        <f>'Rent FY 2021-22'!C133*105.75%</f>
        <v>470.58750000000003</v>
      </c>
      <c r="D132" s="161">
        <f>'Rent FY 2021-22'!D133*105.75%</f>
        <v>412.42500000000007</v>
      </c>
      <c r="E132" s="161">
        <f>'Rent FY 2021-22'!E133*105.75%</f>
        <v>481.16250000000002</v>
      </c>
      <c r="F132" s="161">
        <f>'Rent FY 2021-22'!F133*105.75%</f>
        <v>526.6350000000001</v>
      </c>
      <c r="G132" s="161"/>
      <c r="H132" s="13">
        <f>'Rent FY 2021-22'!H133</f>
        <v>10</v>
      </c>
      <c r="I132" s="161">
        <f>'Rent FY 2021-22'!I133*105.75%</f>
        <v>437.80500000000006</v>
      </c>
      <c r="J132" s="161">
        <f>'Rent FY 2021-22'!J133*105.75%</f>
        <v>354.26250000000005</v>
      </c>
      <c r="K132" s="161">
        <f>'Rent FY 2021-22'!K133*105.75%</f>
        <v>423.00000000000006</v>
      </c>
      <c r="L132" s="161">
        <f>'Rent FY 2021-22'!L133*105.75%</f>
        <v>475.87500000000006</v>
      </c>
      <c r="M132" s="161"/>
      <c r="N132" s="13">
        <f>'Rent FY 2021-22'!N133</f>
        <v>80</v>
      </c>
      <c r="O132" s="161">
        <f>'Rent FY 2021-22'!O133*105.75%</f>
        <v>628.15500000000009</v>
      </c>
      <c r="P132" s="161">
        <f>'Rent FY 2021-22'!P133*105.75%</f>
        <v>528.75</v>
      </c>
      <c r="Q132" s="161">
        <f>'Rent FY 2021-22'!Q133*105.75%</f>
        <v>629.21250000000009</v>
      </c>
      <c r="R132" s="161">
        <f>'Rent FY 2021-22'!R133*105.75%</f>
        <v>687.37500000000011</v>
      </c>
      <c r="S132" s="161"/>
      <c r="T132" s="13">
        <f>'Rent FY 2021-22'!T133</f>
        <v>620</v>
      </c>
      <c r="U132" s="161">
        <f>'Rent FY 2021-22'!U133*105.75%</f>
        <v>738.1350000000001</v>
      </c>
      <c r="V132" s="161">
        <f>'Rent FY 2021-22'!V133*105.75%</f>
        <v>655.65000000000009</v>
      </c>
      <c r="W132" s="161">
        <f>'Rent FY 2021-22'!W133*105.75%</f>
        <v>734.96250000000009</v>
      </c>
      <c r="X132" s="161">
        <f>'Rent FY 2021-22'!X133*105.75%</f>
        <v>819.56250000000011</v>
      </c>
      <c r="Y132" s="161"/>
      <c r="Z132" s="13">
        <f>'Rent FY 2021-22'!Z133</f>
        <v>380</v>
      </c>
      <c r="AA132" s="161">
        <f>'Rent FY 2021-22'!AA133*105.75%</f>
        <v>984.53250000000014</v>
      </c>
      <c r="AB132" s="161">
        <f>'Rent FY 2021-22'!AB133*105.75%</f>
        <v>814.27500000000009</v>
      </c>
      <c r="AC132" s="161">
        <f>'Rent FY 2021-22'!AC133*105.75%</f>
        <v>946.46250000000009</v>
      </c>
      <c r="AD132" s="161">
        <f>'Rent FY 2021-22'!AD133*105.75%</f>
        <v>1099.8000000000002</v>
      </c>
      <c r="AE132" s="161"/>
      <c r="AF132" s="13">
        <f>'Rent FY 2021-22'!AF133</f>
        <v>140</v>
      </c>
      <c r="AG132" s="161">
        <f>'Rent FY 2021-22'!AG133*105.75%</f>
        <v>1450.89</v>
      </c>
      <c r="AH132" s="161">
        <f>'Rent FY 2021-22'!AH133*105.75%</f>
        <v>1124.1225000000002</v>
      </c>
      <c r="AI132" s="161">
        <f>'Rent FY 2021-22'!AI133*105.75%</f>
        <v>1401.1875000000002</v>
      </c>
      <c r="AJ132" s="161">
        <f>'Rent FY 2021-22'!AJ133*105.75%</f>
        <v>1692.0000000000002</v>
      </c>
      <c r="AK132" s="161"/>
      <c r="AL132" s="13">
        <f>'Rent FY 2021-22'!AL133</f>
        <v>1310</v>
      </c>
      <c r="AM132" s="161">
        <f>'Rent FY 2021-22'!AM133*105.75%</f>
        <v>856.57500000000005</v>
      </c>
      <c r="AN132" s="161">
        <f>'Rent FY 2021-22'!AN133*105.75%</f>
        <v>660.93750000000011</v>
      </c>
      <c r="AO132" s="161">
        <f>'Rent FY 2021-22'!AO133*105.75%</f>
        <v>782.55000000000007</v>
      </c>
      <c r="AP132" s="161">
        <f>'Rent FY 2021-22'!AP133*105.75%</f>
        <v>951.75000000000011</v>
      </c>
    </row>
    <row r="133" spans="1:42" x14ac:dyDescent="0.2">
      <c r="A133" s="13" t="s">
        <v>814</v>
      </c>
      <c r="B133" s="13">
        <f>'Rent FY 2021-22'!B134</f>
        <v>950</v>
      </c>
      <c r="C133" s="13">
        <f>'Rent FY 2021-22'!C134*110.07%</f>
        <v>451.28699999999998</v>
      </c>
      <c r="D133" s="13">
        <f>'Rent FY 2021-22'!D134*110.07%</f>
        <v>381.94290000000001</v>
      </c>
      <c r="E133" s="13">
        <f>'Rent FY 2021-22'!E134*110.07%</f>
        <v>453.48840000000001</v>
      </c>
      <c r="F133" s="13">
        <f>'Rent FY 2021-22'!F134*110.07%</f>
        <v>511.82550000000003</v>
      </c>
      <c r="H133" s="13">
        <f>'Rent FY 2021-22'!H134</f>
        <v>740</v>
      </c>
      <c r="I133" s="13">
        <f>'Rent FY 2021-22'!I134*110.07%</f>
        <v>527.23530000000005</v>
      </c>
      <c r="J133" s="13">
        <f>'Rent FY 2021-22'!J134*110.07%</f>
        <v>440.28000000000003</v>
      </c>
      <c r="K133" s="13">
        <f>'Rent FY 2021-22'!K134*110.07%</f>
        <v>506.322</v>
      </c>
      <c r="L133" s="13">
        <f>'Rent FY 2021-22'!L134*110.07%</f>
        <v>605.38499999999999</v>
      </c>
      <c r="N133" s="13">
        <f>'Rent FY 2021-22'!N134</f>
        <v>7150</v>
      </c>
      <c r="O133" s="13">
        <f>'Rent FY 2021-22'!O134*110.07%</f>
        <v>626.29830000000004</v>
      </c>
      <c r="P133" s="13">
        <f>'Rent FY 2021-22'!P134*110.07%</f>
        <v>522.83249999999998</v>
      </c>
      <c r="Q133" s="13">
        <f>'Rent FY 2021-22'!Q134*110.07%</f>
        <v>605.38499999999999</v>
      </c>
      <c r="R133" s="13">
        <f>'Rent FY 2021-22'!R134*110.07%</f>
        <v>715.45500000000004</v>
      </c>
      <c r="T133" s="13">
        <f>'Rent FY 2021-22'!T134</f>
        <v>16380</v>
      </c>
      <c r="U133" s="13">
        <f>'Rent FY 2021-22'!U134*110.07%</f>
        <v>760.58370000000002</v>
      </c>
      <c r="V133" s="13">
        <f>'Rent FY 2021-22'!V134*110.07%</f>
        <v>654.91650000000004</v>
      </c>
      <c r="W133" s="13">
        <f>'Rent FY 2021-22'!W134*110.07%</f>
        <v>742.97249999999997</v>
      </c>
      <c r="X133" s="13">
        <f>'Rent FY 2021-22'!X134*110.07%</f>
        <v>825.52499999999998</v>
      </c>
      <c r="Z133" s="13">
        <f>'Rent FY 2021-22'!Z134</f>
        <v>11250</v>
      </c>
      <c r="AA133" s="13">
        <f>'Rent FY 2021-22'!AA134*110.07%</f>
        <v>891.56700000000001</v>
      </c>
      <c r="AB133" s="13">
        <f>'Rent FY 2021-22'!AB134*110.07%</f>
        <v>764.98649999999998</v>
      </c>
      <c r="AC133" s="13">
        <f>'Rent FY 2021-22'!AC134*110.07%</f>
        <v>853.04250000000002</v>
      </c>
      <c r="AD133" s="13">
        <f>'Rent FY 2021-22'!AD134*110.07%</f>
        <v>985.12649999999996</v>
      </c>
      <c r="AF133" s="13">
        <f>'Rent FY 2021-22'!AF134</f>
        <v>2440</v>
      </c>
      <c r="AG133" s="13">
        <f>'Rent FY 2021-22'!AG134*110.07%</f>
        <v>1356.0624</v>
      </c>
      <c r="AH133" s="13">
        <f>'Rent FY 2021-22'!AH134*110.07%</f>
        <v>1018.1475</v>
      </c>
      <c r="AI133" s="13">
        <f>'Rent FY 2021-22'!AI134*110.07%</f>
        <v>1265.8050000000001</v>
      </c>
      <c r="AJ133" s="13">
        <f>'Rent FY 2021-22'!AJ134*110.07%</f>
        <v>1540.98</v>
      </c>
      <c r="AL133" s="13">
        <f>'Rent FY 2021-22'!AL134</f>
        <v>38920</v>
      </c>
      <c r="AM133" s="13">
        <f>'Rent FY 2021-22'!AM134*110.07%</f>
        <v>799.10820000000001</v>
      </c>
      <c r="AN133" s="13">
        <f>'Rent FY 2021-22'!AN134*110.07%</f>
        <v>632.90250000000003</v>
      </c>
      <c r="AO133" s="13">
        <f>'Rent FY 2021-22'!AO134*110.07%</f>
        <v>764.98649999999998</v>
      </c>
      <c r="AP133" s="13">
        <f>'Rent FY 2021-22'!AP134*110.07%</f>
        <v>880.56000000000006</v>
      </c>
    </row>
    <row r="134" spans="1:42" x14ac:dyDescent="0.2">
      <c r="A134" s="13" t="s">
        <v>1036</v>
      </c>
      <c r="B134" s="13">
        <f>'Rent FY 2021-22'!B135</f>
        <v>50</v>
      </c>
      <c r="C134" s="13">
        <f>'Rent FY 2021-22'!C135*110.07%</f>
        <v>488.71080000000001</v>
      </c>
      <c r="D134" s="13">
        <f>'Rent FY 2021-22'!D135*110.07%</f>
        <v>451.28699999999998</v>
      </c>
      <c r="E134" s="13">
        <f>'Rent FY 2021-22'!E135*110.07%</f>
        <v>484.30799999999999</v>
      </c>
      <c r="F134" s="13">
        <f>'Rent FY 2021-22'!F135*110.07%</f>
        <v>533.83950000000004</v>
      </c>
      <c r="H134" s="13">
        <f>'Rent FY 2021-22'!H135</f>
        <v>30</v>
      </c>
      <c r="I134" s="13">
        <f>'Rent FY 2021-22'!I135*110.07%</f>
        <v>435.87720000000002</v>
      </c>
      <c r="J134" s="13">
        <f>'Rent FY 2021-22'!J135*110.07%</f>
        <v>357.72750000000002</v>
      </c>
      <c r="K134" s="13">
        <f>'Rent FY 2021-22'!K135*110.07%</f>
        <v>429.27300000000002</v>
      </c>
      <c r="L134" s="13">
        <f>'Rent FY 2021-22'!L135*110.07%</f>
        <v>495.315</v>
      </c>
      <c r="N134" s="13">
        <f>'Rent FY 2021-22'!N135</f>
        <v>390</v>
      </c>
      <c r="O134" s="13">
        <f>'Rent FY 2021-22'!O135*110.07%</f>
        <v>549.24930000000006</v>
      </c>
      <c r="P134" s="13">
        <f>'Rent FY 2021-22'!P135*110.07%</f>
        <v>495.315</v>
      </c>
      <c r="Q134" s="13">
        <f>'Rent FY 2021-22'!Q135*110.07%</f>
        <v>544.84649999999999</v>
      </c>
      <c r="R134" s="13">
        <f>'Rent FY 2021-22'!R135*110.07%</f>
        <v>605.38499999999999</v>
      </c>
      <c r="T134" s="13">
        <f>'Rent FY 2021-22'!T135</f>
        <v>760</v>
      </c>
      <c r="U134" s="13">
        <f>'Rent FY 2021-22'!U135*110.07%</f>
        <v>703.34730000000002</v>
      </c>
      <c r="V134" s="13">
        <f>'Rent FY 2021-22'!V135*110.07%</f>
        <v>632.90250000000003</v>
      </c>
      <c r="W134" s="13">
        <f>'Rent FY 2021-22'!W135*110.07%</f>
        <v>704.44799999999998</v>
      </c>
      <c r="X134" s="13">
        <f>'Rent FY 2021-22'!X135*110.07%</f>
        <v>764.98649999999998</v>
      </c>
      <c r="Z134" s="13">
        <f>'Rent FY 2021-22'!Z135</f>
        <v>430</v>
      </c>
      <c r="AA134" s="13">
        <f>'Rent FY 2021-22'!AA135*110.07%</f>
        <v>873.95579999999995</v>
      </c>
      <c r="AB134" s="13">
        <f>'Rent FY 2021-22'!AB135*110.07%</f>
        <v>764.98649999999998</v>
      </c>
      <c r="AC134" s="13">
        <f>'Rent FY 2021-22'!AC135*110.07%</f>
        <v>853.04250000000002</v>
      </c>
      <c r="AD134" s="13">
        <f>'Rent FY 2021-22'!AD135*110.07%</f>
        <v>935.59500000000003</v>
      </c>
      <c r="AF134" s="13">
        <f>'Rent FY 2021-22'!AF135</f>
        <v>160</v>
      </c>
      <c r="AG134" s="13">
        <f>'Rent FY 2021-22'!AG135*110.07%</f>
        <v>1275.7112999999999</v>
      </c>
      <c r="AH134" s="13">
        <f>'Rent FY 2021-22'!AH135*110.07%</f>
        <v>1007.1405</v>
      </c>
      <c r="AI134" s="13">
        <f>'Rent FY 2021-22'!AI135*110.07%</f>
        <v>1210.77</v>
      </c>
      <c r="AJ134" s="13">
        <f>'Rent FY 2021-22'!AJ135*110.07%</f>
        <v>1485.9449999999999</v>
      </c>
      <c r="AL134" s="13">
        <f>'Rent FY 2021-22'!AL135</f>
        <v>1820</v>
      </c>
      <c r="AM134" s="13">
        <f>'Rent FY 2021-22'!AM135*110.07%</f>
        <v>748.476</v>
      </c>
      <c r="AN134" s="13">
        <f>'Rent FY 2021-22'!AN135*110.07%</f>
        <v>577.86749999999995</v>
      </c>
      <c r="AO134" s="13">
        <f>'Rent FY 2021-22'!AO135*110.07%</f>
        <v>715.45500000000004</v>
      </c>
      <c r="AP134" s="13">
        <f>'Rent FY 2021-22'!AP135*110.07%</f>
        <v>825.52499999999998</v>
      </c>
    </row>
    <row r="135" spans="1:42" x14ac:dyDescent="0.2">
      <c r="A135" s="13" t="s">
        <v>1037</v>
      </c>
      <c r="B135" s="13" t="str">
        <f>'Rent FY 2021-22'!B136</f>
        <v>-</v>
      </c>
      <c r="C135" s="13">
        <f>'Rent FY 2021-22'!C136*110.07%</f>
        <v>451.28699999999998</v>
      </c>
      <c r="D135" s="13">
        <f>'Rent FY 2021-22'!D136*110.07%</f>
        <v>381.94290000000001</v>
      </c>
      <c r="E135" s="13">
        <f>'Rent FY 2021-22'!E136*110.07%</f>
        <v>453.48840000000001</v>
      </c>
      <c r="F135" s="13">
        <f>'Rent FY 2021-22'!F136*110.07%</f>
        <v>511.82550000000003</v>
      </c>
      <c r="H135" s="13">
        <f>'Rent FY 2021-22'!H136</f>
        <v>40</v>
      </c>
      <c r="I135" s="13">
        <f>'Rent FY 2021-22'!I136*110.07%</f>
        <v>413.86320000000001</v>
      </c>
      <c r="J135" s="13">
        <f>'Rent FY 2021-22'!J136*110.07%</f>
        <v>357.72750000000002</v>
      </c>
      <c r="K135" s="13">
        <f>'Rent FY 2021-22'!K136*110.07%</f>
        <v>412.76249999999999</v>
      </c>
      <c r="L135" s="13">
        <f>'Rent FY 2021-22'!L136*110.07%</f>
        <v>440.28000000000003</v>
      </c>
      <c r="N135" s="13">
        <f>'Rent FY 2021-22'!N136</f>
        <v>380</v>
      </c>
      <c r="O135" s="13">
        <f>'Rent FY 2021-22'!O136*110.07%</f>
        <v>526.13459999999998</v>
      </c>
      <c r="P135" s="13">
        <f>'Rent FY 2021-22'!P136*110.07%</f>
        <v>467.79750000000001</v>
      </c>
      <c r="Q135" s="13">
        <f>'Rent FY 2021-22'!Q136*110.07%</f>
        <v>522.83249999999998</v>
      </c>
      <c r="R135" s="13">
        <f>'Rent FY 2021-22'!R136*110.07%</f>
        <v>583.37099999999998</v>
      </c>
      <c r="T135" s="13">
        <f>'Rent FY 2021-22'!T136</f>
        <v>990</v>
      </c>
      <c r="U135" s="13">
        <f>'Rent FY 2021-22'!U136*110.07%</f>
        <v>663.72209999999995</v>
      </c>
      <c r="V135" s="13">
        <f>'Rent FY 2021-22'!V136*110.07%</f>
        <v>605.38499999999999</v>
      </c>
      <c r="W135" s="13">
        <f>'Rent FY 2021-22'!W136*110.07%</f>
        <v>654.91650000000004</v>
      </c>
      <c r="X135" s="13">
        <f>'Rent FY 2021-22'!X136*110.07%</f>
        <v>715.45500000000004</v>
      </c>
      <c r="Z135" s="13">
        <f>'Rent FY 2021-22'!Z136</f>
        <v>700</v>
      </c>
      <c r="AA135" s="13">
        <f>'Rent FY 2021-22'!AA136*110.07%</f>
        <v>826.62570000000005</v>
      </c>
      <c r="AB135" s="13">
        <f>'Rent FY 2021-22'!AB136*110.07%</f>
        <v>742.97249999999997</v>
      </c>
      <c r="AC135" s="13">
        <f>'Rent FY 2021-22'!AC136*110.07%</f>
        <v>798.00750000000005</v>
      </c>
      <c r="AD135" s="13">
        <f>'Rent FY 2021-22'!AD136*110.07%</f>
        <v>880.56000000000006</v>
      </c>
      <c r="AF135" s="13">
        <f>'Rent FY 2021-22'!AF136</f>
        <v>160</v>
      </c>
      <c r="AG135" s="13">
        <f>'Rent FY 2021-22'!AG136*110.07%</f>
        <v>1225.0790999999999</v>
      </c>
      <c r="AH135" s="13">
        <f>'Rent FY 2021-22'!AH136*110.07%</f>
        <v>985.12649999999996</v>
      </c>
      <c r="AI135" s="13">
        <f>'Rent FY 2021-22'!AI136*110.07%</f>
        <v>1210.77</v>
      </c>
      <c r="AJ135" s="13">
        <f>'Rent FY 2021-22'!AJ136*110.07%</f>
        <v>1430.91</v>
      </c>
      <c r="AL135" s="13">
        <f>'Rent FY 2021-22'!AL136</f>
        <v>2260</v>
      </c>
      <c r="AM135" s="13">
        <f>'Rent FY 2021-22'!AM136*110.07%</f>
        <v>725.36130000000003</v>
      </c>
      <c r="AN135" s="13">
        <f>'Rent FY 2021-22'!AN136*110.07%</f>
        <v>588.87450000000001</v>
      </c>
      <c r="AO135" s="13">
        <f>'Rent FY 2021-22'!AO136*110.07%</f>
        <v>687.9375</v>
      </c>
      <c r="AP135" s="13">
        <f>'Rent FY 2021-22'!AP136*110.07%</f>
        <v>825.52499999999998</v>
      </c>
    </row>
    <row r="136" spans="1:42" x14ac:dyDescent="0.2">
      <c r="A136" s="13" t="s">
        <v>1038</v>
      </c>
      <c r="B136" s="13">
        <f>'Rent FY 2021-22'!B137</f>
        <v>90</v>
      </c>
      <c r="C136" s="13">
        <f>'Rent FY 2021-22'!C137*110.07%</f>
        <v>430.37369999999999</v>
      </c>
      <c r="D136" s="13">
        <f>'Rent FY 2021-22'!D137*110.07%</f>
        <v>357.72750000000002</v>
      </c>
      <c r="E136" s="13">
        <f>'Rent FY 2021-22'!E137*110.07%</f>
        <v>427.07159999999999</v>
      </c>
      <c r="F136" s="13">
        <f>'Rent FY 2021-22'!F137*110.07%</f>
        <v>493.11360000000002</v>
      </c>
      <c r="H136" s="13">
        <f>'Rent FY 2021-22'!H137</f>
        <v>30</v>
      </c>
      <c r="I136" s="13">
        <f>'Rent FY 2021-22'!I137*110.07%</f>
        <v>544.84649999999999</v>
      </c>
      <c r="J136" s="13">
        <f>'Rent FY 2021-22'!J137*110.07%</f>
        <v>495.315</v>
      </c>
      <c r="K136" s="13">
        <f>'Rent FY 2021-22'!K137*110.07%</f>
        <v>572.36400000000003</v>
      </c>
      <c r="L136" s="13">
        <f>'Rent FY 2021-22'!L137*110.07%</f>
        <v>572.36400000000003</v>
      </c>
      <c r="N136" s="13">
        <f>'Rent FY 2021-22'!N137</f>
        <v>130</v>
      </c>
      <c r="O136" s="13">
        <f>'Rent FY 2021-22'!O137*110.07%</f>
        <v>476.60309999999998</v>
      </c>
      <c r="P136" s="13">
        <f>'Rent FY 2021-22'!P137*110.07%</f>
        <v>434.7765</v>
      </c>
      <c r="Q136" s="13">
        <f>'Rent FY 2021-22'!Q137*110.07%</f>
        <v>467.79750000000001</v>
      </c>
      <c r="R136" s="13">
        <f>'Rent FY 2021-22'!R137*110.07%</f>
        <v>495.315</v>
      </c>
      <c r="T136" s="13">
        <f>'Rent FY 2021-22'!T137</f>
        <v>710</v>
      </c>
      <c r="U136" s="13">
        <f>'Rent FY 2021-22'!U137*110.07%</f>
        <v>564.65909999999997</v>
      </c>
      <c r="V136" s="13">
        <f>'Rent FY 2021-22'!V137*110.07%</f>
        <v>495.315</v>
      </c>
      <c r="W136" s="13">
        <f>'Rent FY 2021-22'!W137*110.07%</f>
        <v>544.84649999999999</v>
      </c>
      <c r="X136" s="13">
        <f>'Rent FY 2021-22'!X137*110.07%</f>
        <v>621.89549999999997</v>
      </c>
      <c r="Z136" s="13">
        <f>'Rent FY 2021-22'!Z137</f>
        <v>290</v>
      </c>
      <c r="AA136" s="13">
        <f>'Rent FY 2021-22'!AA137*110.07%</f>
        <v>692.34029999999996</v>
      </c>
      <c r="AB136" s="13">
        <f>'Rent FY 2021-22'!AB137*110.07%</f>
        <v>605.38499999999999</v>
      </c>
      <c r="AC136" s="13">
        <f>'Rent FY 2021-22'!AC137*110.07%</f>
        <v>660.42</v>
      </c>
      <c r="AD136" s="13">
        <f>'Rent FY 2021-22'!AD137*110.07%</f>
        <v>764.98649999999998</v>
      </c>
      <c r="AF136" s="13">
        <f>'Rent FY 2021-22'!AF137</f>
        <v>40</v>
      </c>
      <c r="AG136" s="13">
        <f>'Rent FY 2021-22'!AG137*110.07%</f>
        <v>1025.8524</v>
      </c>
      <c r="AH136" s="13">
        <f>'Rent FY 2021-22'!AH137*110.07%</f>
        <v>766.08720000000005</v>
      </c>
      <c r="AI136" s="13">
        <f>'Rent FY 2021-22'!AI137*110.07%</f>
        <v>930.0915</v>
      </c>
      <c r="AJ136" s="13">
        <f>'Rent FY 2021-22'!AJ137*110.07%</f>
        <v>1073.1825000000001</v>
      </c>
      <c r="AL136" s="13">
        <f>'Rent FY 2021-22'!AL137</f>
        <v>1300</v>
      </c>
      <c r="AM136" s="13">
        <f>'Rent FY 2021-22'!AM137*110.07%</f>
        <v>589.97519999999997</v>
      </c>
      <c r="AN136" s="13">
        <f>'Rent FY 2021-22'!AN137*110.07%</f>
        <v>495.315</v>
      </c>
      <c r="AO136" s="13">
        <f>'Rent FY 2021-22'!AO137*110.07%</f>
        <v>550.35</v>
      </c>
      <c r="AP136" s="13">
        <f>'Rent FY 2021-22'!AP137*110.07%</f>
        <v>654.91650000000004</v>
      </c>
    </row>
    <row r="137" spans="1:42" x14ac:dyDescent="0.2">
      <c r="A137" s="13" t="s">
        <v>1039</v>
      </c>
      <c r="B137" s="13">
        <f>'Rent FY 2021-22'!B138</f>
        <v>180</v>
      </c>
      <c r="C137" s="13">
        <f>'Rent FY 2021-22'!C138*110.07%</f>
        <v>444.68279999999999</v>
      </c>
      <c r="D137" s="13">
        <f>'Rent FY 2021-22'!D138*110.07%</f>
        <v>381.94290000000001</v>
      </c>
      <c r="E137" s="13">
        <f>'Rent FY 2021-22'!E138*110.07%</f>
        <v>429.27300000000002</v>
      </c>
      <c r="F137" s="13">
        <f>'Rent FY 2021-22'!F138*110.07%</f>
        <v>525.03390000000002</v>
      </c>
      <c r="H137" s="13">
        <f>'Rent FY 2021-22'!H138</f>
        <v>10</v>
      </c>
      <c r="I137" s="13">
        <f>'Rent FY 2021-22'!I138*110.07%</f>
        <v>443.58210000000003</v>
      </c>
      <c r="J137" s="13">
        <f>'Rent FY 2021-22'!J138*110.07%</f>
        <v>412.76249999999999</v>
      </c>
      <c r="K137" s="13">
        <f>'Rent FY 2021-22'!K138*110.07%</f>
        <v>434.7765</v>
      </c>
      <c r="L137" s="13">
        <f>'Rent FY 2021-22'!L138*110.07%</f>
        <v>467.79750000000001</v>
      </c>
      <c r="N137" s="13">
        <f>'Rent FY 2021-22'!N138</f>
        <v>160</v>
      </c>
      <c r="O137" s="13">
        <f>'Rent FY 2021-22'!O138*110.07%</f>
        <v>550.35</v>
      </c>
      <c r="P137" s="13">
        <f>'Rent FY 2021-22'!P138*110.07%</f>
        <v>467.79750000000001</v>
      </c>
      <c r="Q137" s="13">
        <f>'Rent FY 2021-22'!Q138*110.07%</f>
        <v>550.35</v>
      </c>
      <c r="R137" s="13">
        <f>'Rent FY 2021-22'!R138*110.07%</f>
        <v>621.89549999999997</v>
      </c>
      <c r="T137" s="13">
        <f>'Rent FY 2021-22'!T138</f>
        <v>540</v>
      </c>
      <c r="U137" s="13">
        <f>'Rent FY 2021-22'!U138*110.07%</f>
        <v>676.93050000000005</v>
      </c>
      <c r="V137" s="13">
        <f>'Rent FY 2021-22'!V138*110.07%</f>
        <v>605.38499999999999</v>
      </c>
      <c r="W137" s="13">
        <f>'Rent FY 2021-22'!W138*110.07%</f>
        <v>660.42</v>
      </c>
      <c r="X137" s="13">
        <f>'Rent FY 2021-22'!X138*110.07%</f>
        <v>737.46900000000005</v>
      </c>
      <c r="Z137" s="13">
        <f>'Rent FY 2021-22'!Z138</f>
        <v>430</v>
      </c>
      <c r="AA137" s="13">
        <f>'Rent FY 2021-22'!AA138*110.07%</f>
        <v>792.50400000000002</v>
      </c>
      <c r="AB137" s="13">
        <f>'Rent FY 2021-22'!AB138*110.07%</f>
        <v>687.9375</v>
      </c>
      <c r="AC137" s="13">
        <f>'Rent FY 2021-22'!AC138*110.07%</f>
        <v>798.00750000000005</v>
      </c>
      <c r="AD137" s="13">
        <f>'Rent FY 2021-22'!AD138*110.07%</f>
        <v>858.54600000000005</v>
      </c>
      <c r="AF137" s="13">
        <f>'Rent FY 2021-22'!AF138</f>
        <v>110</v>
      </c>
      <c r="AG137" s="13">
        <f>'Rent FY 2021-22'!AG138*110.07%</f>
        <v>1065.4775999999999</v>
      </c>
      <c r="AH137" s="13">
        <f>'Rent FY 2021-22'!AH138*110.07%</f>
        <v>935.59500000000003</v>
      </c>
      <c r="AI137" s="13">
        <f>'Rent FY 2021-22'!AI138*110.07%</f>
        <v>1018.1475</v>
      </c>
      <c r="AJ137" s="13">
        <f>'Rent FY 2021-22'!AJ138*110.07%</f>
        <v>1155.7349999999999</v>
      </c>
      <c r="AL137" s="13">
        <f>'Rent FY 2021-22'!AL138</f>
        <v>1430</v>
      </c>
      <c r="AM137" s="13">
        <f>'Rent FY 2021-22'!AM138*110.07%</f>
        <v>696.74310000000003</v>
      </c>
      <c r="AN137" s="13">
        <f>'Rent FY 2021-22'!AN138*110.07%</f>
        <v>577.86749999999995</v>
      </c>
      <c r="AO137" s="13">
        <f>'Rent FY 2021-22'!AO138*110.07%</f>
        <v>671.42700000000002</v>
      </c>
      <c r="AP137" s="13">
        <f>'Rent FY 2021-22'!AP138*110.07%</f>
        <v>798.00750000000005</v>
      </c>
    </row>
    <row r="138" spans="1:42" x14ac:dyDescent="0.2">
      <c r="A138" s="13" t="s">
        <v>816</v>
      </c>
      <c r="B138" s="13">
        <f>'Rent FY 2021-22'!B139</f>
        <v>130</v>
      </c>
      <c r="C138" s="13">
        <f>'Rent FY 2021-22'!C139*110.07%</f>
        <v>431.4744</v>
      </c>
      <c r="D138" s="13">
        <f>'Rent FY 2021-22'!D139*110.07%</f>
        <v>368.73450000000003</v>
      </c>
      <c r="E138" s="13">
        <f>'Rent FY 2021-22'!E139*110.07%</f>
        <v>423.76949999999999</v>
      </c>
      <c r="F138" s="13">
        <f>'Rent FY 2021-22'!F139*110.07%</f>
        <v>498.61709999999999</v>
      </c>
      <c r="H138" s="13">
        <f>'Rent FY 2021-22'!H139</f>
        <v>50</v>
      </c>
      <c r="I138" s="13">
        <f>'Rent FY 2021-22'!I139*110.07%</f>
        <v>500.81850000000003</v>
      </c>
      <c r="J138" s="13">
        <f>'Rent FY 2021-22'!J139*110.07%</f>
        <v>439.17930000000001</v>
      </c>
      <c r="K138" s="13">
        <f>'Rent FY 2021-22'!K139*110.07%</f>
        <v>476.60309999999998</v>
      </c>
      <c r="L138" s="13">
        <f>'Rent FY 2021-22'!L139*110.07%</f>
        <v>495.315</v>
      </c>
      <c r="N138" s="13">
        <f>'Rent FY 2021-22'!N139</f>
        <v>810</v>
      </c>
      <c r="O138" s="13">
        <f>'Rent FY 2021-22'!O139*110.07%</f>
        <v>554.75279999999998</v>
      </c>
      <c r="P138" s="13">
        <f>'Rent FY 2021-22'!P139*110.07%</f>
        <v>495.315</v>
      </c>
      <c r="Q138" s="13">
        <f>'Rent FY 2021-22'!Q139*110.07%</f>
        <v>544.84649999999999</v>
      </c>
      <c r="R138" s="13">
        <f>'Rent FY 2021-22'!R139*110.07%</f>
        <v>621.89549999999997</v>
      </c>
      <c r="T138" s="13">
        <f>'Rent FY 2021-22'!T139</f>
        <v>2400</v>
      </c>
      <c r="U138" s="13">
        <f>'Rent FY 2021-22'!U139*110.07%</f>
        <v>696.74310000000003</v>
      </c>
      <c r="V138" s="13">
        <f>'Rent FY 2021-22'!V139*110.07%</f>
        <v>605.38499999999999</v>
      </c>
      <c r="W138" s="13">
        <f>'Rent FY 2021-22'!W139*110.07%</f>
        <v>687.9375</v>
      </c>
      <c r="X138" s="13">
        <f>'Rent FY 2021-22'!X139*110.07%</f>
        <v>764.98649999999998</v>
      </c>
      <c r="Z138" s="13">
        <f>'Rent FY 2021-22'!Z139</f>
        <v>1900</v>
      </c>
      <c r="AA138" s="13">
        <f>'Rent FY 2021-22'!AA139*110.07%</f>
        <v>843.13620000000003</v>
      </c>
      <c r="AB138" s="13">
        <f>'Rent FY 2021-22'!AB139*110.07%</f>
        <v>715.45500000000004</v>
      </c>
      <c r="AC138" s="13">
        <f>'Rent FY 2021-22'!AC139*110.07%</f>
        <v>825.52499999999998</v>
      </c>
      <c r="AD138" s="13">
        <f>'Rent FY 2021-22'!AD139*110.07%</f>
        <v>935.59500000000003</v>
      </c>
      <c r="AF138" s="13">
        <f>'Rent FY 2021-22'!AF139</f>
        <v>420</v>
      </c>
      <c r="AG138" s="13">
        <f>'Rent FY 2021-22'!AG139*110.07%</f>
        <v>1251.4959000000001</v>
      </c>
      <c r="AH138" s="13">
        <f>'Rent FY 2021-22'!AH139*110.07%</f>
        <v>985.12649999999996</v>
      </c>
      <c r="AI138" s="13">
        <f>'Rent FY 2021-22'!AI139*110.07%</f>
        <v>1155.7349999999999</v>
      </c>
      <c r="AJ138" s="13">
        <f>'Rent FY 2021-22'!AJ139*110.07%</f>
        <v>1430.91</v>
      </c>
      <c r="AL138" s="13">
        <f>'Rent FY 2021-22'!AL139</f>
        <v>5700</v>
      </c>
      <c r="AM138" s="13">
        <f>'Rent FY 2021-22'!AM139*110.07%</f>
        <v>758.38229999999999</v>
      </c>
      <c r="AN138" s="13">
        <f>'Rent FY 2021-22'!AN139*110.07%</f>
        <v>605.38499999999999</v>
      </c>
      <c r="AO138" s="13">
        <f>'Rent FY 2021-22'!AO139*110.07%</f>
        <v>715.45500000000004</v>
      </c>
      <c r="AP138" s="13">
        <f>'Rent FY 2021-22'!AP139*110.07%</f>
        <v>853.04250000000002</v>
      </c>
    </row>
    <row r="139" spans="1:42" x14ac:dyDescent="0.2">
      <c r="A139" s="13" t="s">
        <v>443</v>
      </c>
      <c r="B139" s="13">
        <f>'Rent FY 2021-22'!B140</f>
        <v>10</v>
      </c>
      <c r="C139" s="13">
        <f>'Rent FY 2021-22'!C140*110.07%</f>
        <v>392.94990000000001</v>
      </c>
      <c r="D139" s="13">
        <f>'Rent FY 2021-22'!D140*110.07%</f>
        <v>385.245</v>
      </c>
      <c r="E139" s="13">
        <f>'Rent FY 2021-22'!E140*110.07%</f>
        <v>407.25900000000001</v>
      </c>
      <c r="F139" s="13">
        <f>'Rent FY 2021-22'!F140*110.07%</f>
        <v>412.76249999999999</v>
      </c>
      <c r="H139" s="13" t="str">
        <f>'Rent FY 2021-22'!H140</f>
        <v>-</v>
      </c>
      <c r="I139" s="13">
        <f>'Rent FY 2021-22'!I140*110.07%</f>
        <v>527.23530000000005</v>
      </c>
      <c r="J139" s="13">
        <f>'Rent FY 2021-22'!J140*110.07%</f>
        <v>440.28000000000003</v>
      </c>
      <c r="K139" s="13">
        <f>'Rent FY 2021-22'!K140*110.07%</f>
        <v>506.322</v>
      </c>
      <c r="L139" s="13">
        <f>'Rent FY 2021-22'!L140*110.07%</f>
        <v>605.38499999999999</v>
      </c>
      <c r="N139" s="13">
        <f>'Rent FY 2021-22'!N140</f>
        <v>130</v>
      </c>
      <c r="O139" s="13">
        <f>'Rent FY 2021-22'!O140*110.07%</f>
        <v>488.71080000000001</v>
      </c>
      <c r="P139" s="13">
        <f>'Rent FY 2021-22'!P140*110.07%</f>
        <v>467.79750000000001</v>
      </c>
      <c r="Q139" s="13">
        <f>'Rent FY 2021-22'!Q140*110.07%</f>
        <v>476.60309999999998</v>
      </c>
      <c r="R139" s="13">
        <f>'Rent FY 2021-22'!R140*110.07%</f>
        <v>522.83249999999998</v>
      </c>
      <c r="T139" s="13">
        <f>'Rent FY 2021-22'!T140</f>
        <v>280</v>
      </c>
      <c r="U139" s="13">
        <f>'Rent FY 2021-22'!U140*110.07%</f>
        <v>679.13189999999997</v>
      </c>
      <c r="V139" s="13">
        <f>'Rent FY 2021-22'!V140*110.07%</f>
        <v>605.38499999999999</v>
      </c>
      <c r="W139" s="13">
        <f>'Rent FY 2021-22'!W140*110.07%</f>
        <v>687.9375</v>
      </c>
      <c r="X139" s="13">
        <f>'Rent FY 2021-22'!X140*110.07%</f>
        <v>742.97249999999997</v>
      </c>
      <c r="Z139" s="13">
        <f>'Rent FY 2021-22'!Z140</f>
        <v>220</v>
      </c>
      <c r="AA139" s="13">
        <f>'Rent FY 2021-22'!AA140*110.07%</f>
        <v>820.02150000000006</v>
      </c>
      <c r="AB139" s="13">
        <f>'Rent FY 2021-22'!AB140*110.07%</f>
        <v>737.46900000000005</v>
      </c>
      <c r="AC139" s="13">
        <f>'Rent FY 2021-22'!AC140*110.07%</f>
        <v>825.52499999999998</v>
      </c>
      <c r="AD139" s="13">
        <f>'Rent FY 2021-22'!AD140*110.07%</f>
        <v>880.56000000000006</v>
      </c>
      <c r="AF139" s="13">
        <f>'Rent FY 2021-22'!AF140</f>
        <v>30</v>
      </c>
      <c r="AG139" s="13">
        <f>'Rent FY 2021-22'!AG140*110.07%</f>
        <v>1140.3252</v>
      </c>
      <c r="AH139" s="13">
        <f>'Rent FY 2021-22'!AH140*110.07%</f>
        <v>963.11249999999995</v>
      </c>
      <c r="AI139" s="13">
        <f>'Rent FY 2021-22'!AI140*110.07%</f>
        <v>1045.665</v>
      </c>
      <c r="AJ139" s="13">
        <f>'Rent FY 2021-22'!AJ140*110.07%</f>
        <v>1375.875</v>
      </c>
      <c r="AL139" s="13">
        <f>'Rent FY 2021-22'!AL140</f>
        <v>660</v>
      </c>
      <c r="AM139" s="13">
        <f>'Rent FY 2021-22'!AM140*110.07%</f>
        <v>704.44799999999998</v>
      </c>
      <c r="AN139" s="13">
        <f>'Rent FY 2021-22'!AN140*110.07%</f>
        <v>577.86749999999995</v>
      </c>
      <c r="AO139" s="13">
        <f>'Rent FY 2021-22'!AO140*110.07%</f>
        <v>687.9375</v>
      </c>
      <c r="AP139" s="13">
        <f>'Rent FY 2021-22'!AP140*110.07%</f>
        <v>798.00750000000005</v>
      </c>
    </row>
    <row r="140" spans="1:42" x14ac:dyDescent="0.2">
      <c r="A140" s="13" t="s">
        <v>445</v>
      </c>
      <c r="B140" s="13">
        <f>'Rent FY 2021-22'!B141</f>
        <v>40</v>
      </c>
      <c r="C140" s="13">
        <f>'Rent FY 2021-22'!C141*110.07%</f>
        <v>394.05060000000003</v>
      </c>
      <c r="D140" s="13">
        <f>'Rent FY 2021-22'!D141*110.07%</f>
        <v>357.72750000000002</v>
      </c>
      <c r="E140" s="13">
        <f>'Rent FY 2021-22'!E141*110.07%</f>
        <v>379.74150000000003</v>
      </c>
      <c r="F140" s="13">
        <f>'Rent FY 2021-22'!F141*110.07%</f>
        <v>429.27300000000002</v>
      </c>
      <c r="H140" s="13" t="str">
        <f>'Rent FY 2021-22'!H141</f>
        <v>-</v>
      </c>
      <c r="I140" s="13">
        <f>'Rent FY 2021-22'!I141*110.07%</f>
        <v>527.23530000000005</v>
      </c>
      <c r="J140" s="13">
        <f>'Rent FY 2021-22'!J141*110.07%</f>
        <v>440.28000000000003</v>
      </c>
      <c r="K140" s="13">
        <f>'Rent FY 2021-22'!K141*110.07%</f>
        <v>506.322</v>
      </c>
      <c r="L140" s="13">
        <f>'Rent FY 2021-22'!L141*110.07%</f>
        <v>605.38499999999999</v>
      </c>
      <c r="N140" s="13">
        <f>'Rent FY 2021-22'!N141</f>
        <v>190</v>
      </c>
      <c r="O140" s="13">
        <f>'Rent FY 2021-22'!O141*110.07%</f>
        <v>539.34299999999996</v>
      </c>
      <c r="P140" s="13">
        <f>'Rent FY 2021-22'!P141*110.07%</f>
        <v>495.315</v>
      </c>
      <c r="Q140" s="13">
        <f>'Rent FY 2021-22'!Q141*110.07%</f>
        <v>544.84649999999999</v>
      </c>
      <c r="R140" s="13">
        <f>'Rent FY 2021-22'!R141*110.07%</f>
        <v>577.86749999999995</v>
      </c>
      <c r="T140" s="13">
        <f>'Rent FY 2021-22'!T141</f>
        <v>560</v>
      </c>
      <c r="U140" s="13">
        <f>'Rent FY 2021-22'!U141*110.07%</f>
        <v>679.13189999999997</v>
      </c>
      <c r="V140" s="13">
        <f>'Rent FY 2021-22'!V141*110.07%</f>
        <v>605.38499999999999</v>
      </c>
      <c r="W140" s="13">
        <f>'Rent FY 2021-22'!W141*110.07%</f>
        <v>660.42</v>
      </c>
      <c r="X140" s="13">
        <f>'Rent FY 2021-22'!X141*110.07%</f>
        <v>715.45500000000004</v>
      </c>
      <c r="Z140" s="13">
        <f>'Rent FY 2021-22'!Z141</f>
        <v>370</v>
      </c>
      <c r="AA140" s="13">
        <f>'Rent FY 2021-22'!AA141*110.07%</f>
        <v>818.92079999999999</v>
      </c>
      <c r="AB140" s="13">
        <f>'Rent FY 2021-22'!AB141*110.07%</f>
        <v>713.25360000000001</v>
      </c>
      <c r="AC140" s="13">
        <f>'Rent FY 2021-22'!AC141*110.07%</f>
        <v>798.00750000000005</v>
      </c>
      <c r="AD140" s="13">
        <f>'Rent FY 2021-22'!AD141*110.07%</f>
        <v>902.57399999999996</v>
      </c>
      <c r="AF140" s="13">
        <f>'Rent FY 2021-22'!AF141</f>
        <v>70</v>
      </c>
      <c r="AG140" s="13">
        <f>'Rent FY 2021-22'!AG141*110.07%</f>
        <v>1281.2148</v>
      </c>
      <c r="AH140" s="13">
        <f>'Rent FY 2021-22'!AH141*110.07%</f>
        <v>1015.9461</v>
      </c>
      <c r="AI140" s="13">
        <f>'Rent FY 2021-22'!AI141*110.07%</f>
        <v>1210.77</v>
      </c>
      <c r="AJ140" s="13">
        <f>'Rent FY 2021-22'!AJ141*110.07%</f>
        <v>1513.4625000000001</v>
      </c>
      <c r="AL140" s="13">
        <f>'Rent FY 2021-22'!AL141</f>
        <v>1230</v>
      </c>
      <c r="AM140" s="13">
        <f>'Rent FY 2021-22'!AM141*110.07%</f>
        <v>725.36130000000003</v>
      </c>
      <c r="AN140" s="13">
        <f>'Rent FY 2021-22'!AN141*110.07%</f>
        <v>577.86749999999995</v>
      </c>
      <c r="AO140" s="13">
        <f>'Rent FY 2021-22'!AO141*110.07%</f>
        <v>687.9375</v>
      </c>
      <c r="AP140" s="13">
        <f>'Rent FY 2021-22'!AP141*110.07%</f>
        <v>798.00750000000005</v>
      </c>
    </row>
    <row r="141" spans="1:42" x14ac:dyDescent="0.2">
      <c r="A141" s="13" t="s">
        <v>447</v>
      </c>
      <c r="B141" s="13" t="str">
        <f>'Rent FY 2021-22'!B142</f>
        <v>-</v>
      </c>
      <c r="C141" s="13">
        <f>'Rent FY 2021-22'!C142*110.07%</f>
        <v>451.28699999999998</v>
      </c>
      <c r="D141" s="13">
        <f>'Rent FY 2021-22'!D142*110.07%</f>
        <v>381.94290000000001</v>
      </c>
      <c r="E141" s="13">
        <f>'Rent FY 2021-22'!E142*110.07%</f>
        <v>453.48840000000001</v>
      </c>
      <c r="F141" s="13">
        <f>'Rent FY 2021-22'!F142*110.07%</f>
        <v>511.82550000000003</v>
      </c>
      <c r="H141" s="13">
        <f>'Rent FY 2021-22'!H142</f>
        <v>20</v>
      </c>
      <c r="I141" s="13">
        <f>'Rent FY 2021-22'!I142*110.07%</f>
        <v>469.99889999999999</v>
      </c>
      <c r="J141" s="13">
        <f>'Rent FY 2021-22'!J142*110.07%</f>
        <v>476.60309999999998</v>
      </c>
      <c r="K141" s="13">
        <f>'Rent FY 2021-22'!K142*110.07%</f>
        <v>476.60309999999998</v>
      </c>
      <c r="L141" s="13">
        <f>'Rent FY 2021-22'!L142*110.07%</f>
        <v>476.60309999999998</v>
      </c>
      <c r="N141" s="13">
        <f>'Rent FY 2021-22'!N142</f>
        <v>70</v>
      </c>
      <c r="O141" s="13">
        <f>'Rent FY 2021-22'!O142*110.07%</f>
        <v>640.60739999999998</v>
      </c>
      <c r="P141" s="13">
        <f>'Rent FY 2021-22'!P142*110.07%</f>
        <v>577.86749999999995</v>
      </c>
      <c r="Q141" s="13">
        <f>'Rent FY 2021-22'!Q142*110.07%</f>
        <v>654.91650000000004</v>
      </c>
      <c r="R141" s="13">
        <f>'Rent FY 2021-22'!R142*110.07%</f>
        <v>687.9375</v>
      </c>
      <c r="T141" s="13">
        <f>'Rent FY 2021-22'!T142</f>
        <v>360</v>
      </c>
      <c r="U141" s="13">
        <f>'Rent FY 2021-22'!U142*110.07%</f>
        <v>814.51800000000003</v>
      </c>
      <c r="V141" s="13">
        <f>'Rent FY 2021-22'!V142*110.07%</f>
        <v>715.45500000000004</v>
      </c>
      <c r="W141" s="13">
        <f>'Rent FY 2021-22'!W142*110.07%</f>
        <v>798.00750000000005</v>
      </c>
      <c r="X141" s="13">
        <f>'Rent FY 2021-22'!X142*110.07%</f>
        <v>880.56000000000006</v>
      </c>
      <c r="Z141" s="13">
        <f>'Rent FY 2021-22'!Z142</f>
        <v>260</v>
      </c>
      <c r="AA141" s="13">
        <f>'Rent FY 2021-22'!AA142*110.07%</f>
        <v>975.22019999999998</v>
      </c>
      <c r="AB141" s="13">
        <f>'Rent FY 2021-22'!AB142*110.07%</f>
        <v>825.52499999999998</v>
      </c>
      <c r="AC141" s="13">
        <f>'Rent FY 2021-22'!AC142*110.07%</f>
        <v>944.40060000000005</v>
      </c>
      <c r="AD141" s="13">
        <f>'Rent FY 2021-22'!AD142*110.07%</f>
        <v>1054.4706000000001</v>
      </c>
      <c r="AF141" s="13">
        <f>'Rent FY 2021-22'!AF142</f>
        <v>80</v>
      </c>
      <c r="AG141" s="13">
        <f>'Rent FY 2021-22'!AG142*110.07%</f>
        <v>1418.8023000000001</v>
      </c>
      <c r="AH141" s="13">
        <f>'Rent FY 2021-22'!AH142*110.07%</f>
        <v>1210.77</v>
      </c>
      <c r="AI141" s="13">
        <f>'Rent FY 2021-22'!AI142*110.07%</f>
        <v>1375.875</v>
      </c>
      <c r="AJ141" s="13">
        <f>'Rent FY 2021-22'!AJ142*110.07%</f>
        <v>1678.5675000000001</v>
      </c>
      <c r="AL141" s="13">
        <f>'Rent FY 2021-22'!AL142</f>
        <v>790</v>
      </c>
      <c r="AM141" s="13">
        <f>'Rent FY 2021-22'!AM142*110.07%</f>
        <v>901.47329999999999</v>
      </c>
      <c r="AN141" s="13">
        <f>'Rent FY 2021-22'!AN142*110.07%</f>
        <v>715.45500000000004</v>
      </c>
      <c r="AO141" s="13">
        <f>'Rent FY 2021-22'!AO142*110.07%</f>
        <v>825.52499999999998</v>
      </c>
      <c r="AP141" s="13">
        <f>'Rent FY 2021-22'!AP142*110.07%</f>
        <v>1012.644</v>
      </c>
    </row>
    <row r="142" spans="1:42" x14ac:dyDescent="0.2">
      <c r="A142" s="13" t="s">
        <v>449</v>
      </c>
      <c r="B142" s="13">
        <f>'Rent FY 2021-22'!B143</f>
        <v>30</v>
      </c>
      <c r="C142" s="13">
        <f>'Rent FY 2021-22'!C143*110.07%</f>
        <v>477.7038</v>
      </c>
      <c r="D142" s="13">
        <f>'Rent FY 2021-22'!D143*110.07%</f>
        <v>406.1583</v>
      </c>
      <c r="E142" s="13">
        <f>'Rent FY 2021-22'!E143*110.07%</f>
        <v>500.81850000000003</v>
      </c>
      <c r="F142" s="13">
        <f>'Rent FY 2021-22'!F143*110.07%</f>
        <v>548.14859999999999</v>
      </c>
      <c r="H142" s="13" t="str">
        <f>'Rent FY 2021-22'!H143</f>
        <v>-</v>
      </c>
      <c r="I142" s="13">
        <f>'Rent FY 2021-22'!I143*110.07%</f>
        <v>527.23530000000005</v>
      </c>
      <c r="J142" s="13">
        <f>'Rent FY 2021-22'!J143*110.07%</f>
        <v>440.28000000000003</v>
      </c>
      <c r="K142" s="13">
        <f>'Rent FY 2021-22'!K143*110.07%</f>
        <v>506.322</v>
      </c>
      <c r="L142" s="13">
        <f>'Rent FY 2021-22'!L143*110.07%</f>
        <v>605.38499999999999</v>
      </c>
      <c r="N142" s="13">
        <f>'Rent FY 2021-22'!N143</f>
        <v>90</v>
      </c>
      <c r="O142" s="13">
        <f>'Rent FY 2021-22'!O143*110.07%</f>
        <v>504.12060000000002</v>
      </c>
      <c r="P142" s="13">
        <f>'Rent FY 2021-22'!P143*110.07%</f>
        <v>445.7835</v>
      </c>
      <c r="Q142" s="13">
        <f>'Rent FY 2021-22'!Q143*110.07%</f>
        <v>495.315</v>
      </c>
      <c r="R142" s="13">
        <f>'Rent FY 2021-22'!R143*110.07%</f>
        <v>544.84649999999999</v>
      </c>
      <c r="T142" s="13">
        <f>'Rent FY 2021-22'!T143</f>
        <v>370</v>
      </c>
      <c r="U142" s="13">
        <f>'Rent FY 2021-22'!U143*110.07%</f>
        <v>621.89549999999997</v>
      </c>
      <c r="V142" s="13">
        <f>'Rent FY 2021-22'!V143*110.07%</f>
        <v>550.35</v>
      </c>
      <c r="W142" s="13">
        <f>'Rent FY 2021-22'!W143*110.07%</f>
        <v>605.38499999999999</v>
      </c>
      <c r="X142" s="13">
        <f>'Rent FY 2021-22'!X143*110.07%</f>
        <v>660.42</v>
      </c>
      <c r="Z142" s="13">
        <f>'Rent FY 2021-22'!Z143</f>
        <v>290</v>
      </c>
      <c r="AA142" s="13">
        <f>'Rent FY 2021-22'!AA143*110.07%</f>
        <v>759.48300000000006</v>
      </c>
      <c r="AB142" s="13">
        <f>'Rent FY 2021-22'!AB143*110.07%</f>
        <v>643.90949999999998</v>
      </c>
      <c r="AC142" s="13">
        <f>'Rent FY 2021-22'!AC143*110.07%</f>
        <v>731.96550000000002</v>
      </c>
      <c r="AD142" s="13">
        <f>'Rent FY 2021-22'!AD143*110.07%</f>
        <v>825.52499999999998</v>
      </c>
      <c r="AF142" s="13">
        <f>'Rent FY 2021-22'!AF143</f>
        <v>50</v>
      </c>
      <c r="AG142" s="13">
        <f>'Rent FY 2021-22'!AG143*110.07%</f>
        <v>1217.3742</v>
      </c>
      <c r="AH142" s="13">
        <f>'Rent FY 2021-22'!AH143*110.07%</f>
        <v>880.56000000000006</v>
      </c>
      <c r="AI142" s="13">
        <f>'Rent FY 2021-22'!AI143*110.07%</f>
        <v>1098.4986000000001</v>
      </c>
      <c r="AJ142" s="13">
        <f>'Rent FY 2021-22'!AJ143*110.07%</f>
        <v>1430.91</v>
      </c>
      <c r="AL142" s="13">
        <f>'Rent FY 2021-22'!AL143</f>
        <v>820</v>
      </c>
      <c r="AM142" s="13">
        <f>'Rent FY 2021-22'!AM143*110.07%</f>
        <v>686.83680000000004</v>
      </c>
      <c r="AN142" s="13">
        <f>'Rent FY 2021-22'!AN143*110.07%</f>
        <v>550.35</v>
      </c>
      <c r="AO142" s="13">
        <f>'Rent FY 2021-22'!AO143*110.07%</f>
        <v>632.90250000000003</v>
      </c>
      <c r="AP142" s="13">
        <f>'Rent FY 2021-22'!AP143*110.07%</f>
        <v>753.97950000000003</v>
      </c>
    </row>
    <row r="143" spans="1:42" x14ac:dyDescent="0.2">
      <c r="A143" s="13" t="s">
        <v>451</v>
      </c>
      <c r="B143" s="13">
        <f>'Rent FY 2021-22'!B144</f>
        <v>0</v>
      </c>
      <c r="C143" s="13">
        <f>'Rent FY 2021-22'!C144*110.07%</f>
        <v>451.28699999999998</v>
      </c>
      <c r="D143" s="13">
        <f>'Rent FY 2021-22'!D144*110.07%</f>
        <v>381.94290000000001</v>
      </c>
      <c r="E143" s="13">
        <f>'Rent FY 2021-22'!E144*110.07%</f>
        <v>453.48840000000001</v>
      </c>
      <c r="F143" s="13">
        <f>'Rent FY 2021-22'!F144*110.07%</f>
        <v>511.82550000000003</v>
      </c>
      <c r="H143" s="13" t="str">
        <f>'Rent FY 2021-22'!H144</f>
        <v>-</v>
      </c>
      <c r="I143" s="13">
        <f>'Rent FY 2021-22'!I144*110.07%</f>
        <v>527.23530000000005</v>
      </c>
      <c r="J143" s="13">
        <f>'Rent FY 2021-22'!J144*110.07%</f>
        <v>440.28000000000003</v>
      </c>
      <c r="K143" s="13">
        <f>'Rent FY 2021-22'!K144*110.07%</f>
        <v>506.322</v>
      </c>
      <c r="L143" s="13">
        <f>'Rent FY 2021-22'!L144*110.07%</f>
        <v>605.38499999999999</v>
      </c>
      <c r="N143" s="13">
        <f>'Rent FY 2021-22'!N144</f>
        <v>20</v>
      </c>
      <c r="O143" s="13">
        <f>'Rent FY 2021-22'!O144*110.07%</f>
        <v>606.48569999999995</v>
      </c>
      <c r="P143" s="13">
        <f>'Rent FY 2021-22'!P144*110.07%</f>
        <v>566.8605</v>
      </c>
      <c r="Q143" s="13">
        <f>'Rent FY 2021-22'!Q144*110.07%</f>
        <v>614.19060000000002</v>
      </c>
      <c r="R143" s="13">
        <f>'Rent FY 2021-22'!R144*110.07%</f>
        <v>632.90250000000003</v>
      </c>
      <c r="T143" s="13">
        <f>'Rent FY 2021-22'!T144</f>
        <v>110</v>
      </c>
      <c r="U143" s="13">
        <f>'Rent FY 2021-22'!U144*110.07%</f>
        <v>740.77110000000005</v>
      </c>
      <c r="V143" s="13">
        <f>'Rent FY 2021-22'!V144*110.07%</f>
        <v>660.42</v>
      </c>
      <c r="W143" s="13">
        <f>'Rent FY 2021-22'!W144*110.07%</f>
        <v>737.46900000000005</v>
      </c>
      <c r="X143" s="13">
        <f>'Rent FY 2021-22'!X144*110.07%</f>
        <v>798.00750000000005</v>
      </c>
      <c r="Z143" s="13">
        <f>'Rent FY 2021-22'!Z144</f>
        <v>130</v>
      </c>
      <c r="AA143" s="13">
        <f>'Rent FY 2021-22'!AA144*110.07%</f>
        <v>866.2509</v>
      </c>
      <c r="AB143" s="13">
        <f>'Rent FY 2021-22'!AB144*110.07%</f>
        <v>764.98649999999998</v>
      </c>
      <c r="AC143" s="13">
        <f>'Rent FY 2021-22'!AC144*110.07%</f>
        <v>853.04250000000002</v>
      </c>
      <c r="AD143" s="13">
        <f>'Rent FY 2021-22'!AD144*110.07%</f>
        <v>935.59500000000003</v>
      </c>
      <c r="AF143" s="13">
        <f>'Rent FY 2021-22'!AF144</f>
        <v>40</v>
      </c>
      <c r="AG143" s="13">
        <f>'Rent FY 2021-22'!AG144*110.07%</f>
        <v>1427.6079</v>
      </c>
      <c r="AH143" s="13">
        <f>'Rent FY 2021-22'!AH144*110.07%</f>
        <v>985.12649999999996</v>
      </c>
      <c r="AI143" s="13">
        <f>'Rent FY 2021-22'!AI144*110.07%</f>
        <v>1265.8050000000001</v>
      </c>
      <c r="AJ143" s="13">
        <f>'Rent FY 2021-22'!AJ144*110.07%</f>
        <v>1651.05</v>
      </c>
      <c r="AL143" s="13">
        <f>'Rent FY 2021-22'!AL144</f>
        <v>310</v>
      </c>
      <c r="AM143" s="13">
        <f>'Rent FY 2021-22'!AM144*110.07%</f>
        <v>872.85509999999999</v>
      </c>
      <c r="AN143" s="13">
        <f>'Rent FY 2021-22'!AN144*110.07%</f>
        <v>715.45500000000004</v>
      </c>
      <c r="AO143" s="13">
        <f>'Rent FY 2021-22'!AO144*110.07%</f>
        <v>806.81309999999996</v>
      </c>
      <c r="AP143" s="13">
        <f>'Rent FY 2021-22'!AP144*110.07%</f>
        <v>935.59500000000003</v>
      </c>
    </row>
    <row r="144" spans="1:42" x14ac:dyDescent="0.2">
      <c r="A144" s="13" t="s">
        <v>453</v>
      </c>
      <c r="B144" s="13">
        <f>'Rent FY 2021-22'!B145</f>
        <v>40</v>
      </c>
      <c r="C144" s="13">
        <f>'Rent FY 2021-22'!C145*110.07%</f>
        <v>430.37369999999999</v>
      </c>
      <c r="D144" s="13">
        <f>'Rent FY 2021-22'!D145*110.07%</f>
        <v>357.72750000000002</v>
      </c>
      <c r="E144" s="13">
        <f>'Rent FY 2021-22'!E145*110.07%</f>
        <v>412.76249999999999</v>
      </c>
      <c r="F144" s="13">
        <f>'Rent FY 2021-22'!F145*110.07%</f>
        <v>500.81850000000003</v>
      </c>
      <c r="H144" s="13">
        <f>'Rent FY 2021-22'!H145</f>
        <v>10</v>
      </c>
      <c r="I144" s="13">
        <f>'Rent FY 2021-22'!I145*110.07%</f>
        <v>505.22129999999999</v>
      </c>
      <c r="J144" s="13">
        <f>'Rent FY 2021-22'!J145*110.07%</f>
        <v>482.10660000000001</v>
      </c>
      <c r="K144" s="13">
        <f>'Rent FY 2021-22'!K145*110.07%</f>
        <v>495.315</v>
      </c>
      <c r="L144" s="13">
        <f>'Rent FY 2021-22'!L145*110.07%</f>
        <v>522.83249999999998</v>
      </c>
      <c r="N144" s="13">
        <f>'Rent FY 2021-22'!N145</f>
        <v>230</v>
      </c>
      <c r="O144" s="13">
        <f>'Rent FY 2021-22'!O145*110.07%</f>
        <v>581.16960000000006</v>
      </c>
      <c r="P144" s="13">
        <f>'Rent FY 2021-22'!P145*110.07%</f>
        <v>517.32899999999995</v>
      </c>
      <c r="Q144" s="13">
        <f>'Rent FY 2021-22'!Q145*110.07%</f>
        <v>577.86749999999995</v>
      </c>
      <c r="R144" s="13">
        <f>'Rent FY 2021-22'!R145*110.07%</f>
        <v>643.90949999999998</v>
      </c>
      <c r="T144" s="13">
        <f>'Rent FY 2021-22'!T145</f>
        <v>440</v>
      </c>
      <c r="U144" s="13">
        <f>'Rent FY 2021-22'!U145*110.07%</f>
        <v>675.82979999999998</v>
      </c>
      <c r="V144" s="13">
        <f>'Rent FY 2021-22'!V145*110.07%</f>
        <v>632.90250000000003</v>
      </c>
      <c r="W144" s="13">
        <f>'Rent FY 2021-22'!W145*110.07%</f>
        <v>682.43399999999997</v>
      </c>
      <c r="X144" s="13">
        <f>'Rent FY 2021-22'!X145*110.07%</f>
        <v>715.45500000000004</v>
      </c>
      <c r="Z144" s="13">
        <f>'Rent FY 2021-22'!Z145</f>
        <v>400</v>
      </c>
      <c r="AA144" s="13">
        <f>'Rent FY 2021-22'!AA145*110.07%</f>
        <v>816.71940000000006</v>
      </c>
      <c r="AB144" s="13">
        <f>'Rent FY 2021-22'!AB145*110.07%</f>
        <v>715.45500000000004</v>
      </c>
      <c r="AC144" s="13">
        <f>'Rent FY 2021-22'!AC145*110.07%</f>
        <v>798.00750000000005</v>
      </c>
      <c r="AD144" s="13">
        <f>'Rent FY 2021-22'!AD145*110.07%</f>
        <v>880.56000000000006</v>
      </c>
      <c r="AF144" s="13">
        <f>'Rent FY 2021-22'!AF145</f>
        <v>120</v>
      </c>
      <c r="AG144" s="13">
        <f>'Rent FY 2021-22'!AG145*110.07%</f>
        <v>1138.1238000000001</v>
      </c>
      <c r="AH144" s="13">
        <f>'Rent FY 2021-22'!AH145*110.07%</f>
        <v>954.30690000000004</v>
      </c>
      <c r="AI144" s="13">
        <f>'Rent FY 2021-22'!AI145*110.07%</f>
        <v>1045.665</v>
      </c>
      <c r="AJ144" s="13">
        <f>'Rent FY 2021-22'!AJ145*110.07%</f>
        <v>1320.84</v>
      </c>
      <c r="AL144" s="13">
        <f>'Rent FY 2021-22'!AL145</f>
        <v>1230</v>
      </c>
      <c r="AM144" s="13">
        <f>'Rent FY 2021-22'!AM145*110.07%</f>
        <v>741.87180000000001</v>
      </c>
      <c r="AN144" s="13">
        <f>'Rent FY 2021-22'!AN145*110.07%</f>
        <v>616.39200000000005</v>
      </c>
      <c r="AO144" s="13">
        <f>'Rent FY 2021-22'!AO145*110.07%</f>
        <v>709.95150000000001</v>
      </c>
      <c r="AP144" s="13">
        <f>'Rent FY 2021-22'!AP145*110.07%</f>
        <v>825.52499999999998</v>
      </c>
    </row>
    <row r="145" spans="1:42" x14ac:dyDescent="0.2">
      <c r="A145" s="13" t="s">
        <v>455</v>
      </c>
      <c r="B145" s="13">
        <f>'Rent FY 2021-22'!B146</f>
        <v>0</v>
      </c>
      <c r="C145" s="13">
        <f>'Rent FY 2021-22'!C146*110.07%</f>
        <v>451.28699999999998</v>
      </c>
      <c r="D145" s="13">
        <f>'Rent FY 2021-22'!D146*110.07%</f>
        <v>381.94290000000001</v>
      </c>
      <c r="E145" s="13">
        <f>'Rent FY 2021-22'!E146*110.07%</f>
        <v>453.48840000000001</v>
      </c>
      <c r="F145" s="13">
        <f>'Rent FY 2021-22'!F146*110.07%</f>
        <v>511.82550000000003</v>
      </c>
      <c r="H145" s="13" t="str">
        <f>'Rent FY 2021-22'!H146</f>
        <v>-</v>
      </c>
      <c r="I145" s="13">
        <f>'Rent FY 2021-22'!I146*110.07%</f>
        <v>527.23530000000005</v>
      </c>
      <c r="J145" s="13">
        <f>'Rent FY 2021-22'!J146*110.07%</f>
        <v>440.28000000000003</v>
      </c>
      <c r="K145" s="13">
        <f>'Rent FY 2021-22'!K146*110.07%</f>
        <v>506.322</v>
      </c>
      <c r="L145" s="13">
        <f>'Rent FY 2021-22'!L146*110.07%</f>
        <v>605.38499999999999</v>
      </c>
      <c r="N145" s="13">
        <f>'Rent FY 2021-22'!N146</f>
        <v>30</v>
      </c>
      <c r="O145" s="13">
        <f>'Rent FY 2021-22'!O146*110.07%</f>
        <v>498.61709999999999</v>
      </c>
      <c r="P145" s="13">
        <f>'Rent FY 2021-22'!P146*110.07%</f>
        <v>462.29399999999998</v>
      </c>
      <c r="Q145" s="13">
        <f>'Rent FY 2021-22'!Q146*110.07%</f>
        <v>495.315</v>
      </c>
      <c r="R145" s="13">
        <f>'Rent FY 2021-22'!R146*110.07%</f>
        <v>544.84649999999999</v>
      </c>
      <c r="T145" s="13">
        <f>'Rent FY 2021-22'!T146</f>
        <v>80</v>
      </c>
      <c r="U145" s="13">
        <f>'Rent FY 2021-22'!U146*110.07%</f>
        <v>598.7808</v>
      </c>
      <c r="V145" s="13">
        <f>'Rent FY 2021-22'!V146*110.07%</f>
        <v>528.33600000000001</v>
      </c>
      <c r="W145" s="13">
        <f>'Rent FY 2021-22'!W146*110.07%</f>
        <v>588.87450000000001</v>
      </c>
      <c r="X145" s="13">
        <f>'Rent FY 2021-22'!X146*110.07%</f>
        <v>654.91650000000004</v>
      </c>
      <c r="Z145" s="13">
        <f>'Rent FY 2021-22'!Z146</f>
        <v>70</v>
      </c>
      <c r="AA145" s="13">
        <f>'Rent FY 2021-22'!AA146*110.07%</f>
        <v>857.44529999999997</v>
      </c>
      <c r="AB145" s="13">
        <f>'Rent FY 2021-22'!AB146*110.07%</f>
        <v>660.42</v>
      </c>
      <c r="AC145" s="13">
        <f>'Rent FY 2021-22'!AC146*110.07%</f>
        <v>792.50400000000002</v>
      </c>
      <c r="AD145" s="13">
        <f>'Rent FY 2021-22'!AD146*110.07%</f>
        <v>935.59500000000003</v>
      </c>
      <c r="AF145" s="13">
        <f>'Rent FY 2021-22'!AF146</f>
        <v>10</v>
      </c>
      <c r="AG145" s="13">
        <f>'Rent FY 2021-22'!AG146*110.07%</f>
        <v>1106.2035000000001</v>
      </c>
      <c r="AH145" s="13">
        <f>'Rent FY 2021-22'!AH146*110.07%</f>
        <v>820.02150000000006</v>
      </c>
      <c r="AI145" s="13">
        <f>'Rent FY 2021-22'!AI146*110.07%</f>
        <v>990.63</v>
      </c>
      <c r="AJ145" s="13">
        <f>'Rent FY 2021-22'!AJ146*110.07%</f>
        <v>1348.3575000000001</v>
      </c>
      <c r="AL145" s="13">
        <f>'Rent FY 2021-22'!AL146</f>
        <v>190</v>
      </c>
      <c r="AM145" s="13">
        <f>'Rent FY 2021-22'!AM146*110.07%</f>
        <v>693.44100000000003</v>
      </c>
      <c r="AN145" s="13">
        <f>'Rent FY 2021-22'!AN146*110.07%</f>
        <v>533.83950000000004</v>
      </c>
      <c r="AO145" s="13">
        <f>'Rent FY 2021-22'!AO146*110.07%</f>
        <v>632.90250000000003</v>
      </c>
      <c r="AP145" s="13">
        <f>'Rent FY 2021-22'!AP146*110.07%</f>
        <v>764.98649999999998</v>
      </c>
    </row>
    <row r="146" spans="1:42" x14ac:dyDescent="0.2">
      <c r="A146" s="13" t="s">
        <v>457</v>
      </c>
      <c r="B146" s="13">
        <f>'Rent FY 2021-22'!B147</f>
        <v>10</v>
      </c>
      <c r="C146" s="13">
        <f>'Rent FY 2021-22'!C147*110.07%</f>
        <v>441.38069999999999</v>
      </c>
      <c r="D146" s="13">
        <f>'Rent FY 2021-22'!D147*110.07%</f>
        <v>440.28000000000003</v>
      </c>
      <c r="E146" s="13">
        <f>'Rent FY 2021-22'!E147*110.07%</f>
        <v>440.28000000000003</v>
      </c>
      <c r="F146" s="13">
        <f>'Rent FY 2021-22'!F147*110.07%</f>
        <v>440.28000000000003</v>
      </c>
      <c r="H146" s="13">
        <f>'Rent FY 2021-22'!H147</f>
        <v>10</v>
      </c>
      <c r="I146" s="13">
        <f>'Rent FY 2021-22'!I147*110.07%</f>
        <v>663.72209999999995</v>
      </c>
      <c r="J146" s="13">
        <f>'Rent FY 2021-22'!J147*110.07%</f>
        <v>605.38499999999999</v>
      </c>
      <c r="K146" s="13">
        <f>'Rent FY 2021-22'!K147*110.07%</f>
        <v>632.90250000000003</v>
      </c>
      <c r="L146" s="13">
        <f>'Rent FY 2021-22'!L147*110.07%</f>
        <v>770.49</v>
      </c>
      <c r="N146" s="13">
        <f>'Rent FY 2021-22'!N147</f>
        <v>50</v>
      </c>
      <c r="O146" s="13">
        <f>'Rent FY 2021-22'!O147*110.07%</f>
        <v>627.399</v>
      </c>
      <c r="P146" s="13">
        <f>'Rent FY 2021-22'!P147*110.07%</f>
        <v>599.88149999999996</v>
      </c>
      <c r="Q146" s="13">
        <f>'Rent FY 2021-22'!Q147*110.07%</f>
        <v>630.7011</v>
      </c>
      <c r="R146" s="13">
        <f>'Rent FY 2021-22'!R147*110.07%</f>
        <v>660.42</v>
      </c>
      <c r="T146" s="13">
        <f>'Rent FY 2021-22'!T147</f>
        <v>210</v>
      </c>
      <c r="U146" s="13">
        <f>'Rent FY 2021-22'!U147*110.07%</f>
        <v>756.18089999999995</v>
      </c>
      <c r="V146" s="13">
        <f>'Rent FY 2021-22'!V147*110.07%</f>
        <v>715.45500000000004</v>
      </c>
      <c r="W146" s="13">
        <f>'Rent FY 2021-22'!W147*110.07%</f>
        <v>764.98649999999998</v>
      </c>
      <c r="X146" s="13">
        <f>'Rent FY 2021-22'!X147*110.07%</f>
        <v>798.00750000000005</v>
      </c>
      <c r="Z146" s="13">
        <f>'Rent FY 2021-22'!Z147</f>
        <v>170</v>
      </c>
      <c r="AA146" s="13">
        <f>'Rent FY 2021-22'!AA147*110.07%</f>
        <v>900.37260000000003</v>
      </c>
      <c r="AB146" s="13">
        <f>'Rent FY 2021-22'!AB147*110.07%</f>
        <v>820.02150000000006</v>
      </c>
      <c r="AC146" s="13">
        <f>'Rent FY 2021-22'!AC147*110.07%</f>
        <v>880.56000000000006</v>
      </c>
      <c r="AD146" s="13">
        <f>'Rent FY 2021-22'!AD147*110.07%</f>
        <v>963.11249999999995</v>
      </c>
      <c r="AF146" s="13">
        <f>'Rent FY 2021-22'!AF147</f>
        <v>20</v>
      </c>
      <c r="AG146" s="13">
        <f>'Rent FY 2021-22'!AG147*110.07%</f>
        <v>1113.9084</v>
      </c>
      <c r="AH146" s="13">
        <f>'Rent FY 2021-22'!AH147*110.07%</f>
        <v>990.63</v>
      </c>
      <c r="AI146" s="13">
        <f>'Rent FY 2021-22'!AI147*110.07%</f>
        <v>1045.665</v>
      </c>
      <c r="AJ146" s="13">
        <f>'Rent FY 2021-22'!AJ147*110.07%</f>
        <v>1073.1825000000001</v>
      </c>
      <c r="AL146" s="13">
        <f>'Rent FY 2021-22'!AL147</f>
        <v>470</v>
      </c>
      <c r="AM146" s="13">
        <f>'Rent FY 2021-22'!AM147*110.07%</f>
        <v>803.51099999999997</v>
      </c>
      <c r="AN146" s="13">
        <f>'Rent FY 2021-22'!AN147*110.07%</f>
        <v>713.25360000000001</v>
      </c>
      <c r="AO146" s="13">
        <f>'Rent FY 2021-22'!AO147*110.07%</f>
        <v>787.00049999999999</v>
      </c>
      <c r="AP146" s="13">
        <f>'Rent FY 2021-22'!AP147*110.07%</f>
        <v>880.56000000000006</v>
      </c>
    </row>
    <row r="147" spans="1:42" x14ac:dyDescent="0.2">
      <c r="A147" s="13" t="s">
        <v>817</v>
      </c>
      <c r="B147" s="13">
        <f>'Rent FY 2021-22'!B148</f>
        <v>130</v>
      </c>
      <c r="C147" s="13">
        <f>'Rent FY 2021-22'!C148*110.07%</f>
        <v>445.7835</v>
      </c>
      <c r="D147" s="13">
        <f>'Rent FY 2021-22'!D148*110.07%</f>
        <v>339.01560000000001</v>
      </c>
      <c r="E147" s="13">
        <f>'Rent FY 2021-22'!E148*110.07%</f>
        <v>422.66880000000003</v>
      </c>
      <c r="F147" s="13">
        <f>'Rent FY 2021-22'!F148*110.07%</f>
        <v>500.81850000000003</v>
      </c>
      <c r="H147" s="13">
        <f>'Rent FY 2021-22'!H148</f>
        <v>90</v>
      </c>
      <c r="I147" s="13">
        <f>'Rent FY 2021-22'!I148*110.07%</f>
        <v>587.77380000000005</v>
      </c>
      <c r="J147" s="13">
        <f>'Rent FY 2021-22'!J148*110.07%</f>
        <v>544.84649999999999</v>
      </c>
      <c r="K147" s="13">
        <f>'Rent FY 2021-22'!K148*110.07%</f>
        <v>605.38499999999999</v>
      </c>
      <c r="L147" s="13">
        <f>'Rent FY 2021-22'!L148*110.07%</f>
        <v>654.91650000000004</v>
      </c>
      <c r="N147" s="13">
        <f>'Rent FY 2021-22'!N148</f>
        <v>1090</v>
      </c>
      <c r="O147" s="13">
        <f>'Rent FY 2021-22'!O148*110.07%</f>
        <v>725.36130000000003</v>
      </c>
      <c r="P147" s="13">
        <f>'Rent FY 2021-22'!P148*110.07%</f>
        <v>643.90949999999998</v>
      </c>
      <c r="Q147" s="13">
        <f>'Rent FY 2021-22'!Q148*110.07%</f>
        <v>715.45500000000004</v>
      </c>
      <c r="R147" s="13">
        <f>'Rent FY 2021-22'!R148*110.07%</f>
        <v>798.00750000000005</v>
      </c>
      <c r="T147" s="13">
        <f>'Rent FY 2021-22'!T148</f>
        <v>2750</v>
      </c>
      <c r="U147" s="13">
        <f>'Rent FY 2021-22'!U148*110.07%</f>
        <v>882.76139999999998</v>
      </c>
      <c r="V147" s="13">
        <f>'Rent FY 2021-22'!V148*110.07%</f>
        <v>764.98649999999998</v>
      </c>
      <c r="W147" s="13">
        <f>'Rent FY 2021-22'!W148*110.07%</f>
        <v>853.04250000000002</v>
      </c>
      <c r="X147" s="13">
        <f>'Rent FY 2021-22'!X148*110.07%</f>
        <v>963.11249999999995</v>
      </c>
      <c r="Z147" s="13">
        <f>'Rent FY 2021-22'!Z148</f>
        <v>1370</v>
      </c>
      <c r="AA147" s="13">
        <f>'Rent FY 2021-22'!AA148*110.07%</f>
        <v>1050.0678</v>
      </c>
      <c r="AB147" s="13">
        <f>'Rent FY 2021-22'!AB148*110.07%</f>
        <v>875.05650000000003</v>
      </c>
      <c r="AC147" s="13">
        <f>'Rent FY 2021-22'!AC148*110.07%</f>
        <v>990.63</v>
      </c>
      <c r="AD147" s="13">
        <f>'Rent FY 2021-22'!AD148*110.07%</f>
        <v>1210.77</v>
      </c>
      <c r="AF147" s="13">
        <f>'Rent FY 2021-22'!AF148</f>
        <v>440</v>
      </c>
      <c r="AG147" s="13">
        <f>'Rent FY 2021-22'!AG148*110.07%</f>
        <v>1618.029</v>
      </c>
      <c r="AH147" s="13">
        <f>'Rent FY 2021-22'!AH148*110.07%</f>
        <v>1238.2874999999999</v>
      </c>
      <c r="AI147" s="13">
        <f>'Rent FY 2021-22'!AI148*110.07%</f>
        <v>1485.9449999999999</v>
      </c>
      <c r="AJ147" s="13">
        <f>'Rent FY 2021-22'!AJ148*110.07%</f>
        <v>1816.155</v>
      </c>
      <c r="AL147" s="13">
        <f>'Rent FY 2021-22'!AL148</f>
        <v>5860</v>
      </c>
      <c r="AM147" s="13">
        <f>'Rent FY 2021-22'!AM148*110.07%</f>
        <v>934.49430000000007</v>
      </c>
      <c r="AN147" s="13">
        <f>'Rent FY 2021-22'!AN148*110.07%</f>
        <v>742.97249999999997</v>
      </c>
      <c r="AO147" s="13">
        <f>'Rent FY 2021-22'!AO148*110.07%</f>
        <v>875.05650000000003</v>
      </c>
      <c r="AP147" s="13">
        <f>'Rent FY 2021-22'!AP148*110.07%</f>
        <v>1034.6579999999999</v>
      </c>
    </row>
    <row r="148" spans="1:42" x14ac:dyDescent="0.2">
      <c r="A148" s="13" t="s">
        <v>459</v>
      </c>
      <c r="B148" s="13" t="str">
        <f>'Rent FY 2021-22'!B149</f>
        <v>-</v>
      </c>
      <c r="C148" s="13">
        <f>'Rent FY 2021-22'!C149*110.07%</f>
        <v>451.28699999999998</v>
      </c>
      <c r="D148" s="13">
        <f>'Rent FY 2021-22'!D149*110.07%</f>
        <v>381.94290000000001</v>
      </c>
      <c r="E148" s="13">
        <f>'Rent FY 2021-22'!E149*110.07%</f>
        <v>453.48840000000001</v>
      </c>
      <c r="F148" s="13">
        <f>'Rent FY 2021-22'!F149*110.07%</f>
        <v>511.82550000000003</v>
      </c>
      <c r="H148" s="13">
        <f>'Rent FY 2021-22'!H149</f>
        <v>10</v>
      </c>
      <c r="I148" s="13">
        <f>'Rent FY 2021-22'!I149*110.07%</f>
        <v>529.43669999999997</v>
      </c>
      <c r="J148" s="13">
        <f>'Rent FY 2021-22'!J149*110.07%</f>
        <v>440.28000000000003</v>
      </c>
      <c r="K148" s="13">
        <f>'Rent FY 2021-22'!K149*110.07%</f>
        <v>605.38499999999999</v>
      </c>
      <c r="L148" s="13">
        <f>'Rent FY 2021-22'!L149*110.07%</f>
        <v>632.90250000000003</v>
      </c>
      <c r="N148" s="13">
        <f>'Rent FY 2021-22'!N149</f>
        <v>50</v>
      </c>
      <c r="O148" s="13">
        <f>'Rent FY 2021-22'!O149*110.07%</f>
        <v>586.67309999999998</v>
      </c>
      <c r="P148" s="13">
        <f>'Rent FY 2021-22'!P149*110.07%</f>
        <v>509.6241</v>
      </c>
      <c r="Q148" s="13">
        <f>'Rent FY 2021-22'!Q149*110.07%</f>
        <v>581.16960000000006</v>
      </c>
      <c r="R148" s="13">
        <f>'Rent FY 2021-22'!R149*110.07%</f>
        <v>660.42</v>
      </c>
      <c r="T148" s="13">
        <f>'Rent FY 2021-22'!T149</f>
        <v>210</v>
      </c>
      <c r="U148" s="13">
        <f>'Rent FY 2021-22'!U149*110.07%</f>
        <v>741.87180000000001</v>
      </c>
      <c r="V148" s="13">
        <f>'Rent FY 2021-22'!V149*110.07%</f>
        <v>660.42</v>
      </c>
      <c r="W148" s="13">
        <f>'Rent FY 2021-22'!W149*110.07%</f>
        <v>715.45500000000004</v>
      </c>
      <c r="X148" s="13">
        <f>'Rent FY 2021-22'!X149*110.07%</f>
        <v>825.52499999999998</v>
      </c>
      <c r="Z148" s="13">
        <f>'Rent FY 2021-22'!Z149</f>
        <v>170</v>
      </c>
      <c r="AA148" s="13">
        <f>'Rent FY 2021-22'!AA149*110.07%</f>
        <v>870.65369999999996</v>
      </c>
      <c r="AB148" s="13">
        <f>'Rent FY 2021-22'!AB149*110.07%</f>
        <v>764.98649999999998</v>
      </c>
      <c r="AC148" s="13">
        <f>'Rent FY 2021-22'!AC149*110.07%</f>
        <v>853.04250000000002</v>
      </c>
      <c r="AD148" s="13">
        <f>'Rent FY 2021-22'!AD149*110.07%</f>
        <v>985.12649999999996</v>
      </c>
      <c r="AF148" s="13">
        <f>'Rent FY 2021-22'!AF149</f>
        <v>30</v>
      </c>
      <c r="AG148" s="13">
        <f>'Rent FY 2021-22'!AG149*110.07%</f>
        <v>1249.2945</v>
      </c>
      <c r="AH148" s="13">
        <f>'Rent FY 2021-22'!AH149*110.07%</f>
        <v>1045.665</v>
      </c>
      <c r="AI148" s="13">
        <f>'Rent FY 2021-22'!AI149*110.07%</f>
        <v>1128.2175</v>
      </c>
      <c r="AJ148" s="13">
        <f>'Rent FY 2021-22'!AJ149*110.07%</f>
        <v>1485.9449999999999</v>
      </c>
      <c r="AL148" s="13">
        <f>'Rent FY 2021-22'!AL149</f>
        <v>480</v>
      </c>
      <c r="AM148" s="13">
        <f>'Rent FY 2021-22'!AM149*110.07%</f>
        <v>801.30960000000005</v>
      </c>
      <c r="AN148" s="13">
        <f>'Rent FY 2021-22'!AN149*110.07%</f>
        <v>660.42</v>
      </c>
      <c r="AO148" s="13">
        <f>'Rent FY 2021-22'!AO149*110.07%</f>
        <v>764.98649999999998</v>
      </c>
      <c r="AP148" s="13">
        <f>'Rent FY 2021-22'!AP149*110.07%</f>
        <v>880.56000000000006</v>
      </c>
    </row>
    <row r="149" spans="1:42" x14ac:dyDescent="0.2">
      <c r="A149" s="13" t="s">
        <v>461</v>
      </c>
      <c r="B149" s="13">
        <f>'Rent FY 2021-22'!B150</f>
        <v>60</v>
      </c>
      <c r="C149" s="13">
        <f>'Rent FY 2021-22'!C150*110.07%</f>
        <v>345.6198</v>
      </c>
      <c r="D149" s="13">
        <f>'Rent FY 2021-22'!D150*110.07%</f>
        <v>333.51209999999998</v>
      </c>
      <c r="E149" s="13">
        <f>'Rent FY 2021-22'!E150*110.07%</f>
        <v>339.01560000000001</v>
      </c>
      <c r="F149" s="13">
        <f>'Rent FY 2021-22'!F150*110.07%</f>
        <v>347.82119999999998</v>
      </c>
      <c r="H149" s="13">
        <f>'Rent FY 2021-22'!H150</f>
        <v>10</v>
      </c>
      <c r="I149" s="13">
        <f>'Rent FY 2021-22'!I150*110.07%</f>
        <v>506.322</v>
      </c>
      <c r="J149" s="13">
        <f>'Rent FY 2021-22'!J150*110.07%</f>
        <v>462.29399999999998</v>
      </c>
      <c r="K149" s="13">
        <f>'Rent FY 2021-22'!K150*110.07%</f>
        <v>484.30799999999999</v>
      </c>
      <c r="L149" s="13">
        <f>'Rent FY 2021-22'!L150*110.07%</f>
        <v>577.86749999999995</v>
      </c>
      <c r="N149" s="13">
        <f>'Rent FY 2021-22'!N150</f>
        <v>80</v>
      </c>
      <c r="O149" s="13">
        <f>'Rent FY 2021-22'!O150*110.07%</f>
        <v>530.53740000000005</v>
      </c>
      <c r="P149" s="13">
        <f>'Rent FY 2021-22'!P150*110.07%</f>
        <v>495.315</v>
      </c>
      <c r="Q149" s="13">
        <f>'Rent FY 2021-22'!Q150*110.07%</f>
        <v>522.83249999999998</v>
      </c>
      <c r="R149" s="13">
        <f>'Rent FY 2021-22'!R150*110.07%</f>
        <v>577.86749999999995</v>
      </c>
      <c r="T149" s="13">
        <f>'Rent FY 2021-22'!T150</f>
        <v>270</v>
      </c>
      <c r="U149" s="13">
        <f>'Rent FY 2021-22'!U150*110.07%</f>
        <v>681.33330000000001</v>
      </c>
      <c r="V149" s="13">
        <f>'Rent FY 2021-22'!V150*110.07%</f>
        <v>632.90250000000003</v>
      </c>
      <c r="W149" s="13">
        <f>'Rent FY 2021-22'!W150*110.07%</f>
        <v>687.9375</v>
      </c>
      <c r="X149" s="13">
        <f>'Rent FY 2021-22'!X150*110.07%</f>
        <v>715.45500000000004</v>
      </c>
      <c r="Z149" s="13">
        <f>'Rent FY 2021-22'!Z150</f>
        <v>220</v>
      </c>
      <c r="AA149" s="13">
        <f>'Rent FY 2021-22'!AA150*110.07%</f>
        <v>795.80610000000001</v>
      </c>
      <c r="AB149" s="13">
        <f>'Rent FY 2021-22'!AB150*110.07%</f>
        <v>715.45500000000004</v>
      </c>
      <c r="AC149" s="13">
        <f>'Rent FY 2021-22'!AC150*110.07%</f>
        <v>764.98649999999998</v>
      </c>
      <c r="AD149" s="13">
        <f>'Rent FY 2021-22'!AD150*110.07%</f>
        <v>875.05650000000003</v>
      </c>
      <c r="AF149" s="13">
        <f>'Rent FY 2021-22'!AF150</f>
        <v>30</v>
      </c>
      <c r="AG149" s="13">
        <f>'Rent FY 2021-22'!AG150*110.07%</f>
        <v>1094.0958000000001</v>
      </c>
      <c r="AH149" s="13">
        <f>'Rent FY 2021-22'!AH150*110.07%</f>
        <v>985.12649999999996</v>
      </c>
      <c r="AI149" s="13">
        <f>'Rent FY 2021-22'!AI150*110.07%</f>
        <v>1029.1545000000001</v>
      </c>
      <c r="AJ149" s="13">
        <f>'Rent FY 2021-22'!AJ150*110.07%</f>
        <v>1210.77</v>
      </c>
      <c r="AL149" s="13">
        <f>'Rent FY 2021-22'!AL150</f>
        <v>660</v>
      </c>
      <c r="AM149" s="13">
        <f>'Rent FY 2021-22'!AM150*110.07%</f>
        <v>685.73609999999996</v>
      </c>
      <c r="AN149" s="13">
        <f>'Rent FY 2021-22'!AN150*110.07%</f>
        <v>594.37800000000004</v>
      </c>
      <c r="AO149" s="13">
        <f>'Rent FY 2021-22'!AO150*110.07%</f>
        <v>687.9375</v>
      </c>
      <c r="AP149" s="13">
        <f>'Rent FY 2021-22'!AP150*110.07%</f>
        <v>770.49</v>
      </c>
    </row>
    <row r="150" spans="1:42" x14ac:dyDescent="0.2">
      <c r="A150" s="13" t="s">
        <v>463</v>
      </c>
      <c r="B150" s="13">
        <f>'Rent FY 2021-22'!B151</f>
        <v>50</v>
      </c>
      <c r="C150" s="13">
        <f>'Rent FY 2021-22'!C151*110.07%</f>
        <v>514.02689999999996</v>
      </c>
      <c r="D150" s="13">
        <f>'Rent FY 2021-22'!D151*110.07%</f>
        <v>462.29399999999998</v>
      </c>
      <c r="E150" s="13">
        <f>'Rent FY 2021-22'!E151*110.07%</f>
        <v>500.81850000000003</v>
      </c>
      <c r="F150" s="13">
        <f>'Rent FY 2021-22'!F151*110.07%</f>
        <v>550.35</v>
      </c>
      <c r="H150" s="13">
        <f>'Rent FY 2021-22'!H151</f>
        <v>10</v>
      </c>
      <c r="I150" s="13">
        <f>'Rent FY 2021-22'!I151*110.07%</f>
        <v>639.50670000000002</v>
      </c>
      <c r="J150" s="13">
        <f>'Rent FY 2021-22'!J151*110.07%</f>
        <v>577.86749999999995</v>
      </c>
      <c r="K150" s="13">
        <f>'Rent FY 2021-22'!K151*110.07%</f>
        <v>605.38499999999999</v>
      </c>
      <c r="L150" s="13">
        <f>'Rent FY 2021-22'!L151*110.07%</f>
        <v>668.12490000000003</v>
      </c>
      <c r="N150" s="13">
        <f>'Rent FY 2021-22'!N151</f>
        <v>270</v>
      </c>
      <c r="O150" s="13">
        <f>'Rent FY 2021-22'!O151*110.07%</f>
        <v>658.21860000000004</v>
      </c>
      <c r="P150" s="13">
        <f>'Rent FY 2021-22'!P151*110.07%</f>
        <v>605.38499999999999</v>
      </c>
      <c r="Q150" s="13">
        <f>'Rent FY 2021-22'!Q151*110.07%</f>
        <v>654.91650000000004</v>
      </c>
      <c r="R150" s="13">
        <f>'Rent FY 2021-22'!R151*110.07%</f>
        <v>715.45500000000004</v>
      </c>
      <c r="T150" s="13">
        <f>'Rent FY 2021-22'!T151</f>
        <v>430</v>
      </c>
      <c r="U150" s="13">
        <f>'Rent FY 2021-22'!U151*110.07%</f>
        <v>785.89980000000003</v>
      </c>
      <c r="V150" s="13">
        <f>'Rent FY 2021-22'!V151*110.07%</f>
        <v>726.46199999999999</v>
      </c>
      <c r="W150" s="13">
        <f>'Rent FY 2021-22'!W151*110.07%</f>
        <v>770.49</v>
      </c>
      <c r="X150" s="13">
        <f>'Rent FY 2021-22'!X151*110.07%</f>
        <v>825.52499999999998</v>
      </c>
      <c r="Z150" s="13">
        <f>'Rent FY 2021-22'!Z151</f>
        <v>240</v>
      </c>
      <c r="AA150" s="13">
        <f>'Rent FY 2021-22'!AA151*110.07%</f>
        <v>970.81740000000002</v>
      </c>
      <c r="AB150" s="13">
        <f>'Rent FY 2021-22'!AB151*110.07%</f>
        <v>875.05650000000003</v>
      </c>
      <c r="AC150" s="13">
        <f>'Rent FY 2021-22'!AC151*110.07%</f>
        <v>963.11249999999995</v>
      </c>
      <c r="AD150" s="13">
        <f>'Rent FY 2021-22'!AD151*110.07%</f>
        <v>1045.665</v>
      </c>
      <c r="AF150" s="13">
        <f>'Rent FY 2021-22'!AF151</f>
        <v>80</v>
      </c>
      <c r="AG150" s="13">
        <f>'Rent FY 2021-22'!AG151*110.07%</f>
        <v>1364.8679999999999</v>
      </c>
      <c r="AH150" s="13">
        <f>'Rent FY 2021-22'!AH151*110.07%</f>
        <v>1161.2384999999999</v>
      </c>
      <c r="AI150" s="13">
        <f>'Rent FY 2021-22'!AI151*110.07%</f>
        <v>1320.84</v>
      </c>
      <c r="AJ150" s="13">
        <f>'Rent FY 2021-22'!AJ151*110.07%</f>
        <v>1485.9449999999999</v>
      </c>
      <c r="AL150" s="13">
        <f>'Rent FY 2021-22'!AL151</f>
        <v>1080</v>
      </c>
      <c r="AM150" s="13">
        <f>'Rent FY 2021-22'!AM151*110.07%</f>
        <v>820.02150000000006</v>
      </c>
      <c r="AN150" s="13">
        <f>'Rent FY 2021-22'!AN151*110.07%</f>
        <v>687.9375</v>
      </c>
      <c r="AO150" s="13">
        <f>'Rent FY 2021-22'!AO151*110.07%</f>
        <v>764.98649999999998</v>
      </c>
      <c r="AP150" s="13">
        <f>'Rent FY 2021-22'!AP151*110.07%</f>
        <v>908.07749999999999</v>
      </c>
    </row>
    <row r="151" spans="1:42" x14ac:dyDescent="0.2">
      <c r="A151" s="13" t="s">
        <v>465</v>
      </c>
      <c r="B151" s="13">
        <f>'Rent FY 2021-22'!B152</f>
        <v>10</v>
      </c>
      <c r="C151" s="13">
        <f>'Rent FY 2021-22'!C152*110.07%</f>
        <v>673.62840000000006</v>
      </c>
      <c r="D151" s="13">
        <f>'Rent FY 2021-22'!D152*110.07%</f>
        <v>660.42</v>
      </c>
      <c r="E151" s="13">
        <f>'Rent FY 2021-22'!E152*110.07%</f>
        <v>674.72910000000002</v>
      </c>
      <c r="F151" s="13">
        <f>'Rent FY 2021-22'!F152*110.07%</f>
        <v>715.45500000000004</v>
      </c>
      <c r="H151" s="13">
        <f>'Rent FY 2021-22'!H152</f>
        <v>20</v>
      </c>
      <c r="I151" s="13">
        <f>'Rent FY 2021-22'!I152*110.07%</f>
        <v>547.04790000000003</v>
      </c>
      <c r="J151" s="13">
        <f>'Rent FY 2021-22'!J152*110.07%</f>
        <v>465.59609999999998</v>
      </c>
      <c r="K151" s="13">
        <f>'Rent FY 2021-22'!K152*110.07%</f>
        <v>561.35699999999997</v>
      </c>
      <c r="L151" s="13">
        <f>'Rent FY 2021-22'!L152*110.07%</f>
        <v>632.90250000000003</v>
      </c>
      <c r="N151" s="13">
        <f>'Rent FY 2021-22'!N152</f>
        <v>220</v>
      </c>
      <c r="O151" s="13">
        <f>'Rent FY 2021-22'!O152*110.07%</f>
        <v>741.87180000000001</v>
      </c>
      <c r="P151" s="13">
        <f>'Rent FY 2021-22'!P152*110.07%</f>
        <v>687.9375</v>
      </c>
      <c r="Q151" s="13">
        <f>'Rent FY 2021-22'!Q152*110.07%</f>
        <v>742.97249999999997</v>
      </c>
      <c r="R151" s="13">
        <f>'Rent FY 2021-22'!R152*110.07%</f>
        <v>798.00750000000005</v>
      </c>
      <c r="T151" s="13">
        <f>'Rent FY 2021-22'!T152</f>
        <v>520</v>
      </c>
      <c r="U151" s="13">
        <f>'Rent FY 2021-22'!U152*110.07%</f>
        <v>900.37260000000003</v>
      </c>
      <c r="V151" s="13">
        <f>'Rent FY 2021-22'!V152*110.07%</f>
        <v>820.02150000000006</v>
      </c>
      <c r="W151" s="13">
        <f>'Rent FY 2021-22'!W152*110.07%</f>
        <v>853.04250000000002</v>
      </c>
      <c r="X151" s="13">
        <f>'Rent FY 2021-22'!X152*110.07%</f>
        <v>935.59500000000003</v>
      </c>
      <c r="Z151" s="13">
        <f>'Rent FY 2021-22'!Z152</f>
        <v>250</v>
      </c>
      <c r="AA151" s="13">
        <f>'Rent FY 2021-22'!AA152*110.07%</f>
        <v>1174.4468999999999</v>
      </c>
      <c r="AB151" s="13">
        <f>'Rent FY 2021-22'!AB152*110.07%</f>
        <v>985.12649999999996</v>
      </c>
      <c r="AC151" s="13">
        <f>'Rent FY 2021-22'!AC152*110.07%</f>
        <v>1128.2175</v>
      </c>
      <c r="AD151" s="13">
        <f>'Rent FY 2021-22'!AD152*110.07%</f>
        <v>1320.84</v>
      </c>
      <c r="AF151" s="13">
        <f>'Rent FY 2021-22'!AF152</f>
        <v>100</v>
      </c>
      <c r="AG151" s="13">
        <f>'Rent FY 2021-22'!AG152*110.07%</f>
        <v>1733.6025</v>
      </c>
      <c r="AH151" s="13">
        <f>'Rent FY 2021-22'!AH152*110.07%</f>
        <v>1320.84</v>
      </c>
      <c r="AI151" s="13">
        <f>'Rent FY 2021-22'!AI152*110.07%</f>
        <v>1540.98</v>
      </c>
      <c r="AJ151" s="13">
        <f>'Rent FY 2021-22'!AJ152*110.07%</f>
        <v>1865.6865</v>
      </c>
      <c r="AL151" s="13">
        <f>'Rent FY 2021-22'!AL152</f>
        <v>1120</v>
      </c>
      <c r="AM151" s="13">
        <f>'Rent FY 2021-22'!AM152*110.07%</f>
        <v>998.33490000000006</v>
      </c>
      <c r="AN151" s="13">
        <f>'Rent FY 2021-22'!AN152*110.07%</f>
        <v>798.00750000000005</v>
      </c>
      <c r="AO151" s="13">
        <f>'Rent FY 2021-22'!AO152*110.07%</f>
        <v>875.05650000000003</v>
      </c>
      <c r="AP151" s="13">
        <f>'Rent FY 2021-22'!AP152*110.07%</f>
        <v>1087.4916000000001</v>
      </c>
    </row>
    <row r="152" spans="1:42" x14ac:dyDescent="0.2">
      <c r="A152" s="13" t="s">
        <v>467</v>
      </c>
      <c r="B152" s="13" t="str">
        <f>'Rent FY 2021-22'!B153</f>
        <v>-</v>
      </c>
      <c r="C152" s="13">
        <f>'Rent FY 2021-22'!C153*110.07%</f>
        <v>451.28699999999998</v>
      </c>
      <c r="D152" s="13">
        <f>'Rent FY 2021-22'!D153*110.07%</f>
        <v>381.94290000000001</v>
      </c>
      <c r="E152" s="13">
        <f>'Rent FY 2021-22'!E153*110.07%</f>
        <v>453.48840000000001</v>
      </c>
      <c r="F152" s="13">
        <f>'Rent FY 2021-22'!F153*110.07%</f>
        <v>511.82550000000003</v>
      </c>
      <c r="H152" s="13">
        <f>'Rent FY 2021-22'!H153</f>
        <v>40</v>
      </c>
      <c r="I152" s="13">
        <f>'Rent FY 2021-22'!I153*110.07%</f>
        <v>622.99620000000004</v>
      </c>
      <c r="J152" s="13">
        <f>'Rent FY 2021-22'!J153*110.07%</f>
        <v>561.35699999999997</v>
      </c>
      <c r="K152" s="13">
        <f>'Rent FY 2021-22'!K153*110.07%</f>
        <v>605.38499999999999</v>
      </c>
      <c r="L152" s="13">
        <f>'Rent FY 2021-22'!L153*110.07%</f>
        <v>654.91650000000004</v>
      </c>
      <c r="N152" s="13">
        <f>'Rent FY 2021-22'!N153</f>
        <v>470</v>
      </c>
      <c r="O152" s="13">
        <f>'Rent FY 2021-22'!O153*110.07%</f>
        <v>804.61170000000004</v>
      </c>
      <c r="P152" s="13">
        <f>'Rent FY 2021-22'!P153*110.07%</f>
        <v>715.45500000000004</v>
      </c>
      <c r="Q152" s="13">
        <f>'Rent FY 2021-22'!Q153*110.07%</f>
        <v>770.49</v>
      </c>
      <c r="R152" s="13">
        <f>'Rent FY 2021-22'!R153*110.07%</f>
        <v>875.05650000000003</v>
      </c>
      <c r="T152" s="13">
        <f>'Rent FY 2021-22'!T153</f>
        <v>1330</v>
      </c>
      <c r="U152" s="13">
        <f>'Rent FY 2021-22'!U153*110.07%</f>
        <v>969.71670000000006</v>
      </c>
      <c r="V152" s="13">
        <f>'Rent FY 2021-22'!V153*110.07%</f>
        <v>864.04949999999997</v>
      </c>
      <c r="W152" s="13">
        <f>'Rent FY 2021-22'!W153*110.07%</f>
        <v>935.59500000000003</v>
      </c>
      <c r="X152" s="13">
        <f>'Rent FY 2021-22'!X153*110.07%</f>
        <v>1018.1475</v>
      </c>
      <c r="Z152" s="13">
        <f>'Rent FY 2021-22'!Z153</f>
        <v>480</v>
      </c>
      <c r="AA152" s="13">
        <f>'Rent FY 2021-22'!AA153*110.07%</f>
        <v>1205.2665</v>
      </c>
      <c r="AB152" s="13">
        <f>'Rent FY 2021-22'!AB153*110.07%</f>
        <v>1018.1475</v>
      </c>
      <c r="AC152" s="13">
        <f>'Rent FY 2021-22'!AC153*110.07%</f>
        <v>1155.7349999999999</v>
      </c>
      <c r="AD152" s="13">
        <f>'Rent FY 2021-22'!AD153*110.07%</f>
        <v>1320.84</v>
      </c>
      <c r="AF152" s="13">
        <f>'Rent FY 2021-22'!AF153</f>
        <v>210</v>
      </c>
      <c r="AG152" s="13">
        <f>'Rent FY 2021-22'!AG153*110.07%</f>
        <v>1784.2347</v>
      </c>
      <c r="AH152" s="13">
        <f>'Rent FY 2021-22'!AH153*110.07%</f>
        <v>1375.875</v>
      </c>
      <c r="AI152" s="13">
        <f>'Rent FY 2021-22'!AI153*110.07%</f>
        <v>1651.05</v>
      </c>
      <c r="AJ152" s="13">
        <f>'Rent FY 2021-22'!AJ153*110.07%</f>
        <v>2008.7774999999999</v>
      </c>
      <c r="AL152" s="13">
        <f>'Rent FY 2021-22'!AL153</f>
        <v>2530</v>
      </c>
      <c r="AM152" s="13">
        <f>'Rent FY 2021-22'!AM153*110.07%</f>
        <v>1045.665</v>
      </c>
      <c r="AN152" s="13">
        <f>'Rent FY 2021-22'!AN153*110.07%</f>
        <v>825.52499999999998</v>
      </c>
      <c r="AO152" s="13">
        <f>'Rent FY 2021-22'!AO153*110.07%</f>
        <v>957.60900000000004</v>
      </c>
      <c r="AP152" s="13">
        <f>'Rent FY 2021-22'!AP153*110.07%</f>
        <v>1128.2175</v>
      </c>
    </row>
    <row r="153" spans="1:42" x14ac:dyDescent="0.2">
      <c r="A153" s="13" t="s">
        <v>818</v>
      </c>
      <c r="B153" s="13">
        <f>'Rent FY 2021-22'!B154</f>
        <v>210</v>
      </c>
      <c r="C153" s="13">
        <f>'Rent FY 2021-22'!C154*110.07%</f>
        <v>453.48840000000001</v>
      </c>
      <c r="D153" s="13">
        <f>'Rent FY 2021-22'!D154*110.07%</f>
        <v>401.75549999999998</v>
      </c>
      <c r="E153" s="13">
        <f>'Rent FY 2021-22'!E154*110.07%</f>
        <v>440.28000000000003</v>
      </c>
      <c r="F153" s="13">
        <f>'Rent FY 2021-22'!F154*110.07%</f>
        <v>522.83249999999998</v>
      </c>
      <c r="H153" s="13">
        <f>'Rent FY 2021-22'!H154</f>
        <v>440</v>
      </c>
      <c r="I153" s="13">
        <f>'Rent FY 2021-22'!I154*110.07%</f>
        <v>540.44370000000004</v>
      </c>
      <c r="J153" s="13">
        <f>'Rent FY 2021-22'!J154*110.07%</f>
        <v>440.28000000000003</v>
      </c>
      <c r="K153" s="13">
        <f>'Rent FY 2021-22'!K154*110.07%</f>
        <v>522.83249999999998</v>
      </c>
      <c r="L153" s="13">
        <f>'Rent FY 2021-22'!L154*110.07%</f>
        <v>632.90250000000003</v>
      </c>
      <c r="N153" s="13">
        <f>'Rent FY 2021-22'!N154</f>
        <v>3340</v>
      </c>
      <c r="O153" s="13">
        <f>'Rent FY 2021-22'!O154*110.07%</f>
        <v>652.71510000000001</v>
      </c>
      <c r="P153" s="13">
        <f>'Rent FY 2021-22'!P154*110.07%</f>
        <v>550.35</v>
      </c>
      <c r="Q153" s="13">
        <f>'Rent FY 2021-22'!Q154*110.07%</f>
        <v>632.90250000000003</v>
      </c>
      <c r="R153" s="13">
        <f>'Rent FY 2021-22'!R154*110.07%</f>
        <v>742.97249999999997</v>
      </c>
      <c r="T153" s="13">
        <f>'Rent FY 2021-22'!T154</f>
        <v>6450</v>
      </c>
      <c r="U153" s="13">
        <f>'Rent FY 2021-22'!U154*110.07%</f>
        <v>784.79909999999995</v>
      </c>
      <c r="V153" s="13">
        <f>'Rent FY 2021-22'!V154*110.07%</f>
        <v>687.9375</v>
      </c>
      <c r="W153" s="13">
        <f>'Rent FY 2021-22'!W154*110.07%</f>
        <v>764.98649999999998</v>
      </c>
      <c r="X153" s="13">
        <f>'Rent FY 2021-22'!X154*110.07%</f>
        <v>853.04250000000002</v>
      </c>
      <c r="Z153" s="13">
        <f>'Rent FY 2021-22'!Z154</f>
        <v>4930</v>
      </c>
      <c r="AA153" s="13">
        <f>'Rent FY 2021-22'!AA154*110.07%</f>
        <v>899.27189999999996</v>
      </c>
      <c r="AB153" s="13">
        <f>'Rent FY 2021-22'!AB154*110.07%</f>
        <v>770.49</v>
      </c>
      <c r="AC153" s="13">
        <f>'Rent FY 2021-22'!AC154*110.07%</f>
        <v>875.05650000000003</v>
      </c>
      <c r="AD153" s="13">
        <f>'Rent FY 2021-22'!AD154*110.07%</f>
        <v>985.12649999999996</v>
      </c>
      <c r="AF153" s="13">
        <f>'Rent FY 2021-22'!AF154</f>
        <v>860</v>
      </c>
      <c r="AG153" s="13">
        <f>'Rent FY 2021-22'!AG154*110.07%</f>
        <v>1373.6736000000001</v>
      </c>
      <c r="AH153" s="13">
        <f>'Rent FY 2021-22'!AH154*110.07%</f>
        <v>990.63</v>
      </c>
      <c r="AI153" s="13">
        <f>'Rent FY 2021-22'!AI154*110.07%</f>
        <v>1265.8050000000001</v>
      </c>
      <c r="AJ153" s="13">
        <f>'Rent FY 2021-22'!AJ154*110.07%</f>
        <v>1596.0150000000001</v>
      </c>
      <c r="AL153" s="13">
        <f>'Rent FY 2021-22'!AL154</f>
        <v>16220</v>
      </c>
      <c r="AM153" s="13">
        <f>'Rent FY 2021-22'!AM154*110.07%</f>
        <v>812.31659999999999</v>
      </c>
      <c r="AN153" s="13">
        <f>'Rent FY 2021-22'!AN154*110.07%</f>
        <v>660.42</v>
      </c>
      <c r="AO153" s="13">
        <f>'Rent FY 2021-22'!AO154*110.07%</f>
        <v>770.49</v>
      </c>
      <c r="AP153" s="13">
        <f>'Rent FY 2021-22'!AP154*110.07%</f>
        <v>908.07749999999999</v>
      </c>
    </row>
    <row r="154" spans="1:42" x14ac:dyDescent="0.2">
      <c r="A154" s="13" t="s">
        <v>469</v>
      </c>
      <c r="B154" s="13">
        <f>'Rent FY 2021-22'!B155</f>
        <v>40</v>
      </c>
      <c r="C154" s="13">
        <f>'Rent FY 2021-22'!C155*110.07%</f>
        <v>472.20030000000003</v>
      </c>
      <c r="D154" s="13">
        <f>'Rent FY 2021-22'!D155*110.07%</f>
        <v>412.76249999999999</v>
      </c>
      <c r="E154" s="13">
        <f>'Rent FY 2021-22'!E155*110.07%</f>
        <v>439.17930000000001</v>
      </c>
      <c r="F154" s="13">
        <f>'Rent FY 2021-22'!F155*110.07%</f>
        <v>544.84649999999999</v>
      </c>
      <c r="H154" s="13">
        <f>'Rent FY 2021-22'!H155</f>
        <v>230</v>
      </c>
      <c r="I154" s="13">
        <f>'Rent FY 2021-22'!I155*110.07%</f>
        <v>585.57240000000002</v>
      </c>
      <c r="J154" s="13">
        <f>'Rent FY 2021-22'!J155*110.07%</f>
        <v>495.315</v>
      </c>
      <c r="K154" s="13">
        <f>'Rent FY 2021-22'!K155*110.07%</f>
        <v>605.38499999999999</v>
      </c>
      <c r="L154" s="13">
        <f>'Rent FY 2021-22'!L155*110.07%</f>
        <v>660.42</v>
      </c>
      <c r="N154" s="13">
        <f>'Rent FY 2021-22'!N155</f>
        <v>1620</v>
      </c>
      <c r="O154" s="13">
        <f>'Rent FY 2021-22'!O155*110.07%</f>
        <v>714.35429999999997</v>
      </c>
      <c r="P154" s="13">
        <f>'Rent FY 2021-22'!P155*110.07%</f>
        <v>632.90250000000003</v>
      </c>
      <c r="Q154" s="13">
        <f>'Rent FY 2021-22'!Q155*110.07%</f>
        <v>715.45500000000004</v>
      </c>
      <c r="R154" s="13">
        <f>'Rent FY 2021-22'!R155*110.07%</f>
        <v>798.00750000000005</v>
      </c>
      <c r="T154" s="13">
        <f>'Rent FY 2021-22'!T155</f>
        <v>2580</v>
      </c>
      <c r="U154" s="13">
        <f>'Rent FY 2021-22'!U155*110.07%</f>
        <v>834.3306</v>
      </c>
      <c r="V154" s="13">
        <f>'Rent FY 2021-22'!V155*110.07%</f>
        <v>715.45500000000004</v>
      </c>
      <c r="W154" s="13">
        <f>'Rent FY 2021-22'!W155*110.07%</f>
        <v>809.0145</v>
      </c>
      <c r="X154" s="13">
        <f>'Rent FY 2021-22'!X155*110.07%</f>
        <v>935.59500000000003</v>
      </c>
      <c r="Z154" s="13">
        <f>'Rent FY 2021-22'!Z155</f>
        <v>1910</v>
      </c>
      <c r="AA154" s="13">
        <f>'Rent FY 2021-22'!AA155*110.07%</f>
        <v>911.37959999999998</v>
      </c>
      <c r="AB154" s="13">
        <f>'Rent FY 2021-22'!AB155*110.07%</f>
        <v>798.00750000000005</v>
      </c>
      <c r="AC154" s="13">
        <f>'Rent FY 2021-22'!AC155*110.07%</f>
        <v>880.56000000000006</v>
      </c>
      <c r="AD154" s="13">
        <f>'Rent FY 2021-22'!AD155*110.07%</f>
        <v>990.63</v>
      </c>
      <c r="AF154" s="13">
        <f>'Rent FY 2021-22'!AF155</f>
        <v>270</v>
      </c>
      <c r="AG154" s="13">
        <f>'Rent FY 2021-22'!AG155*110.07%</f>
        <v>1310.9337</v>
      </c>
      <c r="AH154" s="13">
        <f>'Rent FY 2021-22'!AH155*110.07%</f>
        <v>1045.665</v>
      </c>
      <c r="AI154" s="13">
        <f>'Rent FY 2021-22'!AI155*110.07%</f>
        <v>1265.8050000000001</v>
      </c>
      <c r="AJ154" s="13">
        <f>'Rent FY 2021-22'!AJ155*110.07%</f>
        <v>1458.4275</v>
      </c>
      <c r="AL154" s="13">
        <f>'Rent FY 2021-22'!AL155</f>
        <v>6650</v>
      </c>
      <c r="AM154" s="13">
        <f>'Rent FY 2021-22'!AM155*110.07%</f>
        <v>835.43129999999996</v>
      </c>
      <c r="AN154" s="13">
        <f>'Rent FY 2021-22'!AN155*110.07%</f>
        <v>715.45500000000004</v>
      </c>
      <c r="AO154" s="13">
        <f>'Rent FY 2021-22'!AO155*110.07%</f>
        <v>798.00750000000005</v>
      </c>
      <c r="AP154" s="13">
        <f>'Rent FY 2021-22'!AP155*110.07%</f>
        <v>935.59500000000003</v>
      </c>
    </row>
    <row r="155" spans="1:42" x14ac:dyDescent="0.2">
      <c r="A155" s="13" t="s">
        <v>471</v>
      </c>
      <c r="B155" s="13">
        <f>'Rent FY 2021-22'!B156</f>
        <v>100</v>
      </c>
      <c r="C155" s="13">
        <f>'Rent FY 2021-22'!C156*110.07%</f>
        <v>479.90519999999998</v>
      </c>
      <c r="D155" s="13">
        <f>'Rent FY 2021-22'!D156*110.07%</f>
        <v>429.27300000000002</v>
      </c>
      <c r="E155" s="13">
        <f>'Rent FY 2021-22'!E156*110.07%</f>
        <v>453.48840000000001</v>
      </c>
      <c r="F155" s="13">
        <f>'Rent FY 2021-22'!F156*110.07%</f>
        <v>544.84649999999999</v>
      </c>
      <c r="H155" s="13">
        <f>'Rent FY 2021-22'!H156</f>
        <v>60</v>
      </c>
      <c r="I155" s="13">
        <f>'Rent FY 2021-22'!I156*110.07%</f>
        <v>554.75279999999998</v>
      </c>
      <c r="J155" s="13">
        <f>'Rent FY 2021-22'!J156*110.07%</f>
        <v>495.315</v>
      </c>
      <c r="K155" s="13">
        <f>'Rent FY 2021-22'!K156*110.07%</f>
        <v>544.84649999999999</v>
      </c>
      <c r="L155" s="13">
        <f>'Rent FY 2021-22'!L156*110.07%</f>
        <v>605.38499999999999</v>
      </c>
      <c r="N155" s="13">
        <f>'Rent FY 2021-22'!N156</f>
        <v>470</v>
      </c>
      <c r="O155" s="13">
        <f>'Rent FY 2021-22'!O156*110.07%</f>
        <v>685.73609999999996</v>
      </c>
      <c r="P155" s="13">
        <f>'Rent FY 2021-22'!P156*110.07%</f>
        <v>594.37800000000004</v>
      </c>
      <c r="Q155" s="13">
        <f>'Rent FY 2021-22'!Q156*110.07%</f>
        <v>676.93050000000005</v>
      </c>
      <c r="R155" s="13">
        <f>'Rent FY 2021-22'!R156*110.07%</f>
        <v>764.98649999999998</v>
      </c>
      <c r="T155" s="13">
        <f>'Rent FY 2021-22'!T156</f>
        <v>1120</v>
      </c>
      <c r="U155" s="13">
        <f>'Rent FY 2021-22'!U156*110.07%</f>
        <v>821.12220000000002</v>
      </c>
      <c r="V155" s="13">
        <f>'Rent FY 2021-22'!V156*110.07%</f>
        <v>715.45500000000004</v>
      </c>
      <c r="W155" s="13">
        <f>'Rent FY 2021-22'!W156*110.07%</f>
        <v>798.00750000000005</v>
      </c>
      <c r="X155" s="13">
        <f>'Rent FY 2021-22'!X156*110.07%</f>
        <v>880.56000000000006</v>
      </c>
      <c r="Z155" s="13">
        <f>'Rent FY 2021-22'!Z156</f>
        <v>720</v>
      </c>
      <c r="AA155" s="13">
        <f>'Rent FY 2021-22'!AA156*110.07%</f>
        <v>933.39359999999999</v>
      </c>
      <c r="AB155" s="13">
        <f>'Rent FY 2021-22'!AB156*110.07%</f>
        <v>825.52499999999998</v>
      </c>
      <c r="AC155" s="13">
        <f>'Rent FY 2021-22'!AC156*110.07%</f>
        <v>908.07749999999999</v>
      </c>
      <c r="AD155" s="13">
        <f>'Rent FY 2021-22'!AD156*110.07%</f>
        <v>990.63</v>
      </c>
      <c r="AF155" s="13">
        <f>'Rent FY 2021-22'!AF156</f>
        <v>160</v>
      </c>
      <c r="AG155" s="13">
        <f>'Rent FY 2021-22'!AG156*110.07%</f>
        <v>1568.4974999999999</v>
      </c>
      <c r="AH155" s="13">
        <f>'Rent FY 2021-22'!AH156*110.07%</f>
        <v>1100.7</v>
      </c>
      <c r="AI155" s="13">
        <f>'Rent FY 2021-22'!AI156*110.07%</f>
        <v>1375.875</v>
      </c>
      <c r="AJ155" s="13">
        <f>'Rent FY 2021-22'!AJ156*110.07%</f>
        <v>1816.155</v>
      </c>
      <c r="AL155" s="13">
        <f>'Rent FY 2021-22'!AL156</f>
        <v>2630</v>
      </c>
      <c r="AM155" s="13">
        <f>'Rent FY 2021-22'!AM156*110.07%</f>
        <v>853.04250000000002</v>
      </c>
      <c r="AN155" s="13">
        <f>'Rent FY 2021-22'!AN156*110.07%</f>
        <v>687.9375</v>
      </c>
      <c r="AO155" s="13">
        <f>'Rent FY 2021-22'!AO156*110.07%</f>
        <v>803.51099999999997</v>
      </c>
      <c r="AP155" s="13">
        <f>'Rent FY 2021-22'!AP156*110.07%</f>
        <v>935.59500000000003</v>
      </c>
    </row>
    <row r="156" spans="1:42" x14ac:dyDescent="0.2">
      <c r="A156" s="13" t="s">
        <v>473</v>
      </c>
      <c r="B156" s="13">
        <f>'Rent FY 2021-22'!B157</f>
        <v>10</v>
      </c>
      <c r="C156" s="13">
        <f>'Rent FY 2021-22'!C157*110.07%</f>
        <v>345.6198</v>
      </c>
      <c r="D156" s="13">
        <f>'Rent FY 2021-22'!D157*110.07%</f>
        <v>333.51209999999998</v>
      </c>
      <c r="E156" s="13">
        <f>'Rent FY 2021-22'!E157*110.07%</f>
        <v>357.72750000000002</v>
      </c>
      <c r="F156" s="13">
        <f>'Rent FY 2021-22'!F157*110.07%</f>
        <v>357.72750000000002</v>
      </c>
      <c r="H156" s="13">
        <f>'Rent FY 2021-22'!H157</f>
        <v>40</v>
      </c>
      <c r="I156" s="13">
        <f>'Rent FY 2021-22'!I157*110.07%</f>
        <v>436.97789999999998</v>
      </c>
      <c r="J156" s="13">
        <f>'Rent FY 2021-22'!J157*110.07%</f>
        <v>412.76249999999999</v>
      </c>
      <c r="K156" s="13">
        <f>'Rent FY 2021-22'!K157*110.07%</f>
        <v>440.28000000000003</v>
      </c>
      <c r="L156" s="13">
        <f>'Rent FY 2021-22'!L157*110.07%</f>
        <v>453.48840000000001</v>
      </c>
      <c r="N156" s="13">
        <f>'Rent FY 2021-22'!N157</f>
        <v>370</v>
      </c>
      <c r="O156" s="13">
        <f>'Rent FY 2021-22'!O157*110.07%</f>
        <v>531.63810000000001</v>
      </c>
      <c r="P156" s="13">
        <f>'Rent FY 2021-22'!P157*110.07%</f>
        <v>471.09960000000001</v>
      </c>
      <c r="Q156" s="13">
        <f>'Rent FY 2021-22'!Q157*110.07%</f>
        <v>531.63810000000001</v>
      </c>
      <c r="R156" s="13">
        <f>'Rent FY 2021-22'!R157*110.07%</f>
        <v>577.86749999999995</v>
      </c>
      <c r="T156" s="13">
        <f>'Rent FY 2021-22'!T157</f>
        <v>710</v>
      </c>
      <c r="U156" s="13">
        <f>'Rent FY 2021-22'!U157*110.07%</f>
        <v>684.6354</v>
      </c>
      <c r="V156" s="13">
        <f>'Rent FY 2021-22'!V157*110.07%</f>
        <v>632.90250000000003</v>
      </c>
      <c r="W156" s="13">
        <f>'Rent FY 2021-22'!W157*110.07%</f>
        <v>687.9375</v>
      </c>
      <c r="X156" s="13">
        <f>'Rent FY 2021-22'!X157*110.07%</f>
        <v>742.97249999999997</v>
      </c>
      <c r="Z156" s="13">
        <f>'Rent FY 2021-22'!Z157</f>
        <v>510</v>
      </c>
      <c r="AA156" s="13">
        <f>'Rent FY 2021-22'!AA157*110.07%</f>
        <v>836.53200000000004</v>
      </c>
      <c r="AB156" s="13">
        <f>'Rent FY 2021-22'!AB157*110.07%</f>
        <v>748.476</v>
      </c>
      <c r="AC156" s="13">
        <f>'Rent FY 2021-22'!AC157*110.07%</f>
        <v>825.52499999999998</v>
      </c>
      <c r="AD156" s="13">
        <f>'Rent FY 2021-22'!AD157*110.07%</f>
        <v>908.07749999999999</v>
      </c>
      <c r="AF156" s="13">
        <f>'Rent FY 2021-22'!AF157</f>
        <v>70</v>
      </c>
      <c r="AG156" s="13">
        <f>'Rent FY 2021-22'!AG157*110.07%</f>
        <v>1146.9294</v>
      </c>
      <c r="AH156" s="13">
        <f>'Rent FY 2021-22'!AH157*110.07%</f>
        <v>963.11249999999995</v>
      </c>
      <c r="AI156" s="13">
        <f>'Rent FY 2021-22'!AI157*110.07%</f>
        <v>1073.1825000000001</v>
      </c>
      <c r="AJ156" s="13">
        <f>'Rent FY 2021-22'!AJ157*110.07%</f>
        <v>1265.8050000000001</v>
      </c>
      <c r="AL156" s="13">
        <f>'Rent FY 2021-22'!AL157</f>
        <v>1700</v>
      </c>
      <c r="AM156" s="13">
        <f>'Rent FY 2021-22'!AM157*110.07%</f>
        <v>709.95150000000001</v>
      </c>
      <c r="AN156" s="13">
        <f>'Rent FY 2021-22'!AN157*110.07%</f>
        <v>577.86749999999995</v>
      </c>
      <c r="AO156" s="13">
        <f>'Rent FY 2021-22'!AO157*110.07%</f>
        <v>693.44100000000003</v>
      </c>
      <c r="AP156" s="13">
        <f>'Rent FY 2021-22'!AP157*110.07%</f>
        <v>798.00750000000005</v>
      </c>
    </row>
    <row r="157" spans="1:42" x14ac:dyDescent="0.2">
      <c r="A157" s="13" t="s">
        <v>475</v>
      </c>
      <c r="B157" s="13">
        <f>'Rent FY 2021-22'!B158</f>
        <v>20</v>
      </c>
      <c r="C157" s="13">
        <f>'Rent FY 2021-22'!C158*110.07%</f>
        <v>453.48840000000001</v>
      </c>
      <c r="D157" s="13">
        <f>'Rent FY 2021-22'!D158*110.07%</f>
        <v>401.75549999999998</v>
      </c>
      <c r="E157" s="13">
        <f>'Rent FY 2021-22'!E158*110.07%</f>
        <v>467.79750000000001</v>
      </c>
      <c r="F157" s="13">
        <f>'Rent FY 2021-22'!F158*110.07%</f>
        <v>511.82550000000003</v>
      </c>
      <c r="H157" s="13">
        <f>'Rent FY 2021-22'!H158</f>
        <v>20</v>
      </c>
      <c r="I157" s="13">
        <f>'Rent FY 2021-22'!I158*110.07%</f>
        <v>457.89120000000003</v>
      </c>
      <c r="J157" s="13">
        <f>'Rent FY 2021-22'!J158*110.07%</f>
        <v>407.25900000000001</v>
      </c>
      <c r="K157" s="13">
        <f>'Rent FY 2021-22'!K158*110.07%</f>
        <v>462.29399999999998</v>
      </c>
      <c r="L157" s="13">
        <f>'Rent FY 2021-22'!L158*110.07%</f>
        <v>492.0129</v>
      </c>
      <c r="N157" s="13">
        <f>'Rent FY 2021-22'!N158</f>
        <v>250</v>
      </c>
      <c r="O157" s="13">
        <f>'Rent FY 2021-22'!O158*110.07%</f>
        <v>553.65210000000002</v>
      </c>
      <c r="P157" s="13">
        <f>'Rent FY 2021-22'!P158*110.07%</f>
        <v>495.315</v>
      </c>
      <c r="Q157" s="13">
        <f>'Rent FY 2021-22'!Q158*110.07%</f>
        <v>550.35</v>
      </c>
      <c r="R157" s="13">
        <f>'Rent FY 2021-22'!R158*110.07%</f>
        <v>605.38499999999999</v>
      </c>
      <c r="T157" s="13">
        <f>'Rent FY 2021-22'!T158</f>
        <v>660</v>
      </c>
      <c r="U157" s="13">
        <f>'Rent FY 2021-22'!U158*110.07%</f>
        <v>703.34730000000002</v>
      </c>
      <c r="V157" s="13">
        <f>'Rent FY 2021-22'!V158*110.07%</f>
        <v>654.91650000000004</v>
      </c>
      <c r="W157" s="13">
        <f>'Rent FY 2021-22'!W158*110.07%</f>
        <v>715.45500000000004</v>
      </c>
      <c r="X157" s="13">
        <f>'Rent FY 2021-22'!X158*110.07%</f>
        <v>764.98649999999998</v>
      </c>
      <c r="Z157" s="13">
        <f>'Rent FY 2021-22'!Z158</f>
        <v>560</v>
      </c>
      <c r="AA157" s="13">
        <f>'Rent FY 2021-22'!AA158*110.07%</f>
        <v>838.73339999999996</v>
      </c>
      <c r="AB157" s="13">
        <f>'Rent FY 2021-22'!AB158*110.07%</f>
        <v>764.98649999999998</v>
      </c>
      <c r="AC157" s="13">
        <f>'Rent FY 2021-22'!AC158*110.07%</f>
        <v>825.52499999999998</v>
      </c>
      <c r="AD157" s="13">
        <f>'Rent FY 2021-22'!AD158*110.07%</f>
        <v>930.0915</v>
      </c>
      <c r="AF157" s="13">
        <f>'Rent FY 2021-22'!AF158</f>
        <v>70</v>
      </c>
      <c r="AG157" s="13">
        <f>'Rent FY 2021-22'!AG158*110.07%</f>
        <v>1107.3042</v>
      </c>
      <c r="AH157" s="13">
        <f>'Rent FY 2021-22'!AH158*110.07%</f>
        <v>985.12649999999996</v>
      </c>
      <c r="AI157" s="13">
        <f>'Rent FY 2021-22'!AI158*110.07%</f>
        <v>1045.665</v>
      </c>
      <c r="AJ157" s="13">
        <f>'Rent FY 2021-22'!AJ158*110.07%</f>
        <v>1265.8050000000001</v>
      </c>
      <c r="AL157" s="13">
        <f>'Rent FY 2021-22'!AL158</f>
        <v>1560</v>
      </c>
      <c r="AM157" s="13">
        <f>'Rent FY 2021-22'!AM158*110.07%</f>
        <v>739.67039999999997</v>
      </c>
      <c r="AN157" s="13">
        <f>'Rent FY 2021-22'!AN158*110.07%</f>
        <v>632.90250000000003</v>
      </c>
      <c r="AO157" s="13">
        <f>'Rent FY 2021-22'!AO158*110.07%</f>
        <v>731.96550000000002</v>
      </c>
      <c r="AP157" s="13">
        <f>'Rent FY 2021-22'!AP158*110.07%</f>
        <v>825.52499999999998</v>
      </c>
    </row>
    <row r="158" spans="1:42" x14ac:dyDescent="0.2">
      <c r="A158" s="13" t="s">
        <v>477</v>
      </c>
      <c r="B158" s="13">
        <f>'Rent FY 2021-22'!B159</f>
        <v>10</v>
      </c>
      <c r="C158" s="13">
        <f>'Rent FY 2021-22'!C159*110.07%</f>
        <v>588.87450000000001</v>
      </c>
      <c r="D158" s="13">
        <f>'Rent FY 2021-22'!D159*110.07%</f>
        <v>539.34299999999996</v>
      </c>
      <c r="E158" s="13">
        <f>'Rent FY 2021-22'!E159*110.07%</f>
        <v>555.85350000000005</v>
      </c>
      <c r="F158" s="13">
        <f>'Rent FY 2021-22'!F159*110.07%</f>
        <v>649.41300000000001</v>
      </c>
      <c r="H158" s="13" t="str">
        <f>'Rent FY 2021-22'!H159</f>
        <v>-</v>
      </c>
      <c r="I158" s="13">
        <f>'Rent FY 2021-22'!I159*110.07%</f>
        <v>527.23530000000005</v>
      </c>
      <c r="J158" s="13">
        <f>'Rent FY 2021-22'!J159*110.07%</f>
        <v>440.28000000000003</v>
      </c>
      <c r="K158" s="13">
        <f>'Rent FY 2021-22'!K159*110.07%</f>
        <v>506.322</v>
      </c>
      <c r="L158" s="13">
        <f>'Rent FY 2021-22'!L159*110.07%</f>
        <v>605.38499999999999</v>
      </c>
      <c r="N158" s="13">
        <f>'Rent FY 2021-22'!N159</f>
        <v>140</v>
      </c>
      <c r="O158" s="13">
        <f>'Rent FY 2021-22'!O159*110.07%</f>
        <v>706.64940000000001</v>
      </c>
      <c r="P158" s="13">
        <f>'Rent FY 2021-22'!P159*110.07%</f>
        <v>649.41300000000001</v>
      </c>
      <c r="Q158" s="13">
        <f>'Rent FY 2021-22'!Q159*110.07%</f>
        <v>704.44799999999998</v>
      </c>
      <c r="R158" s="13">
        <f>'Rent FY 2021-22'!R159*110.07%</f>
        <v>764.98649999999998</v>
      </c>
      <c r="T158" s="13">
        <f>'Rent FY 2021-22'!T159</f>
        <v>510</v>
      </c>
      <c r="U158" s="13">
        <f>'Rent FY 2021-22'!U159*110.07%</f>
        <v>887.16420000000005</v>
      </c>
      <c r="V158" s="13">
        <f>'Rent FY 2021-22'!V159*110.07%</f>
        <v>798.00750000000005</v>
      </c>
      <c r="W158" s="13">
        <f>'Rent FY 2021-22'!W159*110.07%</f>
        <v>880.56000000000006</v>
      </c>
      <c r="X158" s="13">
        <f>'Rent FY 2021-22'!X159*110.07%</f>
        <v>963.11249999999995</v>
      </c>
      <c r="Z158" s="13">
        <f>'Rent FY 2021-22'!Z159</f>
        <v>430</v>
      </c>
      <c r="AA158" s="13">
        <f>'Rent FY 2021-22'!AA159*110.07%</f>
        <v>1075.3839</v>
      </c>
      <c r="AB158" s="13">
        <f>'Rent FY 2021-22'!AB159*110.07%</f>
        <v>880.56000000000006</v>
      </c>
      <c r="AC158" s="13">
        <f>'Rent FY 2021-22'!AC159*110.07%</f>
        <v>1045.665</v>
      </c>
      <c r="AD158" s="13">
        <f>'Rent FY 2021-22'!AD159*110.07%</f>
        <v>1210.77</v>
      </c>
      <c r="AF158" s="13">
        <f>'Rent FY 2021-22'!AF159</f>
        <v>160</v>
      </c>
      <c r="AG158" s="13">
        <f>'Rent FY 2021-22'!AG159*110.07%</f>
        <v>1706.085</v>
      </c>
      <c r="AH158" s="13">
        <f>'Rent FY 2021-22'!AH159*110.07%</f>
        <v>1375.875</v>
      </c>
      <c r="AI158" s="13">
        <f>'Rent FY 2021-22'!AI159*110.07%</f>
        <v>1596.0150000000001</v>
      </c>
      <c r="AJ158" s="13">
        <f>'Rent FY 2021-22'!AJ159*110.07%</f>
        <v>1871.19</v>
      </c>
      <c r="AL158" s="13">
        <f>'Rent FY 2021-22'!AL159</f>
        <v>1250</v>
      </c>
      <c r="AM158" s="13">
        <f>'Rent FY 2021-22'!AM159*110.07%</f>
        <v>1034.6579999999999</v>
      </c>
      <c r="AN158" s="13">
        <f>'Rent FY 2021-22'!AN159*110.07%</f>
        <v>798.00750000000005</v>
      </c>
      <c r="AO158" s="13">
        <f>'Rent FY 2021-22'!AO159*110.07%</f>
        <v>935.59500000000003</v>
      </c>
      <c r="AP158" s="13">
        <f>'Rent FY 2021-22'!AP159*110.07%</f>
        <v>1100.7</v>
      </c>
    </row>
    <row r="159" spans="1:42" x14ac:dyDescent="0.2">
      <c r="A159" s="13" t="s">
        <v>479</v>
      </c>
      <c r="B159" s="13" t="str">
        <f>'Rent FY 2021-22'!B160</f>
        <v>-</v>
      </c>
      <c r="C159" s="13">
        <f>'Rent FY 2021-22'!C160*110.07%</f>
        <v>451.28699999999998</v>
      </c>
      <c r="D159" s="13">
        <f>'Rent FY 2021-22'!D160*110.07%</f>
        <v>381.94290000000001</v>
      </c>
      <c r="E159" s="13">
        <f>'Rent FY 2021-22'!E160*110.07%</f>
        <v>453.48840000000001</v>
      </c>
      <c r="F159" s="13">
        <f>'Rent FY 2021-22'!F160*110.07%</f>
        <v>511.82550000000003</v>
      </c>
      <c r="H159" s="13">
        <f>'Rent FY 2021-22'!H160</f>
        <v>30</v>
      </c>
      <c r="I159" s="13">
        <f>'Rent FY 2021-22'!I160*110.07%</f>
        <v>427.07159999999999</v>
      </c>
      <c r="J159" s="13">
        <f>'Rent FY 2021-22'!J160*110.07%</f>
        <v>381.94290000000001</v>
      </c>
      <c r="K159" s="13">
        <f>'Rent FY 2021-22'!K160*110.07%</f>
        <v>434.7765</v>
      </c>
      <c r="L159" s="13">
        <f>'Rent FY 2021-22'!L160*110.07%</f>
        <v>440.28000000000003</v>
      </c>
      <c r="N159" s="13">
        <f>'Rent FY 2021-22'!N160</f>
        <v>210</v>
      </c>
      <c r="O159" s="13">
        <f>'Rent FY 2021-22'!O160*110.07%</f>
        <v>565.75980000000004</v>
      </c>
      <c r="P159" s="13">
        <f>'Rent FY 2021-22'!P160*110.07%</f>
        <v>495.315</v>
      </c>
      <c r="Q159" s="13">
        <f>'Rent FY 2021-22'!Q160*110.07%</f>
        <v>588.87450000000001</v>
      </c>
      <c r="R159" s="13">
        <f>'Rent FY 2021-22'!R160*110.07%</f>
        <v>605.38499999999999</v>
      </c>
      <c r="T159" s="13">
        <f>'Rent FY 2021-22'!T160</f>
        <v>500</v>
      </c>
      <c r="U159" s="13">
        <f>'Rent FY 2021-22'!U160*110.07%</f>
        <v>661.52070000000003</v>
      </c>
      <c r="V159" s="13">
        <f>'Rent FY 2021-22'!V160*110.07%</f>
        <v>577.86749999999995</v>
      </c>
      <c r="W159" s="13">
        <f>'Rent FY 2021-22'!W160*110.07%</f>
        <v>654.91650000000004</v>
      </c>
      <c r="X159" s="13">
        <f>'Rent FY 2021-22'!X160*110.07%</f>
        <v>715.45500000000004</v>
      </c>
      <c r="Z159" s="13">
        <f>'Rent FY 2021-22'!Z160</f>
        <v>380</v>
      </c>
      <c r="AA159" s="13">
        <f>'Rent FY 2021-22'!AA160*110.07%</f>
        <v>833.22990000000004</v>
      </c>
      <c r="AB159" s="13">
        <f>'Rent FY 2021-22'!AB160*110.07%</f>
        <v>737.46900000000005</v>
      </c>
      <c r="AC159" s="13">
        <f>'Rent FY 2021-22'!AC160*110.07%</f>
        <v>825.52499999999998</v>
      </c>
      <c r="AD159" s="13">
        <f>'Rent FY 2021-22'!AD160*110.07%</f>
        <v>913.58100000000002</v>
      </c>
      <c r="AF159" s="13">
        <f>'Rent FY 2021-22'!AF160</f>
        <v>70</v>
      </c>
      <c r="AG159" s="13">
        <f>'Rent FY 2021-22'!AG160*110.07%</f>
        <v>1068.7797</v>
      </c>
      <c r="AH159" s="13">
        <f>'Rent FY 2021-22'!AH160*110.07%</f>
        <v>875.05650000000003</v>
      </c>
      <c r="AI159" s="13">
        <f>'Rent FY 2021-22'!AI160*110.07%</f>
        <v>990.63</v>
      </c>
      <c r="AJ159" s="13">
        <f>'Rent FY 2021-22'!AJ160*110.07%</f>
        <v>1210.77</v>
      </c>
      <c r="AL159" s="13">
        <f>'Rent FY 2021-22'!AL160</f>
        <v>1190</v>
      </c>
      <c r="AM159" s="13">
        <f>'Rent FY 2021-22'!AM160*110.07%</f>
        <v>715.45500000000004</v>
      </c>
      <c r="AN159" s="13">
        <f>'Rent FY 2021-22'!AN160*110.07%</f>
        <v>583.37099999999998</v>
      </c>
      <c r="AO159" s="13">
        <f>'Rent FY 2021-22'!AO160*110.07%</f>
        <v>687.9375</v>
      </c>
      <c r="AP159" s="13">
        <f>'Rent FY 2021-22'!AP160*110.07%</f>
        <v>798.00750000000005</v>
      </c>
    </row>
    <row r="160" spans="1:42" x14ac:dyDescent="0.2">
      <c r="A160" s="13" t="s">
        <v>481</v>
      </c>
      <c r="B160" s="13">
        <f>'Rent FY 2021-22'!B161</f>
        <v>40</v>
      </c>
      <c r="C160" s="13">
        <f>'Rent FY 2021-22'!C161*110.07%</f>
        <v>350.02260000000001</v>
      </c>
      <c r="D160" s="13">
        <f>'Rent FY 2021-22'!D161*110.07%</f>
        <v>275.17500000000001</v>
      </c>
      <c r="E160" s="13">
        <f>'Rent FY 2021-22'!E161*110.07%</f>
        <v>357.72750000000002</v>
      </c>
      <c r="F160" s="13">
        <f>'Rent FY 2021-22'!F161*110.07%</f>
        <v>412.76249999999999</v>
      </c>
      <c r="H160" s="13">
        <f>'Rent FY 2021-22'!H161</f>
        <v>60</v>
      </c>
      <c r="I160" s="13">
        <f>'Rent FY 2021-22'!I161*110.07%</f>
        <v>496.41570000000002</v>
      </c>
      <c r="J160" s="13">
        <f>'Rent FY 2021-22'!J161*110.07%</f>
        <v>495.315</v>
      </c>
      <c r="K160" s="13">
        <f>'Rent FY 2021-22'!K161*110.07%</f>
        <v>500.81850000000003</v>
      </c>
      <c r="L160" s="13">
        <f>'Rent FY 2021-22'!L161*110.07%</f>
        <v>522.83249999999998</v>
      </c>
      <c r="N160" s="13">
        <f>'Rent FY 2021-22'!N161</f>
        <v>280</v>
      </c>
      <c r="O160" s="13">
        <f>'Rent FY 2021-22'!O161*110.07%</f>
        <v>523.93320000000006</v>
      </c>
      <c r="P160" s="13">
        <f>'Rent FY 2021-22'!P161*110.07%</f>
        <v>467.79750000000001</v>
      </c>
      <c r="Q160" s="13">
        <f>'Rent FY 2021-22'!Q161*110.07%</f>
        <v>522.83249999999998</v>
      </c>
      <c r="R160" s="13">
        <f>'Rent FY 2021-22'!R161*110.07%</f>
        <v>550.35</v>
      </c>
      <c r="T160" s="13">
        <f>'Rent FY 2021-22'!T161</f>
        <v>380</v>
      </c>
      <c r="U160" s="13">
        <f>'Rent FY 2021-22'!U161*110.07%</f>
        <v>695.64239999999995</v>
      </c>
      <c r="V160" s="13">
        <f>'Rent FY 2021-22'!V161*110.07%</f>
        <v>610.88850000000002</v>
      </c>
      <c r="W160" s="13">
        <f>'Rent FY 2021-22'!W161*110.07%</f>
        <v>715.45500000000004</v>
      </c>
      <c r="X160" s="13">
        <f>'Rent FY 2021-22'!X161*110.07%</f>
        <v>748.476</v>
      </c>
      <c r="Z160" s="13">
        <f>'Rent FY 2021-22'!Z161</f>
        <v>430</v>
      </c>
      <c r="AA160" s="13">
        <f>'Rent FY 2021-22'!AA161*110.07%</f>
        <v>817.82010000000002</v>
      </c>
      <c r="AB160" s="13">
        <f>'Rent FY 2021-22'!AB161*110.07%</f>
        <v>715.45500000000004</v>
      </c>
      <c r="AC160" s="13">
        <f>'Rent FY 2021-22'!AC161*110.07%</f>
        <v>825.52499999999998</v>
      </c>
      <c r="AD160" s="13">
        <f>'Rent FY 2021-22'!AD161*110.07%</f>
        <v>880.56000000000006</v>
      </c>
      <c r="AF160" s="13">
        <f>'Rent FY 2021-22'!AF161</f>
        <v>70</v>
      </c>
      <c r="AG160" s="13">
        <f>'Rent FY 2021-22'!AG161*110.07%</f>
        <v>1177.749</v>
      </c>
      <c r="AH160" s="13">
        <f>'Rent FY 2021-22'!AH161*110.07%</f>
        <v>908.07749999999999</v>
      </c>
      <c r="AI160" s="13">
        <f>'Rent FY 2021-22'!AI161*110.07%</f>
        <v>1045.665</v>
      </c>
      <c r="AJ160" s="13">
        <f>'Rent FY 2021-22'!AJ161*110.07%</f>
        <v>1320.84</v>
      </c>
      <c r="AL160" s="13">
        <f>'Rent FY 2021-22'!AL161</f>
        <v>1250</v>
      </c>
      <c r="AM160" s="13">
        <f>'Rent FY 2021-22'!AM161*110.07%</f>
        <v>704.44799999999998</v>
      </c>
      <c r="AN160" s="13">
        <f>'Rent FY 2021-22'!AN161*110.07%</f>
        <v>550.35</v>
      </c>
      <c r="AO160" s="13">
        <f>'Rent FY 2021-22'!AO161*110.07%</f>
        <v>687.9375</v>
      </c>
      <c r="AP160" s="13">
        <f>'Rent FY 2021-22'!AP161*110.07%</f>
        <v>798.00750000000005</v>
      </c>
    </row>
    <row r="161" spans="1:42" x14ac:dyDescent="0.2">
      <c r="A161" s="13" t="s">
        <v>819</v>
      </c>
      <c r="B161" s="13">
        <f>'Rent FY 2021-22'!B162</f>
        <v>160</v>
      </c>
      <c r="C161" s="13">
        <f>'Rent FY 2021-22'!C162*110.07%</f>
        <v>478.80450000000002</v>
      </c>
      <c r="D161" s="13">
        <f>'Rent FY 2021-22'!D162*110.07%</f>
        <v>440.28000000000003</v>
      </c>
      <c r="E161" s="13">
        <f>'Rent FY 2021-22'!E162*110.07%</f>
        <v>495.315</v>
      </c>
      <c r="F161" s="13">
        <f>'Rent FY 2021-22'!F162*110.07%</f>
        <v>517.32899999999995</v>
      </c>
      <c r="H161" s="13">
        <f>'Rent FY 2021-22'!H162</f>
        <v>70</v>
      </c>
      <c r="I161" s="13">
        <f>'Rent FY 2021-22'!I162*110.07%</f>
        <v>481.0059</v>
      </c>
      <c r="J161" s="13">
        <f>'Rent FY 2021-22'!J162*110.07%</f>
        <v>440.28000000000003</v>
      </c>
      <c r="K161" s="13">
        <f>'Rent FY 2021-22'!K162*110.07%</f>
        <v>467.79750000000001</v>
      </c>
      <c r="L161" s="13">
        <f>'Rent FY 2021-22'!L162*110.07%</f>
        <v>528.33600000000001</v>
      </c>
      <c r="N161" s="13">
        <f>'Rent FY 2021-22'!N162</f>
        <v>860</v>
      </c>
      <c r="O161" s="13">
        <f>'Rent FY 2021-22'!O162*110.07%</f>
        <v>583.37099999999998</v>
      </c>
      <c r="P161" s="13">
        <f>'Rent FY 2021-22'!P162*110.07%</f>
        <v>522.83249999999998</v>
      </c>
      <c r="Q161" s="13">
        <f>'Rent FY 2021-22'!Q162*110.07%</f>
        <v>577.86749999999995</v>
      </c>
      <c r="R161" s="13">
        <f>'Rent FY 2021-22'!R162*110.07%</f>
        <v>632.90250000000003</v>
      </c>
      <c r="T161" s="13">
        <f>'Rent FY 2021-22'!T162</f>
        <v>1770</v>
      </c>
      <c r="U161" s="13">
        <f>'Rent FY 2021-22'!U162*110.07%</f>
        <v>746.27459999999996</v>
      </c>
      <c r="V161" s="13">
        <f>'Rent FY 2021-22'!V162*110.07%</f>
        <v>660.42</v>
      </c>
      <c r="W161" s="13">
        <f>'Rent FY 2021-22'!W162*110.07%</f>
        <v>742.97249999999997</v>
      </c>
      <c r="X161" s="13">
        <f>'Rent FY 2021-22'!X162*110.07%</f>
        <v>825.52499999999998</v>
      </c>
      <c r="Z161" s="13">
        <f>'Rent FY 2021-22'!Z162</f>
        <v>1210</v>
      </c>
      <c r="AA161" s="13">
        <f>'Rent FY 2021-22'!AA162*110.07%</f>
        <v>890.46630000000005</v>
      </c>
      <c r="AB161" s="13">
        <f>'Rent FY 2021-22'!AB162*110.07%</f>
        <v>770.49</v>
      </c>
      <c r="AC161" s="13">
        <f>'Rent FY 2021-22'!AC162*110.07%</f>
        <v>875.05650000000003</v>
      </c>
      <c r="AD161" s="13">
        <f>'Rent FY 2021-22'!AD162*110.07%</f>
        <v>963.11249999999995</v>
      </c>
      <c r="AF161" s="13">
        <f>'Rent FY 2021-22'!AF162</f>
        <v>260</v>
      </c>
      <c r="AG161" s="13">
        <f>'Rent FY 2021-22'!AG162*110.07%</f>
        <v>1318.6386</v>
      </c>
      <c r="AH161" s="13">
        <f>'Rent FY 2021-22'!AH162*110.07%</f>
        <v>1045.665</v>
      </c>
      <c r="AI161" s="13">
        <f>'Rent FY 2021-22'!AI162*110.07%</f>
        <v>1210.77</v>
      </c>
      <c r="AJ161" s="13">
        <f>'Rent FY 2021-22'!AJ162*110.07%</f>
        <v>1540.98</v>
      </c>
      <c r="AL161" s="13">
        <f>'Rent FY 2021-22'!AL162</f>
        <v>4330</v>
      </c>
      <c r="AM161" s="13">
        <f>'Rent FY 2021-22'!AM162*110.07%</f>
        <v>774.89279999999997</v>
      </c>
      <c r="AN161" s="13">
        <f>'Rent FY 2021-22'!AN162*110.07%</f>
        <v>621.89549999999997</v>
      </c>
      <c r="AO161" s="13">
        <f>'Rent FY 2021-22'!AO162*110.07%</f>
        <v>742.97249999999997</v>
      </c>
      <c r="AP161" s="13">
        <f>'Rent FY 2021-22'!AP162*110.07%</f>
        <v>864.04949999999997</v>
      </c>
    </row>
    <row r="162" spans="1:42" x14ac:dyDescent="0.2">
      <c r="A162" s="13" t="s">
        <v>483</v>
      </c>
      <c r="B162" s="13">
        <f>'Rent FY 2021-22'!B163</f>
        <v>10</v>
      </c>
      <c r="C162" s="13">
        <f>'Rent FY 2021-22'!C163*110.07%</f>
        <v>332.41140000000001</v>
      </c>
      <c r="D162" s="13">
        <f>'Rent FY 2021-22'!D163*110.07%</f>
        <v>286.18200000000002</v>
      </c>
      <c r="E162" s="13">
        <f>'Rent FY 2021-22'!E163*110.07%</f>
        <v>324.70650000000001</v>
      </c>
      <c r="F162" s="13">
        <f>'Rent FY 2021-22'!F163*110.07%</f>
        <v>381.94290000000001</v>
      </c>
      <c r="H162" s="13" t="str">
        <f>'Rent FY 2021-22'!H163</f>
        <v>-</v>
      </c>
      <c r="I162" s="13">
        <f>'Rent FY 2021-22'!I163*110.07%</f>
        <v>527.23530000000005</v>
      </c>
      <c r="J162" s="13">
        <f>'Rent FY 2021-22'!J163*110.07%</f>
        <v>440.28000000000003</v>
      </c>
      <c r="K162" s="13">
        <f>'Rent FY 2021-22'!K163*110.07%</f>
        <v>506.322</v>
      </c>
      <c r="L162" s="13">
        <f>'Rent FY 2021-22'!L163*110.07%</f>
        <v>605.38499999999999</v>
      </c>
      <c r="N162" s="13">
        <f>'Rent FY 2021-22'!N163</f>
        <v>90</v>
      </c>
      <c r="O162" s="13">
        <f>'Rent FY 2021-22'!O163*110.07%</f>
        <v>562.45770000000005</v>
      </c>
      <c r="P162" s="13">
        <f>'Rent FY 2021-22'!P163*110.07%</f>
        <v>473.30099999999999</v>
      </c>
      <c r="Q162" s="13">
        <f>'Rent FY 2021-22'!Q163*110.07%</f>
        <v>577.86749999999995</v>
      </c>
      <c r="R162" s="13">
        <f>'Rent FY 2021-22'!R163*110.07%</f>
        <v>632.90250000000003</v>
      </c>
      <c r="T162" s="13">
        <f>'Rent FY 2021-22'!T163</f>
        <v>220</v>
      </c>
      <c r="U162" s="13">
        <f>'Rent FY 2021-22'!U163*110.07%</f>
        <v>762.78510000000006</v>
      </c>
      <c r="V162" s="13">
        <f>'Rent FY 2021-22'!V163*110.07%</f>
        <v>687.9375</v>
      </c>
      <c r="W162" s="13">
        <f>'Rent FY 2021-22'!W163*110.07%</f>
        <v>764.98649999999998</v>
      </c>
      <c r="X162" s="13">
        <f>'Rent FY 2021-22'!X163*110.07%</f>
        <v>825.52499999999998</v>
      </c>
      <c r="Z162" s="13">
        <f>'Rent FY 2021-22'!Z163</f>
        <v>200</v>
      </c>
      <c r="AA162" s="13">
        <f>'Rent FY 2021-22'!AA163*110.07%</f>
        <v>947.70270000000005</v>
      </c>
      <c r="AB162" s="13">
        <f>'Rent FY 2021-22'!AB163*110.07%</f>
        <v>803.51099999999997</v>
      </c>
      <c r="AC162" s="13">
        <f>'Rent FY 2021-22'!AC163*110.07%</f>
        <v>930.0915</v>
      </c>
      <c r="AD162" s="13">
        <f>'Rent FY 2021-22'!AD163*110.07%</f>
        <v>1045.665</v>
      </c>
      <c r="AF162" s="13">
        <f>'Rent FY 2021-22'!AF163</f>
        <v>40</v>
      </c>
      <c r="AG162" s="13">
        <f>'Rent FY 2021-22'!AG163*110.07%</f>
        <v>1447.4204999999999</v>
      </c>
      <c r="AH162" s="13">
        <f>'Rent FY 2021-22'!AH163*110.07%</f>
        <v>1210.77</v>
      </c>
      <c r="AI162" s="13">
        <f>'Rent FY 2021-22'!AI163*110.07%</f>
        <v>1403.3924999999999</v>
      </c>
      <c r="AJ162" s="13">
        <f>'Rent FY 2021-22'!AJ163*110.07%</f>
        <v>1645.5464999999999</v>
      </c>
      <c r="AL162" s="13">
        <f>'Rent FY 2021-22'!AL163</f>
        <v>550</v>
      </c>
      <c r="AM162" s="13">
        <f>'Rent FY 2021-22'!AM163*110.07%</f>
        <v>837.6327</v>
      </c>
      <c r="AN162" s="13">
        <f>'Rent FY 2021-22'!AN163*110.07%</f>
        <v>660.42</v>
      </c>
      <c r="AO162" s="13">
        <f>'Rent FY 2021-22'!AO163*110.07%</f>
        <v>798.00750000000005</v>
      </c>
      <c r="AP162" s="13">
        <f>'Rent FY 2021-22'!AP163*110.07%</f>
        <v>935.59500000000003</v>
      </c>
    </row>
    <row r="163" spans="1:42" x14ac:dyDescent="0.2">
      <c r="A163" s="13" t="s">
        <v>485</v>
      </c>
      <c r="B163" s="13">
        <f>'Rent FY 2021-22'!B164</f>
        <v>10</v>
      </c>
      <c r="C163" s="13">
        <f>'Rent FY 2021-22'!C164*110.07%</f>
        <v>439.17930000000001</v>
      </c>
      <c r="D163" s="13">
        <f>'Rent FY 2021-22'!D164*110.07%</f>
        <v>418.26600000000002</v>
      </c>
      <c r="E163" s="13">
        <f>'Rent FY 2021-22'!E164*110.07%</f>
        <v>429.27300000000002</v>
      </c>
      <c r="F163" s="13">
        <f>'Rent FY 2021-22'!F164*110.07%</f>
        <v>466.6968</v>
      </c>
      <c r="H163" s="13" t="str">
        <f>'Rent FY 2021-22'!H164</f>
        <v>-</v>
      </c>
      <c r="I163" s="13">
        <f>'Rent FY 2021-22'!I164*110.07%</f>
        <v>527.23530000000005</v>
      </c>
      <c r="J163" s="13">
        <f>'Rent FY 2021-22'!J164*110.07%</f>
        <v>440.28000000000003</v>
      </c>
      <c r="K163" s="13">
        <f>'Rent FY 2021-22'!K164*110.07%</f>
        <v>506.322</v>
      </c>
      <c r="L163" s="13">
        <f>'Rent FY 2021-22'!L164*110.07%</f>
        <v>605.38499999999999</v>
      </c>
      <c r="N163" s="13">
        <f>'Rent FY 2021-22'!N164</f>
        <v>70</v>
      </c>
      <c r="O163" s="13">
        <f>'Rent FY 2021-22'!O164*110.07%</f>
        <v>584.47170000000006</v>
      </c>
      <c r="P163" s="13">
        <f>'Rent FY 2021-22'!P164*110.07%</f>
        <v>495.315</v>
      </c>
      <c r="Q163" s="13">
        <f>'Rent FY 2021-22'!Q164*110.07%</f>
        <v>605.38499999999999</v>
      </c>
      <c r="R163" s="13">
        <f>'Rent FY 2021-22'!R164*110.07%</f>
        <v>632.90250000000003</v>
      </c>
      <c r="T163" s="13">
        <f>'Rent FY 2021-22'!T164</f>
        <v>170</v>
      </c>
      <c r="U163" s="13">
        <f>'Rent FY 2021-22'!U164*110.07%</f>
        <v>764.98649999999998</v>
      </c>
      <c r="V163" s="13">
        <f>'Rent FY 2021-22'!V164*110.07%</f>
        <v>676.93050000000005</v>
      </c>
      <c r="W163" s="13">
        <f>'Rent FY 2021-22'!W164*110.07%</f>
        <v>764.98649999999998</v>
      </c>
      <c r="X163" s="13">
        <f>'Rent FY 2021-22'!X164*110.07%</f>
        <v>825.52499999999998</v>
      </c>
      <c r="Z163" s="13">
        <f>'Rent FY 2021-22'!Z164</f>
        <v>130</v>
      </c>
      <c r="AA163" s="13">
        <f>'Rent FY 2021-22'!AA164*110.07%</f>
        <v>898.1712</v>
      </c>
      <c r="AB163" s="13">
        <f>'Rent FY 2021-22'!AB164*110.07%</f>
        <v>759.48300000000006</v>
      </c>
      <c r="AC163" s="13">
        <f>'Rent FY 2021-22'!AC164*110.07%</f>
        <v>864.04949999999997</v>
      </c>
      <c r="AD163" s="13">
        <f>'Rent FY 2021-22'!AD164*110.07%</f>
        <v>988.42859999999996</v>
      </c>
      <c r="AF163" s="13">
        <f>'Rent FY 2021-22'!AF164</f>
        <v>50</v>
      </c>
      <c r="AG163" s="13">
        <f>'Rent FY 2021-22'!AG164*110.07%</f>
        <v>1430.91</v>
      </c>
      <c r="AH163" s="13">
        <f>'Rent FY 2021-22'!AH164*110.07%</f>
        <v>1095.1965</v>
      </c>
      <c r="AI163" s="13">
        <f>'Rent FY 2021-22'!AI164*110.07%</f>
        <v>1320.84</v>
      </c>
      <c r="AJ163" s="13">
        <f>'Rent FY 2021-22'!AJ164*110.07%</f>
        <v>1651.05</v>
      </c>
      <c r="AL163" s="13">
        <f>'Rent FY 2021-22'!AL164</f>
        <v>430</v>
      </c>
      <c r="AM163" s="13">
        <f>'Rent FY 2021-22'!AM164*110.07%</f>
        <v>837.6327</v>
      </c>
      <c r="AN163" s="13">
        <f>'Rent FY 2021-22'!AN164*110.07%</f>
        <v>632.90250000000003</v>
      </c>
      <c r="AO163" s="13">
        <f>'Rent FY 2021-22'!AO164*110.07%</f>
        <v>770.49</v>
      </c>
      <c r="AP163" s="13">
        <f>'Rent FY 2021-22'!AP164*110.07%</f>
        <v>913.58100000000002</v>
      </c>
    </row>
    <row r="164" spans="1:42" x14ac:dyDescent="0.2">
      <c r="A164" s="13" t="s">
        <v>487</v>
      </c>
      <c r="B164" s="13">
        <f>'Rent FY 2021-22'!B165</f>
        <v>30</v>
      </c>
      <c r="C164" s="13">
        <f>'Rent FY 2021-22'!C165*110.07%</f>
        <v>443.58210000000003</v>
      </c>
      <c r="D164" s="13">
        <f>'Rent FY 2021-22'!D165*110.07%</f>
        <v>407.25900000000001</v>
      </c>
      <c r="E164" s="13">
        <f>'Rent FY 2021-22'!E165*110.07%</f>
        <v>440.28000000000003</v>
      </c>
      <c r="F164" s="13">
        <f>'Rent FY 2021-22'!F165*110.07%</f>
        <v>476.60309999999998</v>
      </c>
      <c r="H164" s="13">
        <f>'Rent FY 2021-22'!H165</f>
        <v>10</v>
      </c>
      <c r="I164" s="13">
        <f>'Rent FY 2021-22'!I165*110.07%</f>
        <v>472.20030000000003</v>
      </c>
      <c r="J164" s="13">
        <f>'Rent FY 2021-22'!J165*110.07%</f>
        <v>416.06459999999998</v>
      </c>
      <c r="K164" s="13">
        <f>'Rent FY 2021-22'!K165*110.07%</f>
        <v>462.29399999999998</v>
      </c>
      <c r="L164" s="13">
        <f>'Rent FY 2021-22'!L165*110.07%</f>
        <v>559.15560000000005</v>
      </c>
      <c r="N164" s="13">
        <f>'Rent FY 2021-22'!N165</f>
        <v>120</v>
      </c>
      <c r="O164" s="13">
        <f>'Rent FY 2021-22'!O165*110.07%</f>
        <v>597.68010000000004</v>
      </c>
      <c r="P164" s="13">
        <f>'Rent FY 2021-22'!P165*110.07%</f>
        <v>548.14859999999999</v>
      </c>
      <c r="Q164" s="13">
        <f>'Rent FY 2021-22'!Q165*110.07%</f>
        <v>605.38499999999999</v>
      </c>
      <c r="R164" s="13">
        <f>'Rent FY 2021-22'!R165*110.07%</f>
        <v>652.71510000000001</v>
      </c>
      <c r="T164" s="13">
        <f>'Rent FY 2021-22'!T165</f>
        <v>170</v>
      </c>
      <c r="U164" s="13">
        <f>'Rent FY 2021-22'!U165*110.07%</f>
        <v>761.68439999999998</v>
      </c>
      <c r="V164" s="13">
        <f>'Rent FY 2021-22'!V165*110.07%</f>
        <v>660.42</v>
      </c>
      <c r="W164" s="13">
        <f>'Rent FY 2021-22'!W165*110.07%</f>
        <v>764.98649999999998</v>
      </c>
      <c r="X164" s="13">
        <f>'Rent FY 2021-22'!X165*110.07%</f>
        <v>825.52499999999998</v>
      </c>
      <c r="Z164" s="13">
        <f>'Rent FY 2021-22'!Z165</f>
        <v>170</v>
      </c>
      <c r="AA164" s="13">
        <f>'Rent FY 2021-22'!AA165*110.07%</f>
        <v>866.2509</v>
      </c>
      <c r="AB164" s="13">
        <f>'Rent FY 2021-22'!AB165*110.07%</f>
        <v>809.0145</v>
      </c>
      <c r="AC164" s="13">
        <f>'Rent FY 2021-22'!AC165*110.07%</f>
        <v>853.04250000000002</v>
      </c>
      <c r="AD164" s="13">
        <f>'Rent FY 2021-22'!AD165*110.07%</f>
        <v>908.07749999999999</v>
      </c>
      <c r="AF164" s="13">
        <f>'Rent FY 2021-22'!AF165</f>
        <v>30</v>
      </c>
      <c r="AG164" s="13">
        <f>'Rent FY 2021-22'!AG165*110.07%</f>
        <v>1292.2218</v>
      </c>
      <c r="AH164" s="13">
        <f>'Rent FY 2021-22'!AH165*110.07%</f>
        <v>963.11249999999995</v>
      </c>
      <c r="AI164" s="13">
        <f>'Rent FY 2021-22'!AI165*110.07%</f>
        <v>1318.6386</v>
      </c>
      <c r="AJ164" s="13">
        <f>'Rent FY 2021-22'!AJ165*110.07%</f>
        <v>1430.91</v>
      </c>
      <c r="AL164" s="13">
        <f>'Rent FY 2021-22'!AL165</f>
        <v>530</v>
      </c>
      <c r="AM164" s="13">
        <f>'Rent FY 2021-22'!AM165*110.07%</f>
        <v>758.38229999999999</v>
      </c>
      <c r="AN164" s="13">
        <f>'Rent FY 2021-22'!AN165*110.07%</f>
        <v>621.89549999999997</v>
      </c>
      <c r="AO164" s="13">
        <f>'Rent FY 2021-22'!AO165*110.07%</f>
        <v>764.98649999999998</v>
      </c>
      <c r="AP164" s="13">
        <f>'Rent FY 2021-22'!AP165*110.07%</f>
        <v>853.04250000000002</v>
      </c>
    </row>
    <row r="165" spans="1:42" x14ac:dyDescent="0.2">
      <c r="A165" s="13" t="s">
        <v>489</v>
      </c>
      <c r="B165" s="13">
        <f>'Rent FY 2021-22'!B166</f>
        <v>110</v>
      </c>
      <c r="C165" s="13">
        <f>'Rent FY 2021-22'!C166*110.07%</f>
        <v>507.42270000000002</v>
      </c>
      <c r="D165" s="13">
        <f>'Rent FY 2021-22'!D166*110.07%</f>
        <v>489.81150000000002</v>
      </c>
      <c r="E165" s="13">
        <f>'Rent FY 2021-22'!E166*110.07%</f>
        <v>500.81850000000003</v>
      </c>
      <c r="F165" s="13">
        <f>'Rent FY 2021-22'!F166*110.07%</f>
        <v>525.03390000000002</v>
      </c>
      <c r="H165" s="13">
        <f>'Rent FY 2021-22'!H166</f>
        <v>30</v>
      </c>
      <c r="I165" s="13">
        <f>'Rent FY 2021-22'!I166*110.07%</f>
        <v>477.7038</v>
      </c>
      <c r="J165" s="13">
        <f>'Rent FY 2021-22'!J166*110.07%</f>
        <v>412.76249999999999</v>
      </c>
      <c r="K165" s="13">
        <f>'Rent FY 2021-22'!K166*110.07%</f>
        <v>467.79750000000001</v>
      </c>
      <c r="L165" s="13">
        <f>'Rent FY 2021-22'!L166*110.07%</f>
        <v>539.34299999999996</v>
      </c>
      <c r="N165" s="13">
        <f>'Rent FY 2021-22'!N166</f>
        <v>350</v>
      </c>
      <c r="O165" s="13">
        <f>'Rent FY 2021-22'!O166*110.07%</f>
        <v>603.18359999999996</v>
      </c>
      <c r="P165" s="13">
        <f>'Rent FY 2021-22'!P166*110.07%</f>
        <v>544.84649999999999</v>
      </c>
      <c r="Q165" s="13">
        <f>'Rent FY 2021-22'!Q166*110.07%</f>
        <v>605.38499999999999</v>
      </c>
      <c r="R165" s="13">
        <f>'Rent FY 2021-22'!R166*110.07%</f>
        <v>660.42</v>
      </c>
      <c r="T165" s="13">
        <f>'Rent FY 2021-22'!T166</f>
        <v>680</v>
      </c>
      <c r="U165" s="13">
        <f>'Rent FY 2021-22'!U166*110.07%</f>
        <v>753.97950000000003</v>
      </c>
      <c r="V165" s="13">
        <f>'Rent FY 2021-22'!V166*110.07%</f>
        <v>687.9375</v>
      </c>
      <c r="W165" s="13">
        <f>'Rent FY 2021-22'!W166*110.07%</f>
        <v>753.97950000000003</v>
      </c>
      <c r="X165" s="13">
        <f>'Rent FY 2021-22'!X166*110.07%</f>
        <v>825.52499999999998</v>
      </c>
      <c r="Z165" s="13">
        <f>'Rent FY 2021-22'!Z166</f>
        <v>310</v>
      </c>
      <c r="AA165" s="13">
        <f>'Rent FY 2021-22'!AA166*110.07%</f>
        <v>887.16420000000005</v>
      </c>
      <c r="AB165" s="13">
        <f>'Rent FY 2021-22'!AB166*110.07%</f>
        <v>781.49699999999996</v>
      </c>
      <c r="AC165" s="13">
        <f>'Rent FY 2021-22'!AC166*110.07%</f>
        <v>880.56000000000006</v>
      </c>
      <c r="AD165" s="13">
        <f>'Rent FY 2021-22'!AD166*110.07%</f>
        <v>963.11249999999995</v>
      </c>
      <c r="AF165" s="13">
        <f>'Rent FY 2021-22'!AF166</f>
        <v>50</v>
      </c>
      <c r="AG165" s="13">
        <f>'Rent FY 2021-22'!AG166*110.07%</f>
        <v>1178.8497</v>
      </c>
      <c r="AH165" s="13">
        <f>'Rent FY 2021-22'!AH166*110.07%</f>
        <v>988.42859999999996</v>
      </c>
      <c r="AI165" s="13">
        <f>'Rent FY 2021-22'!AI166*110.07%</f>
        <v>1100.7</v>
      </c>
      <c r="AJ165" s="13">
        <f>'Rent FY 2021-22'!AJ166*110.07%</f>
        <v>1320.84</v>
      </c>
      <c r="AL165" s="13">
        <f>'Rent FY 2021-22'!AL166</f>
        <v>1520</v>
      </c>
      <c r="AM165" s="13">
        <f>'Rent FY 2021-22'!AM166*110.07%</f>
        <v>738.56970000000001</v>
      </c>
      <c r="AN165" s="13">
        <f>'Rent FY 2021-22'!AN166*110.07%</f>
        <v>605.38499999999999</v>
      </c>
      <c r="AO165" s="13">
        <f>'Rent FY 2021-22'!AO166*110.07%</f>
        <v>715.45500000000004</v>
      </c>
      <c r="AP165" s="13">
        <f>'Rent FY 2021-22'!AP166*110.07%</f>
        <v>825.52499999999998</v>
      </c>
    </row>
    <row r="166" spans="1:42" x14ac:dyDescent="0.2">
      <c r="A166" s="13" t="s">
        <v>491</v>
      </c>
      <c r="B166" s="13">
        <f>'Rent FY 2021-22'!B167</f>
        <v>0</v>
      </c>
      <c r="C166" s="13">
        <f>'Rent FY 2021-22'!C167*110.07%</f>
        <v>451.28699999999998</v>
      </c>
      <c r="D166" s="13">
        <f>'Rent FY 2021-22'!D167*110.07%</f>
        <v>381.94290000000001</v>
      </c>
      <c r="E166" s="13">
        <f>'Rent FY 2021-22'!E167*110.07%</f>
        <v>453.48840000000001</v>
      </c>
      <c r="F166" s="13">
        <f>'Rent FY 2021-22'!F167*110.07%</f>
        <v>511.82550000000003</v>
      </c>
      <c r="H166" s="13" t="str">
        <f>'Rent FY 2021-22'!H167</f>
        <v>-</v>
      </c>
      <c r="I166" s="13">
        <f>'Rent FY 2021-22'!I167*110.07%</f>
        <v>527.23530000000005</v>
      </c>
      <c r="J166" s="13">
        <f>'Rent FY 2021-22'!J167*110.07%</f>
        <v>440.28000000000003</v>
      </c>
      <c r="K166" s="13">
        <f>'Rent FY 2021-22'!K167*110.07%</f>
        <v>506.322</v>
      </c>
      <c r="L166" s="13">
        <f>'Rent FY 2021-22'!L167*110.07%</f>
        <v>605.38499999999999</v>
      </c>
      <c r="N166" s="13">
        <f>'Rent FY 2021-22'!N167</f>
        <v>80</v>
      </c>
      <c r="O166" s="13">
        <f>'Rent FY 2021-22'!O167*110.07%</f>
        <v>606.48569999999995</v>
      </c>
      <c r="P166" s="13">
        <f>'Rent FY 2021-22'!P167*110.07%</f>
        <v>544.84649999999999</v>
      </c>
      <c r="Q166" s="13">
        <f>'Rent FY 2021-22'!Q167*110.07%</f>
        <v>605.38499999999999</v>
      </c>
      <c r="R166" s="13">
        <f>'Rent FY 2021-22'!R167*110.07%</f>
        <v>654.91650000000004</v>
      </c>
      <c r="T166" s="13">
        <f>'Rent FY 2021-22'!T167</f>
        <v>230</v>
      </c>
      <c r="U166" s="13">
        <f>'Rent FY 2021-22'!U167*110.07%</f>
        <v>770.49</v>
      </c>
      <c r="V166" s="13">
        <f>'Rent FY 2021-22'!V167*110.07%</f>
        <v>709.95150000000001</v>
      </c>
      <c r="W166" s="13">
        <f>'Rent FY 2021-22'!W167*110.07%</f>
        <v>753.97950000000003</v>
      </c>
      <c r="X166" s="13">
        <f>'Rent FY 2021-22'!X167*110.07%</f>
        <v>825.52499999999998</v>
      </c>
      <c r="Z166" s="13">
        <f>'Rent FY 2021-22'!Z167</f>
        <v>200</v>
      </c>
      <c r="AA166" s="13">
        <f>'Rent FY 2021-22'!AA167*110.07%</f>
        <v>953.20619999999997</v>
      </c>
      <c r="AB166" s="13">
        <f>'Rent FY 2021-22'!AB167*110.07%</f>
        <v>845.33760000000007</v>
      </c>
      <c r="AC166" s="13">
        <f>'Rent FY 2021-22'!AC167*110.07%</f>
        <v>935.59500000000003</v>
      </c>
      <c r="AD166" s="13">
        <f>'Rent FY 2021-22'!AD167*110.07%</f>
        <v>1018.1475</v>
      </c>
      <c r="AF166" s="13">
        <f>'Rent FY 2021-22'!AF167</f>
        <v>50</v>
      </c>
      <c r="AG166" s="13">
        <f>'Rent FY 2021-22'!AG167*110.07%</f>
        <v>1468.3338000000001</v>
      </c>
      <c r="AH166" s="13">
        <f>'Rent FY 2021-22'!AH167*110.07%</f>
        <v>1210.77</v>
      </c>
      <c r="AI166" s="13">
        <f>'Rent FY 2021-22'!AI167*110.07%</f>
        <v>1375.875</v>
      </c>
      <c r="AJ166" s="13">
        <f>'Rent FY 2021-22'!AJ167*110.07%</f>
        <v>1651.05</v>
      </c>
      <c r="AL166" s="13">
        <f>'Rent FY 2021-22'!AL167</f>
        <v>570</v>
      </c>
      <c r="AM166" s="13">
        <f>'Rent FY 2021-22'!AM167*110.07%</f>
        <v>873.95579999999995</v>
      </c>
      <c r="AN166" s="13">
        <f>'Rent FY 2021-22'!AN167*110.07%</f>
        <v>687.9375</v>
      </c>
      <c r="AO166" s="13">
        <f>'Rent FY 2021-22'!AO167*110.07%</f>
        <v>820.02150000000006</v>
      </c>
      <c r="AP166" s="13">
        <f>'Rent FY 2021-22'!AP167*110.07%</f>
        <v>963.11249999999995</v>
      </c>
    </row>
    <row r="167" spans="1:42" x14ac:dyDescent="0.2">
      <c r="A167" s="13" t="s">
        <v>493</v>
      </c>
      <c r="B167" s="13">
        <f>'Rent FY 2021-22'!B168</f>
        <v>10</v>
      </c>
      <c r="C167" s="13">
        <f>'Rent FY 2021-22'!C168*110.07%</f>
        <v>424.87020000000001</v>
      </c>
      <c r="D167" s="13">
        <f>'Rent FY 2021-22'!D168*110.07%</f>
        <v>333.51209999999998</v>
      </c>
      <c r="E167" s="13">
        <f>'Rent FY 2021-22'!E168*110.07%</f>
        <v>412.76249999999999</v>
      </c>
      <c r="F167" s="13">
        <f>'Rent FY 2021-22'!F168*110.07%</f>
        <v>509.6241</v>
      </c>
      <c r="H167" s="13">
        <f>'Rent FY 2021-22'!H168</f>
        <v>20</v>
      </c>
      <c r="I167" s="13">
        <f>'Rent FY 2021-22'!I168*110.07%</f>
        <v>475.50240000000002</v>
      </c>
      <c r="J167" s="13">
        <f>'Rent FY 2021-22'!J168*110.07%</f>
        <v>467.79750000000001</v>
      </c>
      <c r="K167" s="13">
        <f>'Rent FY 2021-22'!K168*110.07%</f>
        <v>467.79750000000001</v>
      </c>
      <c r="L167" s="13">
        <f>'Rent FY 2021-22'!L168*110.07%</f>
        <v>489.81150000000002</v>
      </c>
      <c r="N167" s="13">
        <f>'Rent FY 2021-22'!N168</f>
        <v>160</v>
      </c>
      <c r="O167" s="13">
        <f>'Rent FY 2021-22'!O168*110.07%</f>
        <v>530.53740000000005</v>
      </c>
      <c r="P167" s="13">
        <f>'Rent FY 2021-22'!P168*110.07%</f>
        <v>484.30799999999999</v>
      </c>
      <c r="Q167" s="13">
        <f>'Rent FY 2021-22'!Q168*110.07%</f>
        <v>522.83249999999998</v>
      </c>
      <c r="R167" s="13">
        <f>'Rent FY 2021-22'!R168*110.07%</f>
        <v>577.86749999999995</v>
      </c>
      <c r="T167" s="13">
        <f>'Rent FY 2021-22'!T168</f>
        <v>290</v>
      </c>
      <c r="U167" s="13">
        <f>'Rent FY 2021-22'!U168*110.07%</f>
        <v>673.62840000000006</v>
      </c>
      <c r="V167" s="13">
        <f>'Rent FY 2021-22'!V168*110.07%</f>
        <v>605.38499999999999</v>
      </c>
      <c r="W167" s="13">
        <f>'Rent FY 2021-22'!W168*110.07%</f>
        <v>660.42</v>
      </c>
      <c r="X167" s="13">
        <f>'Rent FY 2021-22'!X168*110.07%</f>
        <v>715.45500000000004</v>
      </c>
      <c r="Z167" s="13">
        <f>'Rent FY 2021-22'!Z168</f>
        <v>220</v>
      </c>
      <c r="AA167" s="13">
        <f>'Rent FY 2021-22'!AA168*110.07%</f>
        <v>799.10820000000001</v>
      </c>
      <c r="AB167" s="13">
        <f>'Rent FY 2021-22'!AB168*110.07%</f>
        <v>715.45500000000004</v>
      </c>
      <c r="AC167" s="13">
        <f>'Rent FY 2021-22'!AC168*110.07%</f>
        <v>798.00750000000005</v>
      </c>
      <c r="AD167" s="13">
        <f>'Rent FY 2021-22'!AD168*110.07%</f>
        <v>875.05650000000003</v>
      </c>
      <c r="AF167" s="13">
        <f>'Rent FY 2021-22'!AF168</f>
        <v>50</v>
      </c>
      <c r="AG167" s="13">
        <f>'Rent FY 2021-22'!AG168*110.07%</f>
        <v>1106.2035000000001</v>
      </c>
      <c r="AH167" s="13">
        <f>'Rent FY 2021-22'!AH168*110.07%</f>
        <v>935.59500000000003</v>
      </c>
      <c r="AI167" s="13">
        <f>'Rent FY 2021-22'!AI168*110.07%</f>
        <v>1045.665</v>
      </c>
      <c r="AJ167" s="13">
        <f>'Rent FY 2021-22'!AJ168*110.07%</f>
        <v>1210.77</v>
      </c>
      <c r="AL167" s="13">
        <f>'Rent FY 2021-22'!AL168</f>
        <v>740</v>
      </c>
      <c r="AM167" s="13">
        <f>'Rent FY 2021-22'!AM168*110.07%</f>
        <v>700.04520000000002</v>
      </c>
      <c r="AN167" s="13">
        <f>'Rent FY 2021-22'!AN168*110.07%</f>
        <v>572.36400000000003</v>
      </c>
      <c r="AO167" s="13">
        <f>'Rent FY 2021-22'!AO168*110.07%</f>
        <v>660.42</v>
      </c>
      <c r="AP167" s="13">
        <f>'Rent FY 2021-22'!AP168*110.07%</f>
        <v>798.00750000000005</v>
      </c>
    </row>
    <row r="168" spans="1:42" x14ac:dyDescent="0.2">
      <c r="A168" s="13" t="s">
        <v>820</v>
      </c>
      <c r="B168" s="161">
        <f>'Rent FY 2021-22'!B169</f>
        <v>1740</v>
      </c>
      <c r="C168" s="161">
        <f>'Rent FY 2021-22'!C169*106.28%</f>
        <v>519.70920000000001</v>
      </c>
      <c r="D168" s="161">
        <f>'Rent FY 2021-22'!D169*106.28%</f>
        <v>446.37599999999998</v>
      </c>
      <c r="E168" s="161">
        <f>'Rent FY 2021-22'!E169*106.28%</f>
        <v>515.45799999999997</v>
      </c>
      <c r="F168" s="161">
        <f>'Rent FY 2021-22'!F169*106.28%</f>
        <v>584.54</v>
      </c>
      <c r="G168" s="161"/>
      <c r="H168" s="161">
        <f>'Rent FY 2021-22'!H169</f>
        <v>1200</v>
      </c>
      <c r="I168" s="161">
        <f>'Rent FY 2021-22'!I169*106.28%</f>
        <v>642.99400000000003</v>
      </c>
      <c r="J168" s="161">
        <f>'Rent FY 2021-22'!J169*106.28%</f>
        <v>526.08600000000001</v>
      </c>
      <c r="K168" s="161">
        <f>'Rent FY 2021-22'!K169*106.28%</f>
        <v>632.36599999999999</v>
      </c>
      <c r="L168" s="161">
        <f>'Rent FY 2021-22'!L169*106.28%</f>
        <v>738.64599999999996</v>
      </c>
      <c r="M168" s="161"/>
      <c r="N168" s="13">
        <f>'Rent FY 2021-22'!N169</f>
        <v>11630</v>
      </c>
      <c r="O168" s="161">
        <f>'Rent FY 2021-22'!O169*106.28%</f>
        <v>780.09519999999998</v>
      </c>
      <c r="P168" s="161">
        <f>'Rent FY 2021-22'!P169*106.28%</f>
        <v>637.67999999999995</v>
      </c>
      <c r="Q168" s="161">
        <f>'Rent FY 2021-22'!Q169*106.28%</f>
        <v>765.21600000000001</v>
      </c>
      <c r="R168" s="161">
        <f>'Rent FY 2021-22'!R169*106.28%</f>
        <v>903.38</v>
      </c>
      <c r="S168" s="161"/>
      <c r="T168" s="13">
        <f>'Rent FY 2021-22'!T169</f>
        <v>23740</v>
      </c>
      <c r="U168" s="161">
        <f>'Rent FY 2021-22'!U169*106.28%</f>
        <v>957.58280000000002</v>
      </c>
      <c r="V168" s="161">
        <f>'Rent FY 2021-22'!V169*106.28%</f>
        <v>770.53</v>
      </c>
      <c r="W168" s="161">
        <f>'Rent FY 2021-22'!W169*106.28%</f>
        <v>903.38</v>
      </c>
      <c r="X168" s="161">
        <f>'Rent FY 2021-22'!X169*106.28%</f>
        <v>1115.94</v>
      </c>
      <c r="Y168" s="161"/>
      <c r="Z168" s="13">
        <f>'Rent FY 2021-22'!Z169</f>
        <v>15180</v>
      </c>
      <c r="AA168" s="161">
        <f>'Rent FY 2021-22'!AA169*106.28%</f>
        <v>1132.9448</v>
      </c>
      <c r="AB168" s="161">
        <f>'Rent FY 2021-22'!AB169*106.28%</f>
        <v>876.81</v>
      </c>
      <c r="AC168" s="161">
        <f>'Rent FY 2021-22'!AC169*106.28%</f>
        <v>1062.8</v>
      </c>
      <c r="AD168" s="161">
        <f>'Rent FY 2021-22'!AD169*106.28%</f>
        <v>1328.5</v>
      </c>
      <c r="AE168" s="161"/>
      <c r="AF168" s="13">
        <f>'Rent FY 2021-22'!AF169</f>
        <v>4860</v>
      </c>
      <c r="AG168" s="161">
        <f>'Rent FY 2021-22'!AG169*106.28%</f>
        <v>1696.2287999999999</v>
      </c>
      <c r="AH168" s="161">
        <f>'Rent FY 2021-22'!AH169*106.28%</f>
        <v>1275.3599999999999</v>
      </c>
      <c r="AI168" s="161">
        <f>'Rent FY 2021-22'!AI169*106.28%</f>
        <v>1541.06</v>
      </c>
      <c r="AJ168" s="161">
        <f>'Rent FY 2021-22'!AJ169*106.28%</f>
        <v>1966.1799999999998</v>
      </c>
      <c r="AK168" s="161"/>
      <c r="AL168" s="13">
        <f>'Rent FY 2021-22'!AL169</f>
        <v>58360</v>
      </c>
      <c r="AM168" s="161">
        <f>'Rent FY 2021-22'!AM169*106.28%</f>
        <v>1009.66</v>
      </c>
      <c r="AN168" s="161">
        <f>'Rent FY 2021-22'!AN169*106.28%</f>
        <v>743.95999999999992</v>
      </c>
      <c r="AO168" s="161">
        <f>'Rent FY 2021-22'!AO169*106.28%</f>
        <v>919.322</v>
      </c>
      <c r="AP168" s="161">
        <f>'Rent FY 2021-22'!AP169*106.28%</f>
        <v>1169.08</v>
      </c>
    </row>
    <row r="169" spans="1:42" x14ac:dyDescent="0.2">
      <c r="A169" s="13" t="s">
        <v>1040</v>
      </c>
      <c r="B169" s="161">
        <f>'Rent FY 2021-22'!B170</f>
        <v>20</v>
      </c>
      <c r="C169" s="161">
        <f>'Rent FY 2021-22'!C170*106.28%</f>
        <v>457.00399999999996</v>
      </c>
      <c r="D169" s="161">
        <f>'Rent FY 2021-22'!D170*106.28%</f>
        <v>371.97999999999996</v>
      </c>
      <c r="E169" s="161">
        <f>'Rent FY 2021-22'!E170*106.28%</f>
        <v>425.12</v>
      </c>
      <c r="F169" s="161">
        <f>'Rent FY 2021-22'!F170*106.28%</f>
        <v>531.4</v>
      </c>
      <c r="G169" s="161"/>
      <c r="H169" s="161">
        <f>'Rent FY 2021-22'!H170</f>
        <v>50</v>
      </c>
      <c r="I169" s="161">
        <f>'Rent FY 2021-22'!I170*106.28%</f>
        <v>568.59799999999996</v>
      </c>
      <c r="J169" s="161">
        <f>'Rent FY 2021-22'!J170*106.28%</f>
        <v>504.83</v>
      </c>
      <c r="K169" s="161">
        <f>'Rent FY 2021-22'!K170*106.28%</f>
        <v>531.4</v>
      </c>
      <c r="L169" s="161">
        <f>'Rent FY 2021-22'!L170*106.28%</f>
        <v>611.11</v>
      </c>
      <c r="M169" s="161"/>
      <c r="N169" s="13">
        <f>'Rent FY 2021-22'!N170</f>
        <v>380</v>
      </c>
      <c r="O169" s="161">
        <f>'Rent FY 2021-22'!O170*106.28%</f>
        <v>681.25479999999993</v>
      </c>
      <c r="P169" s="161">
        <f>'Rent FY 2021-22'!P170*106.28%</f>
        <v>632.36599999999999</v>
      </c>
      <c r="Q169" s="161">
        <f>'Rent FY 2021-22'!Q170*106.28%</f>
        <v>690.81999999999994</v>
      </c>
      <c r="R169" s="161">
        <f>'Rent FY 2021-22'!R170*106.28%</f>
        <v>743.95999999999992</v>
      </c>
      <c r="S169" s="161"/>
      <c r="T169" s="13">
        <f>'Rent FY 2021-22'!T170</f>
        <v>640</v>
      </c>
      <c r="U169" s="161">
        <f>'Rent FY 2021-22'!U170*106.28%</f>
        <v>853.42840000000001</v>
      </c>
      <c r="V169" s="161">
        <f>'Rent FY 2021-22'!V170*106.28%</f>
        <v>770.53</v>
      </c>
      <c r="W169" s="161">
        <f>'Rent FY 2021-22'!W170*106.28%</f>
        <v>850.24</v>
      </c>
      <c r="X169" s="161">
        <f>'Rent FY 2021-22'!X170*106.28%</f>
        <v>903.38</v>
      </c>
      <c r="Y169" s="161"/>
      <c r="Z169" s="13">
        <f>'Rent FY 2021-22'!Z170</f>
        <v>470</v>
      </c>
      <c r="AA169" s="161">
        <f>'Rent FY 2021-22'!AA170*106.28%</f>
        <v>1077.6792</v>
      </c>
      <c r="AB169" s="161">
        <f>'Rent FY 2021-22'!AB170*106.28%</f>
        <v>956.52</v>
      </c>
      <c r="AC169" s="161">
        <f>'Rent FY 2021-22'!AC170*106.28%</f>
        <v>1046.8579999999999</v>
      </c>
      <c r="AD169" s="161">
        <f>'Rent FY 2021-22'!AD170*106.28%</f>
        <v>1169.08</v>
      </c>
      <c r="AE169" s="161"/>
      <c r="AF169" s="13">
        <f>'Rent FY 2021-22'!AF170</f>
        <v>160</v>
      </c>
      <c r="AG169" s="161">
        <f>'Rent FY 2021-22'!AG170*106.28%</f>
        <v>1521.9295999999999</v>
      </c>
      <c r="AH169" s="161">
        <f>'Rent FY 2021-22'!AH170*106.28%</f>
        <v>1328.5</v>
      </c>
      <c r="AI169" s="161">
        <f>'Rent FY 2021-22'!AI170*106.28%</f>
        <v>1450.722</v>
      </c>
      <c r="AJ169" s="161">
        <f>'Rent FY 2021-22'!AJ170*106.28%</f>
        <v>1594.2</v>
      </c>
      <c r="AK169" s="161"/>
      <c r="AL169" s="13">
        <f>'Rent FY 2021-22'!AL170</f>
        <v>1720</v>
      </c>
      <c r="AM169" s="161">
        <f>'Rent FY 2021-22'!AM170*106.28%</f>
        <v>925.69880000000001</v>
      </c>
      <c r="AN169" s="161">
        <f>'Rent FY 2021-22'!AN170*106.28%</f>
        <v>738.64599999999996</v>
      </c>
      <c r="AO169" s="161">
        <f>'Rent FY 2021-22'!AO170*106.28%</f>
        <v>876.81</v>
      </c>
      <c r="AP169" s="161">
        <f>'Rent FY 2021-22'!AP170*106.28%</f>
        <v>1036.23</v>
      </c>
    </row>
    <row r="170" spans="1:42" x14ac:dyDescent="0.2">
      <c r="A170" s="13" t="s">
        <v>1041</v>
      </c>
      <c r="B170" s="161">
        <f>'Rent FY 2021-22'!B171</f>
        <v>30</v>
      </c>
      <c r="C170" s="161">
        <f>'Rent FY 2021-22'!C171*106.28%</f>
        <v>629.17759999999998</v>
      </c>
      <c r="D170" s="161">
        <f>'Rent FY 2021-22'!D171*106.28%</f>
        <v>611.11</v>
      </c>
      <c r="E170" s="161">
        <f>'Rent FY 2021-22'!E171*106.28%</f>
        <v>637.67999999999995</v>
      </c>
      <c r="F170" s="161">
        <f>'Rent FY 2021-22'!F171*106.28%</f>
        <v>637.67999999999995</v>
      </c>
      <c r="G170" s="161"/>
      <c r="H170" s="161">
        <f>'Rent FY 2021-22'!H171</f>
        <v>20</v>
      </c>
      <c r="I170" s="161">
        <f>'Rent FY 2021-22'!I171*106.28%</f>
        <v>633.42880000000002</v>
      </c>
      <c r="J170" s="161">
        <f>'Rent FY 2021-22'!J171*106.28%</f>
        <v>557.97</v>
      </c>
      <c r="K170" s="161">
        <f>'Rent FY 2021-22'!K171*106.28%</f>
        <v>584.54</v>
      </c>
      <c r="L170" s="161">
        <f>'Rent FY 2021-22'!L171*106.28%</f>
        <v>637.67999999999995</v>
      </c>
      <c r="M170" s="161"/>
      <c r="N170" s="13">
        <f>'Rent FY 2021-22'!N171</f>
        <v>240</v>
      </c>
      <c r="O170" s="161">
        <f>'Rent FY 2021-22'!O171*106.28%</f>
        <v>731.20640000000003</v>
      </c>
      <c r="P170" s="161">
        <f>'Rent FY 2021-22'!P171*106.28%</f>
        <v>690.81999999999994</v>
      </c>
      <c r="Q170" s="161">
        <f>'Rent FY 2021-22'!Q171*106.28%</f>
        <v>738.64599999999996</v>
      </c>
      <c r="R170" s="161">
        <f>'Rent FY 2021-22'!R171*106.28%</f>
        <v>797.1</v>
      </c>
      <c r="S170" s="161"/>
      <c r="T170" s="13">
        <f>'Rent FY 2021-22'!T171</f>
        <v>760</v>
      </c>
      <c r="U170" s="161">
        <f>'Rent FY 2021-22'!U171*106.28%</f>
        <v>908.69399999999996</v>
      </c>
      <c r="V170" s="161">
        <f>'Rent FY 2021-22'!V171*106.28%</f>
        <v>823.67</v>
      </c>
      <c r="W170" s="161">
        <f>'Rent FY 2021-22'!W171*106.28%</f>
        <v>903.38</v>
      </c>
      <c r="X170" s="161">
        <f>'Rent FY 2021-22'!X171*106.28%</f>
        <v>956.52</v>
      </c>
      <c r="Y170" s="161"/>
      <c r="Z170" s="13">
        <f>'Rent FY 2021-22'!Z171</f>
        <v>380</v>
      </c>
      <c r="AA170" s="161">
        <f>'Rent FY 2021-22'!AA171*106.28%</f>
        <v>1196.7128</v>
      </c>
      <c r="AB170" s="161">
        <f>'Rent FY 2021-22'!AB171*106.28%</f>
        <v>1057.4859999999999</v>
      </c>
      <c r="AC170" s="161">
        <f>'Rent FY 2021-22'!AC171*106.28%</f>
        <v>1169.08</v>
      </c>
      <c r="AD170" s="161">
        <f>'Rent FY 2021-22'!AD171*106.28%</f>
        <v>1328.5</v>
      </c>
      <c r="AE170" s="161"/>
      <c r="AF170" s="13">
        <f>'Rent FY 2021-22'!AF171</f>
        <v>130</v>
      </c>
      <c r="AG170" s="161">
        <f>'Rent FY 2021-22'!AG171*106.28%</f>
        <v>1636.712</v>
      </c>
      <c r="AH170" s="161">
        <f>'Rent FY 2021-22'!AH171*106.28%</f>
        <v>1381.6399999999999</v>
      </c>
      <c r="AI170" s="161">
        <f>'Rent FY 2021-22'!AI171*106.28%</f>
        <v>1586.7603999999999</v>
      </c>
      <c r="AJ170" s="161">
        <f>'Rent FY 2021-22'!AJ171*106.28%</f>
        <v>1806.76</v>
      </c>
      <c r="AK170" s="161"/>
      <c r="AL170" s="13">
        <f>'Rent FY 2021-22'!AL171</f>
        <v>1560</v>
      </c>
      <c r="AM170" s="161">
        <f>'Rent FY 2021-22'!AM171*106.28%</f>
        <v>1006.4716</v>
      </c>
      <c r="AN170" s="161">
        <f>'Rent FY 2021-22'!AN171*106.28%</f>
        <v>807.72799999999995</v>
      </c>
      <c r="AO170" s="161">
        <f>'Rent FY 2021-22'!AO171*106.28%</f>
        <v>929.94999999999993</v>
      </c>
      <c r="AP170" s="161">
        <f>'Rent FY 2021-22'!AP171*106.28%</f>
        <v>1122.3168000000001</v>
      </c>
    </row>
    <row r="171" spans="1:42" x14ac:dyDescent="0.2">
      <c r="A171" s="13" t="s">
        <v>1042</v>
      </c>
      <c r="B171" s="161">
        <f>'Rent FY 2021-22'!B172</f>
        <v>130</v>
      </c>
      <c r="C171" s="161">
        <f>'Rent FY 2021-22'!C172*106.28%</f>
        <v>479.32279999999997</v>
      </c>
      <c r="D171" s="161">
        <f>'Rent FY 2021-22'!D172*106.28%</f>
        <v>446.37599999999998</v>
      </c>
      <c r="E171" s="161">
        <f>'Rent FY 2021-22'!E172*106.28%</f>
        <v>478.26</v>
      </c>
      <c r="F171" s="161">
        <f>'Rent FY 2021-22'!F172*106.28%</f>
        <v>520.77199999999993</v>
      </c>
      <c r="G171" s="161"/>
      <c r="H171" s="161">
        <f>'Rent FY 2021-22'!H172</f>
        <v>150</v>
      </c>
      <c r="I171" s="161">
        <f>'Rent FY 2021-22'!I172*106.28%</f>
        <v>577.10040000000004</v>
      </c>
      <c r="J171" s="161">
        <f>'Rent FY 2021-22'!J172*106.28%</f>
        <v>510.14400000000001</v>
      </c>
      <c r="K171" s="161">
        <f>'Rent FY 2021-22'!K172*106.28%</f>
        <v>584.54</v>
      </c>
      <c r="L171" s="161">
        <f>'Rent FY 2021-22'!L172*106.28%</f>
        <v>632.36599999999999</v>
      </c>
      <c r="M171" s="161"/>
      <c r="N171" s="13">
        <f>'Rent FY 2021-22'!N172</f>
        <v>730</v>
      </c>
      <c r="O171" s="161">
        <f>'Rent FY 2021-22'!O172*106.28%</f>
        <v>728.01800000000003</v>
      </c>
      <c r="P171" s="161">
        <f>'Rent FY 2021-22'!P172*106.28%</f>
        <v>690.81999999999994</v>
      </c>
      <c r="Q171" s="161">
        <f>'Rent FY 2021-22'!Q172*106.28%</f>
        <v>717.39</v>
      </c>
      <c r="R171" s="161">
        <f>'Rent FY 2021-22'!R172*106.28%</f>
        <v>797.1</v>
      </c>
      <c r="S171" s="161"/>
      <c r="T171" s="13">
        <f>'Rent FY 2021-22'!T172</f>
        <v>770</v>
      </c>
      <c r="U171" s="161">
        <f>'Rent FY 2021-22'!U172*106.28%</f>
        <v>919.322</v>
      </c>
      <c r="V171" s="161">
        <f>'Rent FY 2021-22'!V172*106.28%</f>
        <v>850.24</v>
      </c>
      <c r="W171" s="161">
        <f>'Rent FY 2021-22'!W172*106.28%</f>
        <v>903.38</v>
      </c>
      <c r="X171" s="161">
        <f>'Rent FY 2021-22'!X172*106.28%</f>
        <v>956.52</v>
      </c>
      <c r="Y171" s="161"/>
      <c r="Z171" s="13">
        <f>'Rent FY 2021-22'!Z172</f>
        <v>610</v>
      </c>
      <c r="AA171" s="161">
        <f>'Rent FY 2021-22'!AA172*106.28%</f>
        <v>1173.3311999999999</v>
      </c>
      <c r="AB171" s="161">
        <f>'Rent FY 2021-22'!AB172*106.28%</f>
        <v>1062.8</v>
      </c>
      <c r="AC171" s="161">
        <f>'Rent FY 2021-22'!AC172*106.28%</f>
        <v>1169.08</v>
      </c>
      <c r="AD171" s="161">
        <f>'Rent FY 2021-22'!AD172*106.28%</f>
        <v>1275.3599999999999</v>
      </c>
      <c r="AE171" s="161"/>
      <c r="AF171" s="13">
        <f>'Rent FY 2021-22'!AF172</f>
        <v>110</v>
      </c>
      <c r="AG171" s="161">
        <f>'Rent FY 2021-22'!AG172*106.28%</f>
        <v>1498.548</v>
      </c>
      <c r="AH171" s="161">
        <f>'Rent FY 2021-22'!AH172*106.28%</f>
        <v>1275.3599999999999</v>
      </c>
      <c r="AI171" s="161">
        <f>'Rent FY 2021-22'!AI172*106.28%</f>
        <v>1434.78</v>
      </c>
      <c r="AJ171" s="161">
        <f>'Rent FY 2021-22'!AJ172*106.28%</f>
        <v>1594.2</v>
      </c>
      <c r="AK171" s="161"/>
      <c r="AL171" s="13">
        <f>'Rent FY 2021-22'!AL172</f>
        <v>2490</v>
      </c>
      <c r="AM171" s="161">
        <f>'Rent FY 2021-22'!AM172*106.28%</f>
        <v>907.63119999999992</v>
      </c>
      <c r="AN171" s="161">
        <f>'Rent FY 2021-22'!AN172*106.28%</f>
        <v>717.39</v>
      </c>
      <c r="AO171" s="161">
        <f>'Rent FY 2021-22'!AO172*106.28%</f>
        <v>876.81</v>
      </c>
      <c r="AP171" s="161">
        <f>'Rent FY 2021-22'!AP172*106.28%</f>
        <v>1062.8</v>
      </c>
    </row>
    <row r="172" spans="1:42" x14ac:dyDescent="0.2">
      <c r="A172" s="13" t="s">
        <v>1043</v>
      </c>
      <c r="B172" s="161">
        <f>'Rent FY 2021-22'!B173</f>
        <v>330</v>
      </c>
      <c r="C172" s="161">
        <f>'Rent FY 2021-22'!C173*106.28%</f>
        <v>464.4436</v>
      </c>
      <c r="D172" s="161">
        <f>'Rent FY 2021-22'!D173*106.28%</f>
        <v>382.608</v>
      </c>
      <c r="E172" s="161">
        <f>'Rent FY 2021-22'!E173*106.28%</f>
        <v>478.26</v>
      </c>
      <c r="F172" s="161">
        <f>'Rent FY 2021-22'!F173*106.28%</f>
        <v>531.4</v>
      </c>
      <c r="G172" s="161"/>
      <c r="H172" s="161">
        <f>'Rent FY 2021-22'!H173</f>
        <v>30</v>
      </c>
      <c r="I172" s="161">
        <f>'Rent FY 2021-22'!I173*106.28%</f>
        <v>536.71399999999994</v>
      </c>
      <c r="J172" s="161">
        <f>'Rent FY 2021-22'!J173*106.28%</f>
        <v>475.07159999999999</v>
      </c>
      <c r="K172" s="161">
        <f>'Rent FY 2021-22'!K173*106.28%</f>
        <v>513.33240000000001</v>
      </c>
      <c r="L172" s="161">
        <f>'Rent FY 2021-22'!L173*106.28%</f>
        <v>598.35640000000001</v>
      </c>
      <c r="M172" s="161"/>
      <c r="N172" s="13">
        <f>'Rent FY 2021-22'!N173</f>
        <v>390</v>
      </c>
      <c r="O172" s="161">
        <f>'Rent FY 2021-22'!O173*106.28%</f>
        <v>639.80560000000003</v>
      </c>
      <c r="P172" s="161">
        <f>'Rent FY 2021-22'!P173*106.28%</f>
        <v>584.54</v>
      </c>
      <c r="Q172" s="161">
        <f>'Rent FY 2021-22'!Q173*106.28%</f>
        <v>632.36599999999999</v>
      </c>
      <c r="R172" s="161">
        <f>'Rent FY 2021-22'!R173*106.28%</f>
        <v>664.25</v>
      </c>
      <c r="S172" s="161"/>
      <c r="T172" s="13">
        <f>'Rent FY 2021-22'!T173</f>
        <v>930</v>
      </c>
      <c r="U172" s="161">
        <f>'Rent FY 2021-22'!U173*106.28%</f>
        <v>771.59280000000001</v>
      </c>
      <c r="V172" s="161">
        <f>'Rent FY 2021-22'!V173*106.28%</f>
        <v>717.39</v>
      </c>
      <c r="W172" s="161">
        <f>'Rent FY 2021-22'!W173*106.28%</f>
        <v>770.53</v>
      </c>
      <c r="X172" s="161">
        <f>'Rent FY 2021-22'!X173*106.28%</f>
        <v>813.04200000000003</v>
      </c>
      <c r="Y172" s="161"/>
      <c r="Z172" s="13">
        <f>'Rent FY 2021-22'!Z173</f>
        <v>610</v>
      </c>
      <c r="AA172" s="161">
        <f>'Rent FY 2021-22'!AA173*106.28%</f>
        <v>893.81479999999999</v>
      </c>
      <c r="AB172" s="161">
        <f>'Rent FY 2021-22'!AB173*106.28%</f>
        <v>807.72799999999995</v>
      </c>
      <c r="AC172" s="161">
        <f>'Rent FY 2021-22'!AC173*106.28%</f>
        <v>876.81</v>
      </c>
      <c r="AD172" s="161">
        <f>'Rent FY 2021-22'!AD173*106.28%</f>
        <v>956.52</v>
      </c>
      <c r="AE172" s="161"/>
      <c r="AF172" s="13">
        <f>'Rent FY 2021-22'!AF173</f>
        <v>200</v>
      </c>
      <c r="AG172" s="161">
        <f>'Rent FY 2021-22'!AG173*106.28%</f>
        <v>1248.79</v>
      </c>
      <c r="AH172" s="161">
        <f>'Rent FY 2021-22'!AH173*106.28%</f>
        <v>1057.4859999999999</v>
      </c>
      <c r="AI172" s="161">
        <f>'Rent FY 2021-22'!AI173*106.28%</f>
        <v>1222.22</v>
      </c>
      <c r="AJ172" s="161">
        <f>'Rent FY 2021-22'!AJ173*106.28%</f>
        <v>1376.326</v>
      </c>
      <c r="AK172" s="161"/>
      <c r="AL172" s="13">
        <f>'Rent FY 2021-22'!AL173</f>
        <v>2490</v>
      </c>
      <c r="AM172" s="161">
        <f>'Rent FY 2021-22'!AM173*106.28%</f>
        <v>775.84399999999994</v>
      </c>
      <c r="AN172" s="161">
        <f>'Rent FY 2021-22'!AN173*106.28%</f>
        <v>637.67999999999995</v>
      </c>
      <c r="AO172" s="161">
        <f>'Rent FY 2021-22'!AO173*106.28%</f>
        <v>770.53</v>
      </c>
      <c r="AP172" s="161">
        <f>'Rent FY 2021-22'!AP173*106.28%</f>
        <v>860.86799999999994</v>
      </c>
    </row>
    <row r="173" spans="1:42" x14ac:dyDescent="0.2">
      <c r="A173" s="13" t="s">
        <v>1044</v>
      </c>
      <c r="B173" s="161">
        <f>'Rent FY 2021-22'!B174</f>
        <v>240</v>
      </c>
      <c r="C173" s="161">
        <f>'Rent FY 2021-22'!C174*106.28%</f>
        <v>491.0136</v>
      </c>
      <c r="D173" s="161">
        <f>'Rent FY 2021-22'!D174*106.28%</f>
        <v>446.37599999999998</v>
      </c>
      <c r="E173" s="161">
        <f>'Rent FY 2021-22'!E174*106.28%</f>
        <v>488.88799999999998</v>
      </c>
      <c r="F173" s="161">
        <f>'Rent FY 2021-22'!F174*106.28%</f>
        <v>531.4</v>
      </c>
      <c r="G173" s="161"/>
      <c r="H173" s="161">
        <f>'Rent FY 2021-22'!H174</f>
        <v>80</v>
      </c>
      <c r="I173" s="161">
        <f>'Rent FY 2021-22'!I174*106.28%</f>
        <v>612.17279999999994</v>
      </c>
      <c r="J173" s="161">
        <f>'Rent FY 2021-22'!J174*106.28%</f>
        <v>526.08600000000001</v>
      </c>
      <c r="K173" s="161">
        <f>'Rent FY 2021-22'!K174*106.28%</f>
        <v>616.42399999999998</v>
      </c>
      <c r="L173" s="161">
        <f>'Rent FY 2021-22'!L174*106.28%</f>
        <v>690.81999999999994</v>
      </c>
      <c r="M173" s="161"/>
      <c r="N173" s="13">
        <f>'Rent FY 2021-22'!N174</f>
        <v>720</v>
      </c>
      <c r="O173" s="161">
        <f>'Rent FY 2021-22'!O174*106.28%</f>
        <v>726.95519999999999</v>
      </c>
      <c r="P173" s="161">
        <f>'Rent FY 2021-22'!P174*106.28%</f>
        <v>664.25</v>
      </c>
      <c r="Q173" s="161">
        <f>'Rent FY 2021-22'!Q174*106.28%</f>
        <v>717.39</v>
      </c>
      <c r="R173" s="161">
        <f>'Rent FY 2021-22'!R174*106.28%</f>
        <v>770.53</v>
      </c>
      <c r="S173" s="161"/>
      <c r="T173" s="13">
        <f>'Rent FY 2021-22'!T174</f>
        <v>1100</v>
      </c>
      <c r="U173" s="161">
        <f>'Rent FY 2021-22'!U174*106.28%</f>
        <v>960.77120000000002</v>
      </c>
      <c r="V173" s="161">
        <f>'Rent FY 2021-22'!V174*106.28%</f>
        <v>844.92599999999993</v>
      </c>
      <c r="W173" s="161">
        <f>'Rent FY 2021-22'!W174*106.28%</f>
        <v>903.38</v>
      </c>
      <c r="X173" s="161">
        <f>'Rent FY 2021-22'!X174*106.28%</f>
        <v>1009.66</v>
      </c>
      <c r="Y173" s="161"/>
      <c r="Z173" s="13">
        <f>'Rent FY 2021-22'!Z174</f>
        <v>490</v>
      </c>
      <c r="AA173" s="161">
        <f>'Rent FY 2021-22'!AA174*106.28%</f>
        <v>1210.5291999999999</v>
      </c>
      <c r="AB173" s="161">
        <f>'Rent FY 2021-22'!AB174*106.28%</f>
        <v>1036.23</v>
      </c>
      <c r="AC173" s="161">
        <f>'Rent FY 2021-22'!AC174*106.28%</f>
        <v>1195.6499999999999</v>
      </c>
      <c r="AD173" s="161">
        <f>'Rent FY 2021-22'!AD174*106.28%</f>
        <v>1333.8139999999999</v>
      </c>
      <c r="AE173" s="161"/>
      <c r="AF173" s="13">
        <f>'Rent FY 2021-22'!AF174</f>
        <v>140</v>
      </c>
      <c r="AG173" s="161">
        <f>'Rent FY 2021-22'!AG174*106.28%</f>
        <v>1591.0116</v>
      </c>
      <c r="AH173" s="161">
        <f>'Rent FY 2021-22'!AH174*106.28%</f>
        <v>1328.5</v>
      </c>
      <c r="AI173" s="161">
        <f>'Rent FY 2021-22'!AI174*106.28%</f>
        <v>1487.9199999999998</v>
      </c>
      <c r="AJ173" s="161">
        <f>'Rent FY 2021-22'!AJ174*106.28%</f>
        <v>1700.48</v>
      </c>
      <c r="AK173" s="161"/>
      <c r="AL173" s="13">
        <f>'Rent FY 2021-22'!AL174</f>
        <v>2770</v>
      </c>
      <c r="AM173" s="161">
        <f>'Rent FY 2021-22'!AM174*106.28%</f>
        <v>926.76159999999993</v>
      </c>
      <c r="AN173" s="161">
        <f>'Rent FY 2021-22'!AN174*106.28%</f>
        <v>717.39</v>
      </c>
      <c r="AO173" s="161">
        <f>'Rent FY 2021-22'!AO174*106.28%</f>
        <v>876.81</v>
      </c>
      <c r="AP173" s="161">
        <f>'Rent FY 2021-22'!AP174*106.28%</f>
        <v>1057.4859999999999</v>
      </c>
    </row>
    <row r="174" spans="1:42" x14ac:dyDescent="0.2">
      <c r="A174" s="13" t="s">
        <v>1045</v>
      </c>
      <c r="B174" s="161">
        <f>'Rent FY 2021-22'!B175</f>
        <v>10</v>
      </c>
      <c r="C174" s="161">
        <f>'Rent FY 2021-22'!C175*106.28%</f>
        <v>680.19200000000001</v>
      </c>
      <c r="D174" s="161">
        <f>'Rent FY 2021-22'!D175*106.28%</f>
        <v>690.81999999999994</v>
      </c>
      <c r="E174" s="161">
        <f>'Rent FY 2021-22'!E175*106.28%</f>
        <v>690.81999999999994</v>
      </c>
      <c r="F174" s="161">
        <f>'Rent FY 2021-22'!F175*106.28%</f>
        <v>743.95999999999992</v>
      </c>
      <c r="G174" s="161"/>
      <c r="H174" s="161">
        <f>'Rent FY 2021-22'!H175</f>
        <v>70</v>
      </c>
      <c r="I174" s="161">
        <f>'Rent FY 2021-22'!I175*106.28%</f>
        <v>667.4384</v>
      </c>
      <c r="J174" s="161">
        <f>'Rent FY 2021-22'!J175*106.28%</f>
        <v>632.36599999999999</v>
      </c>
      <c r="K174" s="161">
        <f>'Rent FY 2021-22'!K175*106.28%</f>
        <v>664.25</v>
      </c>
      <c r="L174" s="161">
        <f>'Rent FY 2021-22'!L175*106.28%</f>
        <v>717.39</v>
      </c>
      <c r="M174" s="161"/>
      <c r="N174" s="13">
        <f>'Rent FY 2021-22'!N175</f>
        <v>470</v>
      </c>
      <c r="O174" s="161">
        <f>'Rent FY 2021-22'!O175*106.28%</f>
        <v>813.04200000000003</v>
      </c>
      <c r="P174" s="161">
        <f>'Rent FY 2021-22'!P175*106.28%</f>
        <v>759.90199999999993</v>
      </c>
      <c r="Q174" s="161">
        <f>'Rent FY 2021-22'!Q175*106.28%</f>
        <v>797.1</v>
      </c>
      <c r="R174" s="161">
        <f>'Rent FY 2021-22'!R175*106.28%</f>
        <v>850.24</v>
      </c>
      <c r="S174" s="161"/>
      <c r="T174" s="13">
        <f>'Rent FY 2021-22'!T175</f>
        <v>950</v>
      </c>
      <c r="U174" s="161">
        <f>'Rent FY 2021-22'!U175*106.28%</f>
        <v>1004.346</v>
      </c>
      <c r="V174" s="161">
        <f>'Rent FY 2021-22'!V175*106.28%</f>
        <v>903.38</v>
      </c>
      <c r="W174" s="161">
        <f>'Rent FY 2021-22'!W175*106.28%</f>
        <v>1009.66</v>
      </c>
      <c r="X174" s="161">
        <f>'Rent FY 2021-22'!X175*106.28%</f>
        <v>1062.8</v>
      </c>
      <c r="Y174" s="161"/>
      <c r="Z174" s="13">
        <f>'Rent FY 2021-22'!Z175</f>
        <v>540</v>
      </c>
      <c r="AA174" s="161">
        <f>'Rent FY 2021-22'!AA175*106.28%</f>
        <v>1274.2972</v>
      </c>
      <c r="AB174" s="161">
        <f>'Rent FY 2021-22'!AB175*106.28%</f>
        <v>1158.452</v>
      </c>
      <c r="AC174" s="161">
        <f>'Rent FY 2021-22'!AC175*106.28%</f>
        <v>1275.3599999999999</v>
      </c>
      <c r="AD174" s="161">
        <f>'Rent FY 2021-22'!AD175*106.28%</f>
        <v>1408.21</v>
      </c>
      <c r="AE174" s="161"/>
      <c r="AF174" s="13">
        <f>'Rent FY 2021-22'!AF175</f>
        <v>110</v>
      </c>
      <c r="AG174" s="161">
        <f>'Rent FY 2021-22'!AG175*106.28%</f>
        <v>1695.1659999999999</v>
      </c>
      <c r="AH174" s="161">
        <f>'Rent FY 2021-22'!AH175*106.28%</f>
        <v>1541.06</v>
      </c>
      <c r="AI174" s="161">
        <f>'Rent FY 2021-22'!AI175*106.28%</f>
        <v>1695.1659999999999</v>
      </c>
      <c r="AJ174" s="161">
        <f>'Rent FY 2021-22'!AJ175*106.28%</f>
        <v>1859.8999999999999</v>
      </c>
      <c r="AK174" s="161"/>
      <c r="AL174" s="13">
        <f>'Rent FY 2021-22'!AL175</f>
        <v>2150</v>
      </c>
      <c r="AM174" s="161">
        <f>'Rent FY 2021-22'!AM175*106.28%</f>
        <v>1052.172</v>
      </c>
      <c r="AN174" s="161">
        <f>'Rent FY 2021-22'!AN175*106.28%</f>
        <v>850.24</v>
      </c>
      <c r="AO174" s="161">
        <f>'Rent FY 2021-22'!AO175*106.28%</f>
        <v>1009.66</v>
      </c>
      <c r="AP174" s="161">
        <f>'Rent FY 2021-22'!AP175*106.28%</f>
        <v>1211.5919999999999</v>
      </c>
    </row>
    <row r="175" spans="1:42" x14ac:dyDescent="0.2">
      <c r="A175" s="13" t="s">
        <v>821</v>
      </c>
      <c r="B175" s="161">
        <f>'Rent FY 2021-22'!B176</f>
        <v>430</v>
      </c>
      <c r="C175" s="161">
        <f>'Rent FY 2021-22'!C176*106.28%</f>
        <v>588.7912</v>
      </c>
      <c r="D175" s="161">
        <f>'Rent FY 2021-22'!D176*106.28%</f>
        <v>526.08600000000001</v>
      </c>
      <c r="E175" s="161">
        <f>'Rent FY 2021-22'!E176*106.28%</f>
        <v>584.54</v>
      </c>
      <c r="F175" s="161">
        <f>'Rent FY 2021-22'!F176*106.28%</f>
        <v>658.93600000000004</v>
      </c>
      <c r="G175" s="161"/>
      <c r="H175" s="161">
        <f>'Rent FY 2021-22'!H176</f>
        <v>150</v>
      </c>
      <c r="I175" s="161">
        <f>'Rent FY 2021-22'!I176*106.28%</f>
        <v>791.78599999999994</v>
      </c>
      <c r="J175" s="161">
        <f>'Rent FY 2021-22'!J176*106.28%</f>
        <v>637.67999999999995</v>
      </c>
      <c r="K175" s="161">
        <f>'Rent FY 2021-22'!K176*106.28%</f>
        <v>797.1</v>
      </c>
      <c r="L175" s="161">
        <f>'Rent FY 2021-22'!L176*106.28%</f>
        <v>951.20600000000002</v>
      </c>
      <c r="M175" s="161"/>
      <c r="N175" s="13">
        <f>'Rent FY 2021-22'!N176</f>
        <v>1250</v>
      </c>
      <c r="O175" s="161">
        <f>'Rent FY 2021-22'!O176*106.28%</f>
        <v>872.55880000000002</v>
      </c>
      <c r="P175" s="161">
        <f>'Rent FY 2021-22'!P176*106.28%</f>
        <v>637.67999999999995</v>
      </c>
      <c r="Q175" s="161">
        <f>'Rent FY 2021-22'!Q176*106.28%</f>
        <v>850.24</v>
      </c>
      <c r="R175" s="161">
        <f>'Rent FY 2021-22'!R176*106.28%</f>
        <v>1062.8</v>
      </c>
      <c r="S175" s="161"/>
      <c r="T175" s="13">
        <f>'Rent FY 2021-22'!T176</f>
        <v>2760</v>
      </c>
      <c r="U175" s="161">
        <f>'Rent FY 2021-22'!U176*106.28%</f>
        <v>1020.288</v>
      </c>
      <c r="V175" s="161">
        <f>'Rent FY 2021-22'!V176*106.28%</f>
        <v>770.53</v>
      </c>
      <c r="W175" s="161">
        <f>'Rent FY 2021-22'!W176*106.28%</f>
        <v>924.63599999999997</v>
      </c>
      <c r="X175" s="161">
        <f>'Rent FY 2021-22'!X176*106.28%</f>
        <v>1243.4759999999999</v>
      </c>
      <c r="Y175" s="161"/>
      <c r="Z175" s="13">
        <f>'Rent FY 2021-22'!Z176</f>
        <v>1880</v>
      </c>
      <c r="AA175" s="161">
        <f>'Rent FY 2021-22'!AA176*106.28%</f>
        <v>1208.4035999999999</v>
      </c>
      <c r="AB175" s="161">
        <f>'Rent FY 2021-22'!AB176*106.28%</f>
        <v>940.57799999999997</v>
      </c>
      <c r="AC175" s="161">
        <f>'Rent FY 2021-22'!AC176*106.28%</f>
        <v>1142.51</v>
      </c>
      <c r="AD175" s="161">
        <f>'Rent FY 2021-22'!AD176*106.28%</f>
        <v>1381.6399999999999</v>
      </c>
      <c r="AE175" s="161"/>
      <c r="AF175" s="13">
        <f>'Rent FY 2021-22'!AF176</f>
        <v>730</v>
      </c>
      <c r="AG175" s="161">
        <f>'Rent FY 2021-22'!AG176*106.28%</f>
        <v>1799.3203999999998</v>
      </c>
      <c r="AH175" s="161">
        <f>'Rent FY 2021-22'!AH176*106.28%</f>
        <v>1328.5</v>
      </c>
      <c r="AI175" s="161">
        <f>'Rent FY 2021-22'!AI176*106.28%</f>
        <v>1594.2</v>
      </c>
      <c r="AJ175" s="161">
        <f>'Rent FY 2021-22'!AJ176*106.28%</f>
        <v>2125.6</v>
      </c>
      <c r="AK175" s="161"/>
      <c r="AL175" s="13">
        <f>'Rent FY 2021-22'!AL176</f>
        <v>7200</v>
      </c>
      <c r="AM175" s="161">
        <f>'Rent FY 2021-22'!AM176*106.28%</f>
        <v>1092.5583999999999</v>
      </c>
      <c r="AN175" s="161">
        <f>'Rent FY 2021-22'!AN176*106.28%</f>
        <v>770.53</v>
      </c>
      <c r="AO175" s="161">
        <f>'Rent FY 2021-22'!AO176*106.28%</f>
        <v>983.08999999999992</v>
      </c>
      <c r="AP175" s="161">
        <f>'Rent FY 2021-22'!AP176*106.28%</f>
        <v>1328.5</v>
      </c>
    </row>
    <row r="176" spans="1:42" x14ac:dyDescent="0.2">
      <c r="A176" s="13" t="s">
        <v>501</v>
      </c>
      <c r="B176" s="161">
        <f>'Rent FY 2021-22'!B177</f>
        <v>300</v>
      </c>
      <c r="C176" s="161">
        <f>'Rent FY 2021-22'!C177*106.28%</f>
        <v>590.91679999999997</v>
      </c>
      <c r="D176" s="161">
        <f>'Rent FY 2021-22'!D177*106.28%</f>
        <v>526.08600000000001</v>
      </c>
      <c r="E176" s="161">
        <f>'Rent FY 2021-22'!E177*106.28%</f>
        <v>584.54</v>
      </c>
      <c r="F176" s="161">
        <f>'Rent FY 2021-22'!F177*106.28%</f>
        <v>664.25</v>
      </c>
      <c r="G176" s="161"/>
      <c r="H176" s="161">
        <f>'Rent FY 2021-22'!H177</f>
        <v>110</v>
      </c>
      <c r="I176" s="161">
        <f>'Rent FY 2021-22'!I177*106.28%</f>
        <v>881.06119999999999</v>
      </c>
      <c r="J176" s="161">
        <f>'Rent FY 2021-22'!J177*106.28%</f>
        <v>797.1</v>
      </c>
      <c r="K176" s="161">
        <f>'Rent FY 2021-22'!K177*106.28%</f>
        <v>850.24</v>
      </c>
      <c r="L176" s="161">
        <f>'Rent FY 2021-22'!L177*106.28%</f>
        <v>956.52</v>
      </c>
      <c r="M176" s="161"/>
      <c r="N176" s="13">
        <f>'Rent FY 2021-22'!N177</f>
        <v>540</v>
      </c>
      <c r="O176" s="161">
        <f>'Rent FY 2021-22'!O177*106.28%</f>
        <v>1103.1864</v>
      </c>
      <c r="P176" s="161">
        <f>'Rent FY 2021-22'!P177*106.28%</f>
        <v>956.52</v>
      </c>
      <c r="Q176" s="161">
        <f>'Rent FY 2021-22'!Q177*106.28%</f>
        <v>1062.8</v>
      </c>
      <c r="R176" s="161">
        <f>'Rent FY 2021-22'!R177*106.28%</f>
        <v>1222.22</v>
      </c>
      <c r="S176" s="161"/>
      <c r="T176" s="13">
        <f>'Rent FY 2021-22'!T177</f>
        <v>800</v>
      </c>
      <c r="U176" s="161">
        <f>'Rent FY 2021-22'!U177*106.28%</f>
        <v>1389.0796</v>
      </c>
      <c r="V176" s="161">
        <f>'Rent FY 2021-22'!V177*106.28%</f>
        <v>1195.6499999999999</v>
      </c>
      <c r="W176" s="161">
        <f>'Rent FY 2021-22'!W177*106.28%</f>
        <v>1355.07</v>
      </c>
      <c r="X176" s="161">
        <f>'Rent FY 2021-22'!X177*106.28%</f>
        <v>1541.06</v>
      </c>
      <c r="Y176" s="161"/>
      <c r="Z176" s="13">
        <f>'Rent FY 2021-22'!Z177</f>
        <v>480</v>
      </c>
      <c r="AA176" s="161">
        <f>'Rent FY 2021-22'!AA177*106.28%</f>
        <v>1610.1420000000001</v>
      </c>
      <c r="AB176" s="161">
        <f>'Rent FY 2021-22'!AB177*106.28%</f>
        <v>1328.5</v>
      </c>
      <c r="AC176" s="161">
        <f>'Rent FY 2021-22'!AC177*106.28%</f>
        <v>1535.7459999999999</v>
      </c>
      <c r="AD176" s="161">
        <f>'Rent FY 2021-22'!AD177*106.28%</f>
        <v>1806.76</v>
      </c>
      <c r="AE176" s="161"/>
      <c r="AF176" s="13">
        <f>'Rent FY 2021-22'!AF177</f>
        <v>220</v>
      </c>
      <c r="AG176" s="161">
        <f>'Rent FY 2021-22'!AG177*106.28%</f>
        <v>2347.7251999999999</v>
      </c>
      <c r="AH176" s="161">
        <f>'Rent FY 2021-22'!AH177*106.28%</f>
        <v>1859.8999999999999</v>
      </c>
      <c r="AI176" s="161">
        <f>'Rent FY 2021-22'!AI177*106.28%</f>
        <v>2125.6</v>
      </c>
      <c r="AJ176" s="161">
        <f>'Rent FY 2021-22'!AJ177*106.28%</f>
        <v>2657</v>
      </c>
      <c r="AK176" s="161"/>
      <c r="AL176" s="13">
        <f>'Rent FY 2021-22'!AL177</f>
        <v>2450</v>
      </c>
      <c r="AM176" s="161">
        <f>'Rent FY 2021-22'!AM177*106.28%</f>
        <v>1333.8139999999999</v>
      </c>
      <c r="AN176" s="161">
        <f>'Rent FY 2021-22'!AN177*106.28%</f>
        <v>1009.66</v>
      </c>
      <c r="AO176" s="161">
        <f>'Rent FY 2021-22'!AO177*106.28%</f>
        <v>1275.3599999999999</v>
      </c>
      <c r="AP176" s="161">
        <f>'Rent FY 2021-22'!AP177*106.28%</f>
        <v>1541.06</v>
      </c>
    </row>
    <row r="177" spans="1:42" x14ac:dyDescent="0.2">
      <c r="A177" s="13" t="s">
        <v>503</v>
      </c>
      <c r="B177" s="161" t="str">
        <f>'Rent FY 2021-22'!B178</f>
        <v>-</v>
      </c>
      <c r="C177" s="161">
        <f>'Rent FY 2021-22'!C178*106.28%</f>
        <v>519.70920000000001</v>
      </c>
      <c r="D177" s="161">
        <f>'Rent FY 2021-22'!D178*106.28%</f>
        <v>446.37599999999998</v>
      </c>
      <c r="E177" s="161">
        <f>'Rent FY 2021-22'!E178*106.28%</f>
        <v>515.45799999999997</v>
      </c>
      <c r="F177" s="161">
        <f>'Rent FY 2021-22'!F178*106.28%</f>
        <v>584.54</v>
      </c>
      <c r="G177" s="161"/>
      <c r="H177" s="161">
        <f>'Rent FY 2021-22'!H178</f>
        <v>10</v>
      </c>
      <c r="I177" s="161">
        <f>'Rent FY 2021-22'!I178*106.28%</f>
        <v>539.90239999999994</v>
      </c>
      <c r="J177" s="161">
        <f>'Rent FY 2021-22'!J178*106.28%</f>
        <v>515.45799999999997</v>
      </c>
      <c r="K177" s="161">
        <f>'Rent FY 2021-22'!K178*106.28%</f>
        <v>526.08600000000001</v>
      </c>
      <c r="L177" s="161">
        <f>'Rent FY 2021-22'!L178*106.28%</f>
        <v>611.11</v>
      </c>
      <c r="M177" s="161"/>
      <c r="N177" s="13">
        <f>'Rent FY 2021-22'!N178</f>
        <v>110</v>
      </c>
      <c r="O177" s="161">
        <f>'Rent FY 2021-22'!O178*106.28%</f>
        <v>683.38040000000001</v>
      </c>
      <c r="P177" s="161">
        <f>'Rent FY 2021-22'!P178*106.28%</f>
        <v>611.11</v>
      </c>
      <c r="Q177" s="161">
        <f>'Rent FY 2021-22'!Q178*106.28%</f>
        <v>683.38040000000001</v>
      </c>
      <c r="R177" s="161">
        <f>'Rent FY 2021-22'!R178*106.28%</f>
        <v>738.64599999999996</v>
      </c>
      <c r="S177" s="161"/>
      <c r="T177" s="13">
        <f>'Rent FY 2021-22'!T178</f>
        <v>330</v>
      </c>
      <c r="U177" s="161">
        <f>'Rent FY 2021-22'!U178*106.28%</f>
        <v>817.29319999999996</v>
      </c>
      <c r="V177" s="161">
        <f>'Rent FY 2021-22'!V178*106.28%</f>
        <v>767.34159999999997</v>
      </c>
      <c r="W177" s="161">
        <f>'Rent FY 2021-22'!W178*106.28%</f>
        <v>807.72799999999995</v>
      </c>
      <c r="X177" s="161">
        <f>'Rent FY 2021-22'!X178*106.28%</f>
        <v>871.49599999999998</v>
      </c>
      <c r="Y177" s="161"/>
      <c r="Z177" s="13">
        <f>'Rent FY 2021-22'!Z178</f>
        <v>200</v>
      </c>
      <c r="AA177" s="161">
        <f>'Rent FY 2021-22'!AA178*106.28%</f>
        <v>1021.3507999999999</v>
      </c>
      <c r="AB177" s="161">
        <f>'Rent FY 2021-22'!AB178*106.28%</f>
        <v>903.38</v>
      </c>
      <c r="AC177" s="161">
        <f>'Rent FY 2021-22'!AC178*106.28%</f>
        <v>993.71799999999996</v>
      </c>
      <c r="AD177" s="161">
        <f>'Rent FY 2021-22'!AD178*106.28%</f>
        <v>1110.626</v>
      </c>
      <c r="AE177" s="161"/>
      <c r="AF177" s="13">
        <f>'Rent FY 2021-22'!AF178</f>
        <v>80</v>
      </c>
      <c r="AG177" s="161">
        <f>'Rent FY 2021-22'!AG178*106.28%</f>
        <v>1529.3691999999999</v>
      </c>
      <c r="AH177" s="161">
        <f>'Rent FY 2021-22'!AH178*106.28%</f>
        <v>1301.93</v>
      </c>
      <c r="AI177" s="161">
        <f>'Rent FY 2021-22'!AI178*106.28%</f>
        <v>1434.78</v>
      </c>
      <c r="AJ177" s="161">
        <f>'Rent FY 2021-22'!AJ178*106.28%</f>
        <v>1594.2</v>
      </c>
      <c r="AK177" s="161"/>
      <c r="AL177" s="13">
        <f>'Rent FY 2021-22'!AL178</f>
        <v>730</v>
      </c>
      <c r="AM177" s="161">
        <f>'Rent FY 2021-22'!AM178*106.28%</f>
        <v>931.01279999999997</v>
      </c>
      <c r="AN177" s="161">
        <f>'Rent FY 2021-22'!AN178*106.28%</f>
        <v>759.90199999999993</v>
      </c>
      <c r="AO177" s="161">
        <f>'Rent FY 2021-22'!AO178*106.28%</f>
        <v>850.24</v>
      </c>
      <c r="AP177" s="161">
        <f>'Rent FY 2021-22'!AP178*106.28%</f>
        <v>1009.66</v>
      </c>
    </row>
    <row r="178" spans="1:42" x14ac:dyDescent="0.2">
      <c r="A178" s="13" t="s">
        <v>505</v>
      </c>
      <c r="B178" s="161">
        <f>'Rent FY 2021-22'!B179</f>
        <v>20</v>
      </c>
      <c r="C178" s="161">
        <f>'Rent FY 2021-22'!C179*106.28%</f>
        <v>474.00880000000001</v>
      </c>
      <c r="D178" s="161">
        <f>'Rent FY 2021-22'!D179*106.28%</f>
        <v>437.87360000000001</v>
      </c>
      <c r="E178" s="161">
        <f>'Rent FY 2021-22'!E179*106.28%</f>
        <v>437.87360000000001</v>
      </c>
      <c r="F178" s="161">
        <f>'Rent FY 2021-22'!F179*106.28%</f>
        <v>483.57400000000001</v>
      </c>
      <c r="G178" s="161"/>
      <c r="H178" s="161">
        <f>'Rent FY 2021-22'!H179</f>
        <v>10</v>
      </c>
      <c r="I178" s="161">
        <f>'Rent FY 2021-22'!I179*106.28%</f>
        <v>445.31319999999999</v>
      </c>
      <c r="J178" s="161">
        <f>'Rent FY 2021-22'!J179*106.28%</f>
        <v>371.97999999999996</v>
      </c>
      <c r="K178" s="161">
        <f>'Rent FY 2021-22'!K179*106.28%</f>
        <v>467.63200000000001</v>
      </c>
      <c r="L178" s="161">
        <f>'Rent FY 2021-22'!L179*106.28%</f>
        <v>478.26</v>
      </c>
      <c r="M178" s="161"/>
      <c r="N178" s="13">
        <f>'Rent FY 2021-22'!N179</f>
        <v>160</v>
      </c>
      <c r="O178" s="161">
        <f>'Rent FY 2021-22'!O179*106.28%</f>
        <v>536.71399999999994</v>
      </c>
      <c r="P178" s="161">
        <f>'Rent FY 2021-22'!P179*106.28%</f>
        <v>504.83</v>
      </c>
      <c r="Q178" s="161">
        <f>'Rent FY 2021-22'!Q179*106.28%</f>
        <v>531.4</v>
      </c>
      <c r="R178" s="161">
        <f>'Rent FY 2021-22'!R179*106.28%</f>
        <v>584.54</v>
      </c>
      <c r="S178" s="161"/>
      <c r="T178" s="13">
        <f>'Rent FY 2021-22'!T179</f>
        <v>430</v>
      </c>
      <c r="U178" s="161">
        <f>'Rent FY 2021-22'!U179*106.28%</f>
        <v>695.07119999999998</v>
      </c>
      <c r="V178" s="161">
        <f>'Rent FY 2021-22'!V179*106.28%</f>
        <v>637.67999999999995</v>
      </c>
      <c r="W178" s="161">
        <f>'Rent FY 2021-22'!W179*106.28%</f>
        <v>690.81999999999994</v>
      </c>
      <c r="X178" s="161">
        <f>'Rent FY 2021-22'!X179*106.28%</f>
        <v>743.95999999999992</v>
      </c>
      <c r="Y178" s="161"/>
      <c r="Z178" s="13">
        <f>'Rent FY 2021-22'!Z179</f>
        <v>300</v>
      </c>
      <c r="AA178" s="161">
        <f>'Rent FY 2021-22'!AA179*106.28%</f>
        <v>839.61199999999997</v>
      </c>
      <c r="AB178" s="161">
        <f>'Rent FY 2021-22'!AB179*106.28%</f>
        <v>770.53</v>
      </c>
      <c r="AC178" s="161">
        <f>'Rent FY 2021-22'!AC179*106.28%</f>
        <v>844.92599999999993</v>
      </c>
      <c r="AD178" s="161">
        <f>'Rent FY 2021-22'!AD179*106.28%</f>
        <v>903.38</v>
      </c>
      <c r="AE178" s="161"/>
      <c r="AF178" s="13">
        <f>'Rent FY 2021-22'!AF179</f>
        <v>70</v>
      </c>
      <c r="AG178" s="161">
        <f>'Rent FY 2021-22'!AG179*106.28%</f>
        <v>1157.3892000000001</v>
      </c>
      <c r="AH178" s="161">
        <f>'Rent FY 2021-22'!AH179*106.28%</f>
        <v>951.20600000000002</v>
      </c>
      <c r="AI178" s="161">
        <f>'Rent FY 2021-22'!AI179*106.28%</f>
        <v>1062.8</v>
      </c>
      <c r="AJ178" s="161">
        <f>'Rent FY 2021-22'!AJ179*106.28%</f>
        <v>1275.3599999999999</v>
      </c>
      <c r="AK178" s="161"/>
      <c r="AL178" s="13">
        <f>'Rent FY 2021-22'!AL179</f>
        <v>980</v>
      </c>
      <c r="AM178" s="161">
        <f>'Rent FY 2021-22'!AM179*106.28%</f>
        <v>740.77159999999992</v>
      </c>
      <c r="AN178" s="161">
        <f>'Rent FY 2021-22'!AN179*106.28%</f>
        <v>611.11</v>
      </c>
      <c r="AO178" s="161">
        <f>'Rent FY 2021-22'!AO179*106.28%</f>
        <v>717.39</v>
      </c>
      <c r="AP178" s="161">
        <f>'Rent FY 2021-22'!AP179*106.28%</f>
        <v>844.92599999999993</v>
      </c>
    </row>
    <row r="179" spans="1:42" x14ac:dyDescent="0.2">
      <c r="A179" s="13" t="s">
        <v>507</v>
      </c>
      <c r="B179" s="161">
        <f>'Rent FY 2021-22'!B180</f>
        <v>20</v>
      </c>
      <c r="C179" s="161">
        <f>'Rent FY 2021-22'!C180*106.28%</f>
        <v>641.93119999999999</v>
      </c>
      <c r="D179" s="161">
        <f>'Rent FY 2021-22'!D180*106.28%</f>
        <v>616.42399999999998</v>
      </c>
      <c r="E179" s="161">
        <f>'Rent FY 2021-22'!E180*106.28%</f>
        <v>632.36599999999999</v>
      </c>
      <c r="F179" s="161">
        <f>'Rent FY 2021-22'!F180*106.28%</f>
        <v>664.25</v>
      </c>
      <c r="G179" s="161"/>
      <c r="H179" s="161">
        <f>'Rent FY 2021-22'!H180</f>
        <v>20</v>
      </c>
      <c r="I179" s="161">
        <f>'Rent FY 2021-22'!I180*106.28%</f>
        <v>522.89760000000001</v>
      </c>
      <c r="J179" s="161">
        <f>'Rent FY 2021-22'!J180*106.28%</f>
        <v>451.69</v>
      </c>
      <c r="K179" s="161">
        <f>'Rent FY 2021-22'!K180*106.28%</f>
        <v>526.08600000000001</v>
      </c>
      <c r="L179" s="161">
        <f>'Rent FY 2021-22'!L180*106.28%</f>
        <v>584.54</v>
      </c>
      <c r="M179" s="161"/>
      <c r="N179" s="13">
        <f>'Rent FY 2021-22'!N180</f>
        <v>270</v>
      </c>
      <c r="O179" s="161">
        <f>'Rent FY 2021-22'!O180*106.28%</f>
        <v>664.25</v>
      </c>
      <c r="P179" s="161">
        <f>'Rent FY 2021-22'!P180*106.28%</f>
        <v>605.79599999999994</v>
      </c>
      <c r="Q179" s="161">
        <f>'Rent FY 2021-22'!Q180*106.28%</f>
        <v>664.25</v>
      </c>
      <c r="R179" s="161">
        <f>'Rent FY 2021-22'!R180*106.28%</f>
        <v>722.70399999999995</v>
      </c>
      <c r="S179" s="161"/>
      <c r="T179" s="13">
        <f>'Rent FY 2021-22'!T180</f>
        <v>650</v>
      </c>
      <c r="U179" s="161">
        <f>'Rent FY 2021-22'!U180*106.28%</f>
        <v>828.98399999999992</v>
      </c>
      <c r="V179" s="161">
        <f>'Rent FY 2021-22'!V180*106.28%</f>
        <v>743.95999999999992</v>
      </c>
      <c r="W179" s="161">
        <f>'Rent FY 2021-22'!W180*106.28%</f>
        <v>823.67</v>
      </c>
      <c r="X179" s="161">
        <f>'Rent FY 2021-22'!X180*106.28%</f>
        <v>903.38</v>
      </c>
      <c r="Y179" s="161"/>
      <c r="Z179" s="13">
        <f>'Rent FY 2021-22'!Z180</f>
        <v>400</v>
      </c>
      <c r="AA179" s="161">
        <f>'Rent FY 2021-22'!AA180*106.28%</f>
        <v>1026.6648</v>
      </c>
      <c r="AB179" s="161">
        <f>'Rent FY 2021-22'!AB180*106.28%</f>
        <v>903.38</v>
      </c>
      <c r="AC179" s="161">
        <f>'Rent FY 2021-22'!AC180*106.28%</f>
        <v>983.08999999999992</v>
      </c>
      <c r="AD179" s="161">
        <f>'Rent FY 2021-22'!AD180*106.28%</f>
        <v>1115.94</v>
      </c>
      <c r="AE179" s="161"/>
      <c r="AF179" s="13">
        <f>'Rent FY 2021-22'!AF180</f>
        <v>160</v>
      </c>
      <c r="AG179" s="161">
        <f>'Rent FY 2021-22'!AG180*106.28%</f>
        <v>1440.0940000000001</v>
      </c>
      <c r="AH179" s="161">
        <f>'Rent FY 2021-22'!AH180*106.28%</f>
        <v>1169.08</v>
      </c>
      <c r="AI179" s="161">
        <f>'Rent FY 2021-22'!AI180*106.28%</f>
        <v>1381.6399999999999</v>
      </c>
      <c r="AJ179" s="161">
        <f>'Rent FY 2021-22'!AJ180*106.28%</f>
        <v>1594.2</v>
      </c>
      <c r="AK179" s="161"/>
      <c r="AL179" s="13">
        <f>'Rent FY 2021-22'!AL180</f>
        <v>1530</v>
      </c>
      <c r="AM179" s="161">
        <f>'Rent FY 2021-22'!AM180*106.28%</f>
        <v>910.81959999999992</v>
      </c>
      <c r="AN179" s="161">
        <f>'Rent FY 2021-22'!AN180*106.28%</f>
        <v>738.64599999999996</v>
      </c>
      <c r="AO179" s="161">
        <f>'Rent FY 2021-22'!AO180*106.28%</f>
        <v>850.24</v>
      </c>
      <c r="AP179" s="161">
        <f>'Rent FY 2021-22'!AP180*106.28%</f>
        <v>983.08999999999992</v>
      </c>
    </row>
    <row r="180" spans="1:42" x14ac:dyDescent="0.2">
      <c r="A180" s="13" t="s">
        <v>509</v>
      </c>
      <c r="B180" s="161">
        <f>'Rent FY 2021-22'!B181</f>
        <v>100</v>
      </c>
      <c r="C180" s="161">
        <f>'Rent FY 2021-22'!C181*106.28%</f>
        <v>591.9796</v>
      </c>
      <c r="D180" s="161">
        <f>'Rent FY 2021-22'!D181*106.28%</f>
        <v>531.4</v>
      </c>
      <c r="E180" s="161">
        <f>'Rent FY 2021-22'!E181*106.28%</f>
        <v>584.54</v>
      </c>
      <c r="F180" s="161">
        <f>'Rent FY 2021-22'!F181*106.28%</f>
        <v>637.67999999999995</v>
      </c>
      <c r="G180" s="161"/>
      <c r="H180" s="161">
        <f>'Rent FY 2021-22'!H181</f>
        <v>10</v>
      </c>
      <c r="I180" s="161">
        <f>'Rent FY 2021-22'!I181*106.28%</f>
        <v>735.45759999999996</v>
      </c>
      <c r="J180" s="161">
        <f>'Rent FY 2021-22'!J181*106.28%</f>
        <v>690.81999999999994</v>
      </c>
      <c r="K180" s="161">
        <f>'Rent FY 2021-22'!K181*106.28%</f>
        <v>722.70399999999995</v>
      </c>
      <c r="L180" s="161">
        <f>'Rent FY 2021-22'!L181*106.28%</f>
        <v>797.1</v>
      </c>
      <c r="M180" s="161"/>
      <c r="N180" s="13">
        <f>'Rent FY 2021-22'!N181</f>
        <v>170</v>
      </c>
      <c r="O180" s="161">
        <f>'Rent FY 2021-22'!O181*106.28%</f>
        <v>892.75199999999995</v>
      </c>
      <c r="P180" s="161">
        <f>'Rent FY 2021-22'!P181*106.28%</f>
        <v>797.1</v>
      </c>
      <c r="Q180" s="161">
        <f>'Rent FY 2021-22'!Q181*106.28%</f>
        <v>876.81</v>
      </c>
      <c r="R180" s="161">
        <f>'Rent FY 2021-22'!R181*106.28%</f>
        <v>956.52</v>
      </c>
      <c r="S180" s="161"/>
      <c r="T180" s="13">
        <f>'Rent FY 2021-22'!T181</f>
        <v>550</v>
      </c>
      <c r="U180" s="161">
        <f>'Rent FY 2021-22'!U181*106.28%</f>
        <v>1092.5583999999999</v>
      </c>
      <c r="V180" s="161">
        <f>'Rent FY 2021-22'!V181*106.28%</f>
        <v>956.52</v>
      </c>
      <c r="W180" s="161">
        <f>'Rent FY 2021-22'!W181*106.28%</f>
        <v>1062.8</v>
      </c>
      <c r="X180" s="161">
        <f>'Rent FY 2021-22'!X181*106.28%</f>
        <v>1222.22</v>
      </c>
      <c r="Y180" s="161"/>
      <c r="Z180" s="13">
        <f>'Rent FY 2021-22'!Z181</f>
        <v>500</v>
      </c>
      <c r="AA180" s="161">
        <f>'Rent FY 2021-22'!AA181*106.28%</f>
        <v>1261.5436</v>
      </c>
      <c r="AB180" s="161">
        <f>'Rent FY 2021-22'!AB181*106.28%</f>
        <v>1089.3699999999999</v>
      </c>
      <c r="AC180" s="161">
        <f>'Rent FY 2021-22'!AC181*106.28%</f>
        <v>1225.4084</v>
      </c>
      <c r="AD180" s="161">
        <f>'Rent FY 2021-22'!AD181*106.28%</f>
        <v>1381.6399999999999</v>
      </c>
      <c r="AE180" s="161"/>
      <c r="AF180" s="13">
        <f>'Rent FY 2021-22'!AF181</f>
        <v>200</v>
      </c>
      <c r="AG180" s="161">
        <f>'Rent FY 2021-22'!AG181*106.28%</f>
        <v>1819.5136</v>
      </c>
      <c r="AH180" s="161">
        <f>'Rent FY 2021-22'!AH181*106.28%</f>
        <v>1434.78</v>
      </c>
      <c r="AI180" s="161">
        <f>'Rent FY 2021-22'!AI181*106.28%</f>
        <v>1689.8519999999999</v>
      </c>
      <c r="AJ180" s="161">
        <f>'Rent FY 2021-22'!AJ181*106.28%</f>
        <v>2072.46</v>
      </c>
      <c r="AK180" s="161"/>
      <c r="AL180" s="13">
        <f>'Rent FY 2021-22'!AL181</f>
        <v>1520</v>
      </c>
      <c r="AM180" s="161">
        <f>'Rent FY 2021-22'!AM181*106.28%</f>
        <v>1187.1476</v>
      </c>
      <c r="AN180" s="161">
        <f>'Rent FY 2021-22'!AN181*106.28%</f>
        <v>956.52</v>
      </c>
      <c r="AO180" s="161">
        <f>'Rent FY 2021-22'!AO181*106.28%</f>
        <v>1115.94</v>
      </c>
      <c r="AP180" s="161">
        <f>'Rent FY 2021-22'!AP181*106.28%</f>
        <v>1349.7559999999999</v>
      </c>
    </row>
    <row r="181" spans="1:42" x14ac:dyDescent="0.2">
      <c r="A181" s="13" t="s">
        <v>822</v>
      </c>
      <c r="B181" s="161">
        <f>'Rent FY 2021-22'!B182</f>
        <v>140</v>
      </c>
      <c r="C181" s="161">
        <f>'Rent FY 2021-22'!C182*106.28%</f>
        <v>549.46759999999995</v>
      </c>
      <c r="D181" s="161">
        <f>'Rent FY 2021-22'!D182*106.28%</f>
        <v>472.94599999999997</v>
      </c>
      <c r="E181" s="161">
        <f>'Rent FY 2021-22'!E182*106.28%</f>
        <v>576.0376</v>
      </c>
      <c r="F181" s="161">
        <f>'Rent FY 2021-22'!F182*106.28%</f>
        <v>621.73799999999994</v>
      </c>
      <c r="G181" s="161"/>
      <c r="H181" s="161">
        <f>'Rent FY 2021-22'!H182</f>
        <v>180</v>
      </c>
      <c r="I181" s="161">
        <f>'Rent FY 2021-22'!I182*106.28%</f>
        <v>654.6848</v>
      </c>
      <c r="J181" s="161">
        <f>'Rent FY 2021-22'!J182*106.28%</f>
        <v>584.54</v>
      </c>
      <c r="K181" s="161">
        <f>'Rent FY 2021-22'!K182*106.28%</f>
        <v>637.67999999999995</v>
      </c>
      <c r="L181" s="161">
        <f>'Rent FY 2021-22'!L182*106.28%</f>
        <v>690.81999999999994</v>
      </c>
      <c r="M181" s="161"/>
      <c r="N181" s="13">
        <f>'Rent FY 2021-22'!N182</f>
        <v>2420</v>
      </c>
      <c r="O181" s="161">
        <f>'Rent FY 2021-22'!O182*106.28%</f>
        <v>833.23519999999996</v>
      </c>
      <c r="P181" s="161">
        <f>'Rent FY 2021-22'!P182*106.28%</f>
        <v>728.01800000000003</v>
      </c>
      <c r="Q181" s="161">
        <f>'Rent FY 2021-22'!Q182*106.28%</f>
        <v>823.67</v>
      </c>
      <c r="R181" s="161">
        <f>'Rent FY 2021-22'!R182*106.28%</f>
        <v>929.94999999999993</v>
      </c>
      <c r="S181" s="161"/>
      <c r="T181" s="13">
        <f>'Rent FY 2021-22'!T182</f>
        <v>5120</v>
      </c>
      <c r="U181" s="161">
        <f>'Rent FY 2021-22'!U182*106.28%</f>
        <v>1022.4136</v>
      </c>
      <c r="V181" s="161">
        <f>'Rent FY 2021-22'!V182*106.28%</f>
        <v>866.18200000000002</v>
      </c>
      <c r="W181" s="161">
        <f>'Rent FY 2021-22'!W182*106.28%</f>
        <v>983.08999999999992</v>
      </c>
      <c r="X181" s="161">
        <f>'Rent FY 2021-22'!X182*106.28%</f>
        <v>1169.08</v>
      </c>
      <c r="Y181" s="161"/>
      <c r="Z181" s="13">
        <f>'Rent FY 2021-22'!Z182</f>
        <v>3010</v>
      </c>
      <c r="AA181" s="161">
        <f>'Rent FY 2021-22'!AA182*106.28%</f>
        <v>1267.9204</v>
      </c>
      <c r="AB181" s="161">
        <f>'Rent FY 2021-22'!AB182*106.28%</f>
        <v>1062.8</v>
      </c>
      <c r="AC181" s="161">
        <f>'Rent FY 2021-22'!AC182*106.28%</f>
        <v>1270.046</v>
      </c>
      <c r="AD181" s="161">
        <f>'Rent FY 2021-22'!AD182*106.28%</f>
        <v>1408.21</v>
      </c>
      <c r="AE181" s="161"/>
      <c r="AF181" s="13">
        <f>'Rent FY 2021-22'!AF182</f>
        <v>1060</v>
      </c>
      <c r="AG181" s="161">
        <f>'Rent FY 2021-22'!AG182*106.28%</f>
        <v>1798.2575999999999</v>
      </c>
      <c r="AH181" s="161">
        <f>'Rent FY 2021-22'!AH182*106.28%</f>
        <v>1381.6399999999999</v>
      </c>
      <c r="AI181" s="161">
        <f>'Rent FY 2021-22'!AI182*106.28%</f>
        <v>1594.2</v>
      </c>
      <c r="AJ181" s="161">
        <f>'Rent FY 2021-22'!AJ182*106.28%</f>
        <v>1966.1799999999998</v>
      </c>
      <c r="AK181" s="161"/>
      <c r="AL181" s="13">
        <f>'Rent FY 2021-22'!AL182</f>
        <v>11920</v>
      </c>
      <c r="AM181" s="161">
        <f>'Rent FY 2021-22'!AM182*106.28%</f>
        <v>1104.2492</v>
      </c>
      <c r="AN181" s="161">
        <f>'Rent FY 2021-22'!AN182*106.28%</f>
        <v>850.24</v>
      </c>
      <c r="AO181" s="161">
        <f>'Rent FY 2021-22'!AO182*106.28%</f>
        <v>1009.66</v>
      </c>
      <c r="AP181" s="161">
        <f>'Rent FY 2021-22'!AP182*106.28%</f>
        <v>1275.3599999999999</v>
      </c>
    </row>
    <row r="182" spans="1:42" x14ac:dyDescent="0.2">
      <c r="A182" s="13" t="s">
        <v>511</v>
      </c>
      <c r="B182" s="161">
        <f>'Rent FY 2021-22'!B183</f>
        <v>50</v>
      </c>
      <c r="C182" s="161">
        <f>'Rent FY 2021-22'!C183*106.28%</f>
        <v>600.48199999999997</v>
      </c>
      <c r="D182" s="161">
        <f>'Rent FY 2021-22'!D183*106.28%</f>
        <v>576.0376</v>
      </c>
      <c r="E182" s="161">
        <f>'Rent FY 2021-22'!E183*106.28%</f>
        <v>621.73799999999994</v>
      </c>
      <c r="F182" s="161">
        <f>'Rent FY 2021-22'!F183*106.28%</f>
        <v>621.73799999999994</v>
      </c>
      <c r="G182" s="161"/>
      <c r="H182" s="161">
        <f>'Rent FY 2021-22'!H183</f>
        <v>20</v>
      </c>
      <c r="I182" s="161">
        <f>'Rent FY 2021-22'!I183*106.28%</f>
        <v>681.25479999999993</v>
      </c>
      <c r="J182" s="161">
        <f>'Rent FY 2021-22'!J183*106.28%</f>
        <v>611.11</v>
      </c>
      <c r="K182" s="161">
        <f>'Rent FY 2021-22'!K183*106.28%</f>
        <v>664.25</v>
      </c>
      <c r="L182" s="161">
        <f>'Rent FY 2021-22'!L183*106.28%</f>
        <v>717.39</v>
      </c>
      <c r="M182" s="161"/>
      <c r="N182" s="13">
        <f>'Rent FY 2021-22'!N183</f>
        <v>360</v>
      </c>
      <c r="O182" s="161">
        <f>'Rent FY 2021-22'!O183*106.28%</f>
        <v>831.1096</v>
      </c>
      <c r="P182" s="161">
        <f>'Rent FY 2021-22'!P183*106.28%</f>
        <v>770.53</v>
      </c>
      <c r="Q182" s="161">
        <f>'Rent FY 2021-22'!Q183*106.28%</f>
        <v>823.67</v>
      </c>
      <c r="R182" s="161">
        <f>'Rent FY 2021-22'!R183*106.28%</f>
        <v>903.38</v>
      </c>
      <c r="S182" s="161"/>
      <c r="T182" s="13">
        <f>'Rent FY 2021-22'!T183</f>
        <v>600</v>
      </c>
      <c r="U182" s="161">
        <f>'Rent FY 2021-22'!U183*106.28%</f>
        <v>1055.3604</v>
      </c>
      <c r="V182" s="161">
        <f>'Rent FY 2021-22'!V183*106.28%</f>
        <v>956.52</v>
      </c>
      <c r="W182" s="161">
        <f>'Rent FY 2021-22'!W183*106.28%</f>
        <v>1036.23</v>
      </c>
      <c r="X182" s="161">
        <f>'Rent FY 2021-22'!X183*106.28%</f>
        <v>1169.08</v>
      </c>
      <c r="Y182" s="161"/>
      <c r="Z182" s="13">
        <f>'Rent FY 2021-22'!Z183</f>
        <v>470</v>
      </c>
      <c r="AA182" s="161">
        <f>'Rent FY 2021-22'!AA183*106.28%</f>
        <v>1296.616</v>
      </c>
      <c r="AB182" s="161">
        <f>'Rent FY 2021-22'!AB183*106.28%</f>
        <v>1169.08</v>
      </c>
      <c r="AC182" s="161">
        <f>'Rent FY 2021-22'!AC183*106.28%</f>
        <v>1301.93</v>
      </c>
      <c r="AD182" s="161">
        <f>'Rent FY 2021-22'!AD183*106.28%</f>
        <v>1381.6399999999999</v>
      </c>
      <c r="AE182" s="161"/>
      <c r="AF182" s="13">
        <f>'Rent FY 2021-22'!AF183</f>
        <v>120</v>
      </c>
      <c r="AG182" s="161">
        <f>'Rent FY 2021-22'!AG183*106.28%</f>
        <v>1752.5572</v>
      </c>
      <c r="AH182" s="161">
        <f>'Rent FY 2021-22'!AH183*106.28%</f>
        <v>1434.78</v>
      </c>
      <c r="AI182" s="161">
        <f>'Rent FY 2021-22'!AI183*106.28%</f>
        <v>1594.2</v>
      </c>
      <c r="AJ182" s="161">
        <f>'Rent FY 2021-22'!AJ183*106.28%</f>
        <v>1859.8999999999999</v>
      </c>
      <c r="AK182" s="161"/>
      <c r="AL182" s="13">
        <f>'Rent FY 2021-22'!AL183</f>
        <v>1610</v>
      </c>
      <c r="AM182" s="161">
        <f>'Rent FY 2021-22'!AM183*106.28%</f>
        <v>1109.5632000000001</v>
      </c>
      <c r="AN182" s="161">
        <f>'Rent FY 2021-22'!AN183*106.28%</f>
        <v>887.43799999999999</v>
      </c>
      <c r="AO182" s="161">
        <f>'Rent FY 2021-22'!AO183*106.28%</f>
        <v>1062.8</v>
      </c>
      <c r="AP182" s="161">
        <f>'Rent FY 2021-22'!AP183*106.28%</f>
        <v>1275.3599999999999</v>
      </c>
    </row>
    <row r="183" spans="1:42" x14ac:dyDescent="0.2">
      <c r="A183" s="13" t="s">
        <v>513</v>
      </c>
      <c r="B183" s="161">
        <f>'Rent FY 2021-22'!B184</f>
        <v>10</v>
      </c>
      <c r="C183" s="161">
        <f>'Rent FY 2021-22'!C184*106.28%</f>
        <v>376.2312</v>
      </c>
      <c r="D183" s="161">
        <f>'Rent FY 2021-22'!D184*106.28%</f>
        <v>318.83999999999997</v>
      </c>
      <c r="E183" s="161">
        <f>'Rent FY 2021-22'!E184*106.28%</f>
        <v>318.83999999999997</v>
      </c>
      <c r="F183" s="161">
        <f>'Rent FY 2021-22'!F184*106.28%</f>
        <v>318.83999999999997</v>
      </c>
      <c r="G183" s="161"/>
      <c r="H183" s="161">
        <f>'Rent FY 2021-22'!H184</f>
        <v>20</v>
      </c>
      <c r="I183" s="161">
        <f>'Rent FY 2021-22'!I184*106.28%</f>
        <v>561.15840000000003</v>
      </c>
      <c r="J183" s="161">
        <f>'Rent FY 2021-22'!J184*106.28%</f>
        <v>492.07639999999998</v>
      </c>
      <c r="K183" s="161">
        <f>'Rent FY 2021-22'!K184*106.28%</f>
        <v>555.84439999999995</v>
      </c>
      <c r="L183" s="161">
        <f>'Rent FY 2021-22'!L184*106.28%</f>
        <v>632.36599999999999</v>
      </c>
      <c r="M183" s="161"/>
      <c r="N183" s="13">
        <f>'Rent FY 2021-22'!N184</f>
        <v>280</v>
      </c>
      <c r="O183" s="161">
        <f>'Rent FY 2021-22'!O184*106.28%</f>
        <v>718.45280000000002</v>
      </c>
      <c r="P183" s="161">
        <f>'Rent FY 2021-22'!P184*106.28%</f>
        <v>653.62199999999996</v>
      </c>
      <c r="Q183" s="161">
        <f>'Rent FY 2021-22'!Q184*106.28%</f>
        <v>717.39</v>
      </c>
      <c r="R183" s="161">
        <f>'Rent FY 2021-22'!R184*106.28%</f>
        <v>770.53</v>
      </c>
      <c r="S183" s="161"/>
      <c r="T183" s="13">
        <f>'Rent FY 2021-22'!T184</f>
        <v>780</v>
      </c>
      <c r="U183" s="161">
        <f>'Rent FY 2021-22'!U184*106.28%</f>
        <v>878.93560000000002</v>
      </c>
      <c r="V183" s="161">
        <f>'Rent FY 2021-22'!V184*106.28%</f>
        <v>797.1</v>
      </c>
      <c r="W183" s="161">
        <f>'Rent FY 2021-22'!W184*106.28%</f>
        <v>876.81</v>
      </c>
      <c r="X183" s="161">
        <f>'Rent FY 2021-22'!X184*106.28%</f>
        <v>951.20600000000002</v>
      </c>
      <c r="Y183" s="161"/>
      <c r="Z183" s="13">
        <f>'Rent FY 2021-22'!Z184</f>
        <v>480</v>
      </c>
      <c r="AA183" s="161">
        <f>'Rent FY 2021-22'!AA184*106.28%</f>
        <v>1108.5003999999999</v>
      </c>
      <c r="AB183" s="161">
        <f>'Rent FY 2021-22'!AB184*106.28%</f>
        <v>983.08999999999992</v>
      </c>
      <c r="AC183" s="161">
        <f>'Rent FY 2021-22'!AC184*106.28%</f>
        <v>1062.8</v>
      </c>
      <c r="AD183" s="161">
        <f>'Rent FY 2021-22'!AD184*106.28%</f>
        <v>1222.22</v>
      </c>
      <c r="AE183" s="161"/>
      <c r="AF183" s="13">
        <f>'Rent FY 2021-22'!AF184</f>
        <v>120</v>
      </c>
      <c r="AG183" s="161">
        <f>'Rent FY 2021-22'!AG184*106.28%</f>
        <v>1663.2819999999999</v>
      </c>
      <c r="AH183" s="161">
        <f>'Rent FY 2021-22'!AH184*106.28%</f>
        <v>1339.1279999999999</v>
      </c>
      <c r="AI183" s="161">
        <f>'Rent FY 2021-22'!AI184*106.28%</f>
        <v>1487.9199999999998</v>
      </c>
      <c r="AJ183" s="161">
        <f>'Rent FY 2021-22'!AJ184*106.28%</f>
        <v>1859.8999999999999</v>
      </c>
      <c r="AK183" s="161"/>
      <c r="AL183" s="13">
        <f>'Rent FY 2021-22'!AL184</f>
        <v>1680</v>
      </c>
      <c r="AM183" s="161">
        <f>'Rent FY 2021-22'!AM184*106.28%</f>
        <v>967.14800000000002</v>
      </c>
      <c r="AN183" s="161">
        <f>'Rent FY 2021-22'!AN184*106.28%</f>
        <v>797.1</v>
      </c>
      <c r="AO183" s="161">
        <f>'Rent FY 2021-22'!AO184*106.28%</f>
        <v>903.38</v>
      </c>
      <c r="AP183" s="161">
        <f>'Rent FY 2021-22'!AP184*106.28%</f>
        <v>1062.8</v>
      </c>
    </row>
    <row r="184" spans="1:42" x14ac:dyDescent="0.2">
      <c r="A184" s="13" t="s">
        <v>515</v>
      </c>
      <c r="B184" s="161">
        <f>'Rent FY 2021-22'!B185</f>
        <v>10</v>
      </c>
      <c r="C184" s="161">
        <f>'Rent FY 2021-22'!C185*106.28%</f>
        <v>492.07639999999998</v>
      </c>
      <c r="D184" s="161">
        <f>'Rent FY 2021-22'!D185*106.28%</f>
        <v>472.94599999999997</v>
      </c>
      <c r="E184" s="161">
        <f>'Rent FY 2021-22'!E185*106.28%</f>
        <v>472.94599999999997</v>
      </c>
      <c r="F184" s="161">
        <f>'Rent FY 2021-22'!F185*106.28%</f>
        <v>531.4</v>
      </c>
      <c r="G184" s="161"/>
      <c r="H184" s="161">
        <f>'Rent FY 2021-22'!H185</f>
        <v>20</v>
      </c>
      <c r="I184" s="161">
        <f>'Rent FY 2021-22'!I185*106.28%</f>
        <v>735.45759999999996</v>
      </c>
      <c r="J184" s="161">
        <f>'Rent FY 2021-22'!J185*106.28%</f>
        <v>653.62199999999996</v>
      </c>
      <c r="K184" s="161">
        <f>'Rent FY 2021-22'!K185*106.28%</f>
        <v>717.39</v>
      </c>
      <c r="L184" s="161">
        <f>'Rent FY 2021-22'!L185*106.28%</f>
        <v>823.67</v>
      </c>
      <c r="M184" s="161"/>
      <c r="N184" s="13">
        <f>'Rent FY 2021-22'!N185</f>
        <v>240</v>
      </c>
      <c r="O184" s="161">
        <f>'Rent FY 2021-22'!O185*106.28%</f>
        <v>983.08999999999992</v>
      </c>
      <c r="P184" s="161">
        <f>'Rent FY 2021-22'!P185*106.28%</f>
        <v>903.38</v>
      </c>
      <c r="Q184" s="161">
        <f>'Rent FY 2021-22'!Q185*106.28%</f>
        <v>951.20600000000002</v>
      </c>
      <c r="R184" s="161">
        <f>'Rent FY 2021-22'!R185*106.28%</f>
        <v>1036.23</v>
      </c>
      <c r="S184" s="161"/>
      <c r="T184" s="13">
        <f>'Rent FY 2021-22'!T185</f>
        <v>530</v>
      </c>
      <c r="U184" s="161">
        <f>'Rent FY 2021-22'!U185*106.28%</f>
        <v>1239.2248</v>
      </c>
      <c r="V184" s="161">
        <f>'Rent FY 2021-22'!V185*106.28%</f>
        <v>1062.8</v>
      </c>
      <c r="W184" s="161">
        <f>'Rent FY 2021-22'!W185*106.28%</f>
        <v>1222.22</v>
      </c>
      <c r="X184" s="161">
        <f>'Rent FY 2021-22'!X185*106.28%</f>
        <v>1376.326</v>
      </c>
      <c r="Y184" s="161"/>
      <c r="Z184" s="13">
        <f>'Rent FY 2021-22'!Z185</f>
        <v>190</v>
      </c>
      <c r="AA184" s="161">
        <f>'Rent FY 2021-22'!AA185*106.28%</f>
        <v>1638.8375999999998</v>
      </c>
      <c r="AB184" s="161">
        <f>'Rent FY 2021-22'!AB185*106.28%</f>
        <v>1418.838</v>
      </c>
      <c r="AC184" s="161">
        <f>'Rent FY 2021-22'!AC185*106.28%</f>
        <v>1594.2</v>
      </c>
      <c r="AD184" s="161">
        <f>'Rent FY 2021-22'!AD185*106.28%</f>
        <v>1753.62</v>
      </c>
      <c r="AE184" s="161"/>
      <c r="AF184" s="13">
        <f>'Rent FY 2021-22'!AF185</f>
        <v>100</v>
      </c>
      <c r="AG184" s="161">
        <f>'Rent FY 2021-22'!AG185*106.28%</f>
        <v>2527.3384000000001</v>
      </c>
      <c r="AH184" s="161">
        <f>'Rent FY 2021-22'!AH185*106.28%</f>
        <v>1859.8999999999999</v>
      </c>
      <c r="AI184" s="161">
        <f>'Rent FY 2021-22'!AI185*106.28%</f>
        <v>2338.16</v>
      </c>
      <c r="AJ184" s="161">
        <f>'Rent FY 2021-22'!AJ185*106.28%</f>
        <v>2869.56</v>
      </c>
      <c r="AK184" s="161"/>
      <c r="AL184" s="13">
        <f>'Rent FY 2021-22'!AL185</f>
        <v>1090</v>
      </c>
      <c r="AM184" s="161">
        <f>'Rent FY 2021-22'!AM185*106.28%</f>
        <v>1347.6304</v>
      </c>
      <c r="AN184" s="161">
        <f>'Rent FY 2021-22'!AN185*106.28%</f>
        <v>1009.66</v>
      </c>
      <c r="AO184" s="161">
        <f>'Rent FY 2021-22'!AO185*106.28%</f>
        <v>1222.22</v>
      </c>
      <c r="AP184" s="161">
        <f>'Rent FY 2021-22'!AP185*106.28%</f>
        <v>1487.9199999999998</v>
      </c>
    </row>
    <row r="185" spans="1:42" x14ac:dyDescent="0.2">
      <c r="A185" s="13" t="s">
        <v>517</v>
      </c>
      <c r="B185" s="161">
        <f>'Rent FY 2021-22'!B186</f>
        <v>10</v>
      </c>
      <c r="C185" s="161">
        <f>'Rent FY 2021-22'!C186*106.28%</f>
        <v>571.78639999999996</v>
      </c>
      <c r="D185" s="161">
        <f>'Rent FY 2021-22'!D186*106.28%</f>
        <v>547.34199999999998</v>
      </c>
      <c r="E185" s="161">
        <f>'Rent FY 2021-22'!E186*106.28%</f>
        <v>584.54</v>
      </c>
      <c r="F185" s="161">
        <f>'Rent FY 2021-22'!F186*106.28%</f>
        <v>664.25</v>
      </c>
      <c r="G185" s="161"/>
      <c r="H185" s="161">
        <f>'Rent FY 2021-22'!H186</f>
        <v>10</v>
      </c>
      <c r="I185" s="161">
        <f>'Rent FY 2021-22'!I186*106.28%</f>
        <v>906.5684</v>
      </c>
      <c r="J185" s="161">
        <f>'Rent FY 2021-22'!J186*106.28%</f>
        <v>781.15800000000002</v>
      </c>
      <c r="K185" s="161">
        <f>'Rent FY 2021-22'!K186*106.28%</f>
        <v>956.52</v>
      </c>
      <c r="L185" s="161">
        <f>'Rent FY 2021-22'!L186*106.28%</f>
        <v>993.71799999999996</v>
      </c>
      <c r="M185" s="161"/>
      <c r="N185" s="13">
        <f>'Rent FY 2021-22'!N186</f>
        <v>120</v>
      </c>
      <c r="O185" s="161">
        <f>'Rent FY 2021-22'!O186*106.28%</f>
        <v>809.85360000000003</v>
      </c>
      <c r="P185" s="161">
        <f>'Rent FY 2021-22'!P186*106.28%</f>
        <v>743.95999999999992</v>
      </c>
      <c r="Q185" s="161">
        <f>'Rent FY 2021-22'!Q186*106.28%</f>
        <v>797.1</v>
      </c>
      <c r="R185" s="161">
        <f>'Rent FY 2021-22'!R186*106.28%</f>
        <v>876.81</v>
      </c>
      <c r="S185" s="161"/>
      <c r="T185" s="13">
        <f>'Rent FY 2021-22'!T186</f>
        <v>220</v>
      </c>
      <c r="U185" s="161">
        <f>'Rent FY 2021-22'!U186*106.28%</f>
        <v>1005.4087999999999</v>
      </c>
      <c r="V185" s="161">
        <f>'Rent FY 2021-22'!V186*106.28%</f>
        <v>903.38</v>
      </c>
      <c r="W185" s="161">
        <f>'Rent FY 2021-22'!W186*106.28%</f>
        <v>983.08999999999992</v>
      </c>
      <c r="X185" s="161">
        <f>'Rent FY 2021-22'!X186*106.28%</f>
        <v>1089.3699999999999</v>
      </c>
      <c r="Y185" s="161"/>
      <c r="Z185" s="13">
        <f>'Rent FY 2021-22'!Z186</f>
        <v>160</v>
      </c>
      <c r="AA185" s="161">
        <f>'Rent FY 2021-22'!AA186*106.28%</f>
        <v>1265.7947999999999</v>
      </c>
      <c r="AB185" s="161">
        <f>'Rent FY 2021-22'!AB186*106.28%</f>
        <v>1163.7660000000001</v>
      </c>
      <c r="AC185" s="161">
        <f>'Rent FY 2021-22'!AC186*106.28%</f>
        <v>1275.3599999999999</v>
      </c>
      <c r="AD185" s="161">
        <f>'Rent FY 2021-22'!AD186*106.28%</f>
        <v>1381.6399999999999</v>
      </c>
      <c r="AE185" s="161"/>
      <c r="AF185" s="13">
        <f>'Rent FY 2021-22'!AF186</f>
        <v>50</v>
      </c>
      <c r="AG185" s="161">
        <f>'Rent FY 2021-22'!AG186*106.28%</f>
        <v>1584.6348</v>
      </c>
      <c r="AH185" s="161">
        <f>'Rent FY 2021-22'!AH186*106.28%</f>
        <v>1434.78</v>
      </c>
      <c r="AI185" s="161">
        <f>'Rent FY 2021-22'!AI186*106.28%</f>
        <v>1594.2</v>
      </c>
      <c r="AJ185" s="161">
        <f>'Rent FY 2021-22'!AJ186*106.28%</f>
        <v>1700.48</v>
      </c>
      <c r="AK185" s="161"/>
      <c r="AL185" s="13">
        <f>'Rent FY 2021-22'!AL186</f>
        <v>570</v>
      </c>
      <c r="AM185" s="161">
        <f>'Rent FY 2021-22'!AM186*106.28%</f>
        <v>1080.8676</v>
      </c>
      <c r="AN185" s="161">
        <f>'Rent FY 2021-22'!AN186*106.28%</f>
        <v>876.81</v>
      </c>
      <c r="AO185" s="161">
        <f>'Rent FY 2021-22'!AO186*106.28%</f>
        <v>1036.23</v>
      </c>
      <c r="AP185" s="161">
        <f>'Rent FY 2021-22'!AP186*106.28%</f>
        <v>1273.2344000000001</v>
      </c>
    </row>
    <row r="186" spans="1:42" x14ac:dyDescent="0.2">
      <c r="A186" s="13" t="s">
        <v>519</v>
      </c>
      <c r="B186" s="161">
        <f>'Rent FY 2021-22'!B187</f>
        <v>30</v>
      </c>
      <c r="C186" s="161">
        <f>'Rent FY 2021-22'!C187*106.28%</f>
        <v>577.10040000000004</v>
      </c>
      <c r="D186" s="161">
        <f>'Rent FY 2021-22'!D187*106.28%</f>
        <v>488.88799999999998</v>
      </c>
      <c r="E186" s="161">
        <f>'Rent FY 2021-22'!E187*106.28%</f>
        <v>542.02800000000002</v>
      </c>
      <c r="F186" s="161">
        <f>'Rent FY 2021-22'!F187*106.28%</f>
        <v>690.81999999999994</v>
      </c>
      <c r="G186" s="161"/>
      <c r="H186" s="161">
        <f>'Rent FY 2021-22'!H187</f>
        <v>30</v>
      </c>
      <c r="I186" s="161">
        <f>'Rent FY 2021-22'!I187*106.28%</f>
        <v>640.86839999999995</v>
      </c>
      <c r="J186" s="161">
        <f>'Rent FY 2021-22'!J187*106.28%</f>
        <v>598.35640000000001</v>
      </c>
      <c r="K186" s="161">
        <f>'Rent FY 2021-22'!K187*106.28%</f>
        <v>635.55439999999999</v>
      </c>
      <c r="L186" s="161">
        <f>'Rent FY 2021-22'!L187*106.28%</f>
        <v>678.06639999999993</v>
      </c>
      <c r="M186" s="161"/>
      <c r="N186" s="13">
        <f>'Rent FY 2021-22'!N187</f>
        <v>520</v>
      </c>
      <c r="O186" s="161">
        <f>'Rent FY 2021-22'!O187*106.28%</f>
        <v>894.87759999999992</v>
      </c>
      <c r="P186" s="161">
        <f>'Rent FY 2021-22'!P187*106.28%</f>
        <v>797.1</v>
      </c>
      <c r="Q186" s="161">
        <f>'Rent FY 2021-22'!Q187*106.28%</f>
        <v>903.38</v>
      </c>
      <c r="R186" s="161">
        <f>'Rent FY 2021-22'!R187*106.28%</f>
        <v>983.08999999999992</v>
      </c>
      <c r="S186" s="161"/>
      <c r="T186" s="13">
        <f>'Rent FY 2021-22'!T187</f>
        <v>890</v>
      </c>
      <c r="U186" s="161">
        <f>'Rent FY 2021-22'!U187*106.28%</f>
        <v>1068.114</v>
      </c>
      <c r="V186" s="161">
        <f>'Rent FY 2021-22'!V187*106.28%</f>
        <v>903.38</v>
      </c>
      <c r="W186" s="161">
        <f>'Rent FY 2021-22'!W187*106.28%</f>
        <v>1036.23</v>
      </c>
      <c r="X186" s="161">
        <f>'Rent FY 2021-22'!X187*106.28%</f>
        <v>1226.4712</v>
      </c>
      <c r="Y186" s="161"/>
      <c r="Z186" s="13">
        <f>'Rent FY 2021-22'!Z187</f>
        <v>360</v>
      </c>
      <c r="AA186" s="161">
        <f>'Rent FY 2021-22'!AA187*106.28%</f>
        <v>1289.1764000000001</v>
      </c>
      <c r="AB186" s="161">
        <f>'Rent FY 2021-22'!AB187*106.28%</f>
        <v>1142.51</v>
      </c>
      <c r="AC186" s="161">
        <f>'Rent FY 2021-22'!AC187*106.28%</f>
        <v>1275.3599999999999</v>
      </c>
      <c r="AD186" s="161">
        <f>'Rent FY 2021-22'!AD187*106.28%</f>
        <v>1408.21</v>
      </c>
      <c r="AE186" s="161"/>
      <c r="AF186" s="13">
        <f>'Rent FY 2021-22'!AF187</f>
        <v>120</v>
      </c>
      <c r="AG186" s="161">
        <f>'Rent FY 2021-22'!AG187*106.28%</f>
        <v>1808.8855999999998</v>
      </c>
      <c r="AH186" s="161">
        <f>'Rent FY 2021-22'!AH187*106.28%</f>
        <v>1461.35</v>
      </c>
      <c r="AI186" s="161">
        <f>'Rent FY 2021-22'!AI187*106.28%</f>
        <v>1753.62</v>
      </c>
      <c r="AJ186" s="161">
        <f>'Rent FY 2021-22'!AJ187*106.28%</f>
        <v>2019.32</v>
      </c>
      <c r="AK186" s="161"/>
      <c r="AL186" s="13">
        <f>'Rent FY 2021-22'!AL187</f>
        <v>1940</v>
      </c>
      <c r="AM186" s="161">
        <f>'Rent FY 2021-22'!AM187*106.28%</f>
        <v>1093.6212</v>
      </c>
      <c r="AN186" s="161">
        <f>'Rent FY 2021-22'!AN187*106.28%</f>
        <v>886.37519999999995</v>
      </c>
      <c r="AO186" s="161">
        <f>'Rent FY 2021-22'!AO187*106.28%</f>
        <v>1009.66</v>
      </c>
      <c r="AP186" s="161">
        <f>'Rent FY 2021-22'!AP187*106.28%</f>
        <v>1275.3599999999999</v>
      </c>
    </row>
    <row r="187" spans="1:42" x14ac:dyDescent="0.2">
      <c r="A187" s="13" t="s">
        <v>521</v>
      </c>
      <c r="B187" s="161">
        <f>'Rent FY 2021-22'!B188</f>
        <v>10</v>
      </c>
      <c r="C187" s="161">
        <f>'Rent FY 2021-22'!C188*106.28%</f>
        <v>518.64639999999997</v>
      </c>
      <c r="D187" s="161">
        <f>'Rent FY 2021-22'!D188*106.28%</f>
        <v>467.63200000000001</v>
      </c>
      <c r="E187" s="161">
        <f>'Rent FY 2021-22'!E188*106.28%</f>
        <v>526.08600000000001</v>
      </c>
      <c r="F187" s="161">
        <f>'Rent FY 2021-22'!F188*106.28%</f>
        <v>584.54</v>
      </c>
      <c r="G187" s="161"/>
      <c r="H187" s="161">
        <f>'Rent FY 2021-22'!H188</f>
        <v>30</v>
      </c>
      <c r="I187" s="161">
        <f>'Rent FY 2021-22'!I188*106.28%</f>
        <v>569.66079999999999</v>
      </c>
      <c r="J187" s="161">
        <f>'Rent FY 2021-22'!J188*106.28%</f>
        <v>557.97</v>
      </c>
      <c r="K187" s="161">
        <f>'Rent FY 2021-22'!K188*106.28%</f>
        <v>557.97</v>
      </c>
      <c r="L187" s="161">
        <f>'Rent FY 2021-22'!L188*106.28%</f>
        <v>611.11</v>
      </c>
      <c r="M187" s="161"/>
      <c r="N187" s="13">
        <f>'Rent FY 2021-22'!N188</f>
        <v>210</v>
      </c>
      <c r="O187" s="161">
        <f>'Rent FY 2021-22'!O188*106.28%</f>
        <v>721.64120000000003</v>
      </c>
      <c r="P187" s="161">
        <f>'Rent FY 2021-22'!P188*106.28%</f>
        <v>658.93600000000004</v>
      </c>
      <c r="Q187" s="161">
        <f>'Rent FY 2021-22'!Q188*106.28%</f>
        <v>717.39</v>
      </c>
      <c r="R187" s="161">
        <f>'Rent FY 2021-22'!R188*106.28%</f>
        <v>775.84399999999994</v>
      </c>
      <c r="S187" s="161"/>
      <c r="T187" s="13">
        <f>'Rent FY 2021-22'!T188</f>
        <v>590</v>
      </c>
      <c r="U187" s="161">
        <f>'Rent FY 2021-22'!U188*106.28%</f>
        <v>884.24959999999999</v>
      </c>
      <c r="V187" s="161">
        <f>'Rent FY 2021-22'!V188*106.28%</f>
        <v>803.47680000000003</v>
      </c>
      <c r="W187" s="161">
        <f>'Rent FY 2021-22'!W188*106.28%</f>
        <v>876.81</v>
      </c>
      <c r="X187" s="161">
        <f>'Rent FY 2021-22'!X188*106.28%</f>
        <v>951.20600000000002</v>
      </c>
      <c r="Y187" s="161"/>
      <c r="Z187" s="13">
        <f>'Rent FY 2021-22'!Z188</f>
        <v>300</v>
      </c>
      <c r="AA187" s="161">
        <f>'Rent FY 2021-22'!AA188*106.28%</f>
        <v>1141.4472000000001</v>
      </c>
      <c r="AB187" s="161">
        <f>'Rent FY 2021-22'!AB188*106.28%</f>
        <v>1009.66</v>
      </c>
      <c r="AC187" s="161">
        <f>'Rent FY 2021-22'!AC188*106.28%</f>
        <v>1115.94</v>
      </c>
      <c r="AD187" s="161">
        <f>'Rent FY 2021-22'!AD188*106.28%</f>
        <v>1275.3599999999999</v>
      </c>
      <c r="AE187" s="161"/>
      <c r="AF187" s="13">
        <f>'Rent FY 2021-22'!AF188</f>
        <v>120</v>
      </c>
      <c r="AG187" s="161">
        <f>'Rent FY 2021-22'!AG188*106.28%</f>
        <v>1515.5527999999999</v>
      </c>
      <c r="AH187" s="161">
        <f>'Rent FY 2021-22'!AH188*106.28%</f>
        <v>1328.5</v>
      </c>
      <c r="AI187" s="161">
        <f>'Rent FY 2021-22'!AI188*106.28%</f>
        <v>1487.9199999999998</v>
      </c>
      <c r="AJ187" s="161">
        <f>'Rent FY 2021-22'!AJ188*106.28%</f>
        <v>1668.596</v>
      </c>
      <c r="AK187" s="161"/>
      <c r="AL187" s="13">
        <f>'Rent FY 2021-22'!AL188</f>
        <v>1260</v>
      </c>
      <c r="AM187" s="161">
        <f>'Rent FY 2021-22'!AM188*106.28%</f>
        <v>970.33640000000003</v>
      </c>
      <c r="AN187" s="161">
        <f>'Rent FY 2021-22'!AN188*106.28%</f>
        <v>797.1</v>
      </c>
      <c r="AO187" s="161">
        <f>'Rent FY 2021-22'!AO188*106.28%</f>
        <v>903.38</v>
      </c>
      <c r="AP187" s="161">
        <f>'Rent FY 2021-22'!AP188*106.28%</f>
        <v>1062.8</v>
      </c>
    </row>
    <row r="188" spans="1:42" x14ac:dyDescent="0.2">
      <c r="A188" s="13" t="s">
        <v>523</v>
      </c>
      <c r="B188" s="161">
        <f>'Rent FY 2021-22'!B189</f>
        <v>10</v>
      </c>
      <c r="C188" s="161">
        <f>'Rent FY 2021-22'!C189*106.28%</f>
        <v>749.274</v>
      </c>
      <c r="D188" s="161">
        <f>'Rent FY 2021-22'!D189*106.28%</f>
        <v>690.81999999999994</v>
      </c>
      <c r="E188" s="161">
        <f>'Rent FY 2021-22'!E189*106.28%</f>
        <v>823.67</v>
      </c>
      <c r="F188" s="161">
        <f>'Rent FY 2021-22'!F189*106.28%</f>
        <v>850.24</v>
      </c>
      <c r="G188" s="161"/>
      <c r="H188" s="161">
        <f>'Rent FY 2021-22'!H189</f>
        <v>10</v>
      </c>
      <c r="I188" s="161">
        <f>'Rent FY 2021-22'!I189*106.28%</f>
        <v>817.29319999999996</v>
      </c>
      <c r="J188" s="161">
        <f>'Rent FY 2021-22'!J189*106.28%</f>
        <v>797.1</v>
      </c>
      <c r="K188" s="161">
        <f>'Rent FY 2021-22'!K189*106.28%</f>
        <v>823.67</v>
      </c>
      <c r="L188" s="161">
        <f>'Rent FY 2021-22'!L189*106.28%</f>
        <v>850.24</v>
      </c>
      <c r="M188" s="161"/>
      <c r="N188" s="13">
        <f>'Rent FY 2021-22'!N189</f>
        <v>160</v>
      </c>
      <c r="O188" s="161">
        <f>'Rent FY 2021-22'!O189*106.28%</f>
        <v>974.58759999999995</v>
      </c>
      <c r="P188" s="161">
        <f>'Rent FY 2021-22'!P189*106.28%</f>
        <v>903.38</v>
      </c>
      <c r="Q188" s="161">
        <f>'Rent FY 2021-22'!Q189*106.28%</f>
        <v>956.52</v>
      </c>
      <c r="R188" s="161">
        <f>'Rent FY 2021-22'!R189*106.28%</f>
        <v>1057.4859999999999</v>
      </c>
      <c r="S188" s="161"/>
      <c r="T188" s="13">
        <f>'Rent FY 2021-22'!T189</f>
        <v>290</v>
      </c>
      <c r="U188" s="161">
        <f>'Rent FY 2021-22'!U189*106.28%</f>
        <v>1324.2487999999998</v>
      </c>
      <c r="V188" s="161">
        <f>'Rent FY 2021-22'!V189*106.28%</f>
        <v>1169.08</v>
      </c>
      <c r="W188" s="161">
        <f>'Rent FY 2021-22'!W189*106.28%</f>
        <v>1328.5</v>
      </c>
      <c r="X188" s="161">
        <f>'Rent FY 2021-22'!X189*106.28%</f>
        <v>1434.78</v>
      </c>
      <c r="Y188" s="161"/>
      <c r="Z188" s="13">
        <f>'Rent FY 2021-22'!Z189</f>
        <v>180</v>
      </c>
      <c r="AA188" s="161">
        <f>'Rent FY 2021-22'!AA189*106.28%</f>
        <v>1672.8471999999999</v>
      </c>
      <c r="AB188" s="161">
        <f>'Rent FY 2021-22'!AB189*106.28%</f>
        <v>1487.9199999999998</v>
      </c>
      <c r="AC188" s="161">
        <f>'Rent FY 2021-22'!AC189*106.28%</f>
        <v>1594.2</v>
      </c>
      <c r="AD188" s="161">
        <f>'Rent FY 2021-22'!AD189*106.28%</f>
        <v>1859.8999999999999</v>
      </c>
      <c r="AE188" s="161"/>
      <c r="AF188" s="13">
        <f>'Rent FY 2021-22'!AF189</f>
        <v>80</v>
      </c>
      <c r="AG188" s="161">
        <f>'Rent FY 2021-22'!AG189*106.28%</f>
        <v>2532.6523999999999</v>
      </c>
      <c r="AH188" s="161">
        <f>'Rent FY 2021-22'!AH189*106.28%</f>
        <v>1804.6343999999999</v>
      </c>
      <c r="AI188" s="161">
        <f>'Rent FY 2021-22'!AI189*106.28%</f>
        <v>2338.16</v>
      </c>
      <c r="AJ188" s="161">
        <f>'Rent FY 2021-22'!AJ189*106.28%</f>
        <v>2736.71</v>
      </c>
      <c r="AK188" s="161"/>
      <c r="AL188" s="13">
        <f>'Rent FY 2021-22'!AL189</f>
        <v>720</v>
      </c>
      <c r="AM188" s="161">
        <f>'Rent FY 2021-22'!AM189*106.28%</f>
        <v>1457.0988</v>
      </c>
      <c r="AN188" s="161">
        <f>'Rent FY 2021-22'!AN189*106.28%</f>
        <v>1062.8</v>
      </c>
      <c r="AO188" s="161">
        <f>'Rent FY 2021-22'!AO189*106.28%</f>
        <v>1328.5</v>
      </c>
      <c r="AP188" s="161">
        <f>'Rent FY 2021-22'!AP189*106.28%</f>
        <v>1594.2</v>
      </c>
    </row>
    <row r="189" spans="1:42" x14ac:dyDescent="0.2">
      <c r="A189" s="13" t="s">
        <v>525</v>
      </c>
      <c r="B189" s="161">
        <f>'Rent FY 2021-22'!B190</f>
        <v>10</v>
      </c>
      <c r="C189" s="161">
        <f>'Rent FY 2021-22'!C190*106.28%</f>
        <v>485.69959999999998</v>
      </c>
      <c r="D189" s="161">
        <f>'Rent FY 2021-22'!D190*106.28%</f>
        <v>425.12</v>
      </c>
      <c r="E189" s="161">
        <f>'Rent FY 2021-22'!E190*106.28%</f>
        <v>504.83</v>
      </c>
      <c r="F189" s="161">
        <f>'Rent FY 2021-22'!F190*106.28%</f>
        <v>531.4</v>
      </c>
      <c r="G189" s="161"/>
      <c r="H189" s="161">
        <f>'Rent FY 2021-22'!H190</f>
        <v>10</v>
      </c>
      <c r="I189" s="161">
        <f>'Rent FY 2021-22'!I190*106.28%</f>
        <v>705.69920000000002</v>
      </c>
      <c r="J189" s="161">
        <f>'Rent FY 2021-22'!J190*106.28%</f>
        <v>664.25</v>
      </c>
      <c r="K189" s="161">
        <f>'Rent FY 2021-22'!K190*106.28%</f>
        <v>690.81999999999994</v>
      </c>
      <c r="L189" s="161">
        <f>'Rent FY 2021-22'!L190*106.28%</f>
        <v>717.39</v>
      </c>
      <c r="M189" s="161"/>
      <c r="N189" s="13">
        <f>'Rent FY 2021-22'!N190</f>
        <v>100</v>
      </c>
      <c r="O189" s="161">
        <f>'Rent FY 2021-22'!O190*106.28%</f>
        <v>882.12400000000002</v>
      </c>
      <c r="P189" s="161">
        <f>'Rent FY 2021-22'!P190*106.28%</f>
        <v>813.04200000000003</v>
      </c>
      <c r="Q189" s="161">
        <f>'Rent FY 2021-22'!Q190*106.28%</f>
        <v>876.81</v>
      </c>
      <c r="R189" s="161">
        <f>'Rent FY 2021-22'!R190*106.28%</f>
        <v>951.20600000000002</v>
      </c>
      <c r="S189" s="161"/>
      <c r="T189" s="13">
        <f>'Rent FY 2021-22'!T190</f>
        <v>170</v>
      </c>
      <c r="U189" s="161">
        <f>'Rent FY 2021-22'!U190*106.28%</f>
        <v>1162.7031999999999</v>
      </c>
      <c r="V189" s="161">
        <f>'Rent FY 2021-22'!V190*106.28%</f>
        <v>1057.4859999999999</v>
      </c>
      <c r="W189" s="161">
        <f>'Rent FY 2021-22'!W190*106.28%</f>
        <v>1169.08</v>
      </c>
      <c r="X189" s="161">
        <f>'Rent FY 2021-22'!X190*106.28%</f>
        <v>1275.3599999999999</v>
      </c>
      <c r="Y189" s="161"/>
      <c r="Z189" s="13">
        <f>'Rent FY 2021-22'!Z190</f>
        <v>110</v>
      </c>
      <c r="AA189" s="161">
        <f>'Rent FY 2021-22'!AA190*106.28%</f>
        <v>1409.2728</v>
      </c>
      <c r="AB189" s="161">
        <f>'Rent FY 2021-22'!AB190*106.28%</f>
        <v>1328.5</v>
      </c>
      <c r="AC189" s="161">
        <f>'Rent FY 2021-22'!AC190*106.28%</f>
        <v>1381.6399999999999</v>
      </c>
      <c r="AD189" s="161">
        <f>'Rent FY 2021-22'!AD190*106.28%</f>
        <v>1487.9199999999998</v>
      </c>
      <c r="AE189" s="161"/>
      <c r="AF189" s="13">
        <f>'Rent FY 2021-22'!AF190</f>
        <v>30</v>
      </c>
      <c r="AG189" s="161">
        <f>'Rent FY 2021-22'!AG190*106.28%</f>
        <v>1791.8807999999999</v>
      </c>
      <c r="AH189" s="161">
        <f>'Rent FY 2021-22'!AH190*106.28%</f>
        <v>1541.06</v>
      </c>
      <c r="AI189" s="161">
        <f>'Rent FY 2021-22'!AI190*106.28%</f>
        <v>1859.8999999999999</v>
      </c>
      <c r="AJ189" s="161">
        <f>'Rent FY 2021-22'!AJ190*106.28%</f>
        <v>1966.1799999999998</v>
      </c>
      <c r="AK189" s="161"/>
      <c r="AL189" s="13">
        <f>'Rent FY 2021-22'!AL190</f>
        <v>430</v>
      </c>
      <c r="AM189" s="161">
        <f>'Rent FY 2021-22'!AM190*106.28%</f>
        <v>1191.3987999999999</v>
      </c>
      <c r="AN189" s="161">
        <f>'Rent FY 2021-22'!AN190*106.28%</f>
        <v>956.52</v>
      </c>
      <c r="AO189" s="161">
        <f>'Rent FY 2021-22'!AO190*106.28%</f>
        <v>1193.5244</v>
      </c>
      <c r="AP189" s="161">
        <f>'Rent FY 2021-22'!AP190*106.28%</f>
        <v>1381.6399999999999</v>
      </c>
    </row>
    <row r="190" spans="1:42" x14ac:dyDescent="0.2">
      <c r="A190" s="13" t="s">
        <v>527</v>
      </c>
      <c r="B190" s="161">
        <f>'Rent FY 2021-22'!B191</f>
        <v>0</v>
      </c>
      <c r="C190" s="161">
        <f>'Rent FY 2021-22'!C191*106.28%</f>
        <v>519.70920000000001</v>
      </c>
      <c r="D190" s="161">
        <f>'Rent FY 2021-22'!D191*106.28%</f>
        <v>446.37599999999998</v>
      </c>
      <c r="E190" s="161">
        <f>'Rent FY 2021-22'!E191*106.28%</f>
        <v>515.45799999999997</v>
      </c>
      <c r="F190" s="161">
        <f>'Rent FY 2021-22'!F191*106.28%</f>
        <v>584.54</v>
      </c>
      <c r="G190" s="161"/>
      <c r="H190" s="161">
        <f>'Rent FY 2021-22'!H191</f>
        <v>10</v>
      </c>
      <c r="I190" s="161">
        <f>'Rent FY 2021-22'!I191*106.28%</f>
        <v>615.36119999999994</v>
      </c>
      <c r="J190" s="161">
        <f>'Rent FY 2021-22'!J191*106.28%</f>
        <v>552.65599999999995</v>
      </c>
      <c r="K190" s="161">
        <f>'Rent FY 2021-22'!K191*106.28%</f>
        <v>584.54</v>
      </c>
      <c r="L190" s="161">
        <f>'Rent FY 2021-22'!L191*106.28%</f>
        <v>690.81999999999994</v>
      </c>
      <c r="M190" s="161"/>
      <c r="N190" s="13">
        <f>'Rent FY 2021-22'!N191</f>
        <v>100</v>
      </c>
      <c r="O190" s="161">
        <f>'Rent FY 2021-22'!O191*106.28%</f>
        <v>745.02279999999996</v>
      </c>
      <c r="P190" s="161">
        <f>'Rent FY 2021-22'!P191*106.28%</f>
        <v>685.50599999999997</v>
      </c>
      <c r="Q190" s="161">
        <f>'Rent FY 2021-22'!Q191*106.28%</f>
        <v>738.64599999999996</v>
      </c>
      <c r="R190" s="161">
        <f>'Rent FY 2021-22'!R191*106.28%</f>
        <v>781.15800000000002</v>
      </c>
      <c r="S190" s="161"/>
      <c r="T190" s="13">
        <f>'Rent FY 2021-22'!T191</f>
        <v>160</v>
      </c>
      <c r="U190" s="161">
        <f>'Rent FY 2021-22'!U191*106.28%</f>
        <v>906.5684</v>
      </c>
      <c r="V190" s="161">
        <f>'Rent FY 2021-22'!V191*106.28%</f>
        <v>823.67</v>
      </c>
      <c r="W190" s="161">
        <f>'Rent FY 2021-22'!W191*106.28%</f>
        <v>903.38</v>
      </c>
      <c r="X190" s="161">
        <f>'Rent FY 2021-22'!X191*106.28%</f>
        <v>983.08999999999992</v>
      </c>
      <c r="Y190" s="161"/>
      <c r="Z190" s="13">
        <f>'Rent FY 2021-22'!Z191</f>
        <v>100</v>
      </c>
      <c r="AA190" s="161">
        <f>'Rent FY 2021-22'!AA191*106.28%</f>
        <v>1130.8191999999999</v>
      </c>
      <c r="AB190" s="161">
        <f>'Rent FY 2021-22'!AB191*106.28%</f>
        <v>1036.23</v>
      </c>
      <c r="AC190" s="161">
        <f>'Rent FY 2021-22'!AC191*106.28%</f>
        <v>1115.94</v>
      </c>
      <c r="AD190" s="161">
        <f>'Rent FY 2021-22'!AD191*106.28%</f>
        <v>1222.22</v>
      </c>
      <c r="AE190" s="161"/>
      <c r="AF190" s="13">
        <f>'Rent FY 2021-22'!AF191</f>
        <v>50</v>
      </c>
      <c r="AG190" s="161">
        <f>'Rent FY 2021-22'!AG191*106.28%</f>
        <v>1691.9775999999999</v>
      </c>
      <c r="AH190" s="161">
        <f>'Rent FY 2021-22'!AH191*106.28%</f>
        <v>1392.268</v>
      </c>
      <c r="AI190" s="161">
        <f>'Rent FY 2021-22'!AI191*106.28%</f>
        <v>1541.06</v>
      </c>
      <c r="AJ190" s="161">
        <f>'Rent FY 2021-22'!AJ191*106.28%</f>
        <v>1859.8999999999999</v>
      </c>
      <c r="AK190" s="161"/>
      <c r="AL190" s="13">
        <f>'Rent FY 2021-22'!AL191</f>
        <v>410</v>
      </c>
      <c r="AM190" s="161">
        <f>'Rent FY 2021-22'!AM191*106.28%</f>
        <v>1014.9739999999999</v>
      </c>
      <c r="AN190" s="161">
        <f>'Rent FY 2021-22'!AN191*106.28%</f>
        <v>770.53</v>
      </c>
      <c r="AO190" s="161">
        <f>'Rent FY 2021-22'!AO191*106.28%</f>
        <v>951.20600000000002</v>
      </c>
      <c r="AP190" s="161">
        <f>'Rent FY 2021-22'!AP191*106.28%</f>
        <v>1115.94</v>
      </c>
    </row>
    <row r="191" spans="1:42" x14ac:dyDescent="0.2">
      <c r="A191" s="13" t="s">
        <v>529</v>
      </c>
      <c r="B191" s="161">
        <f>'Rent FY 2021-22'!B192</f>
        <v>10</v>
      </c>
      <c r="C191" s="161">
        <f>'Rent FY 2021-22'!C192*106.28%</f>
        <v>468.69479999999999</v>
      </c>
      <c r="D191" s="161">
        <f>'Rent FY 2021-22'!D192*106.28%</f>
        <v>425.12</v>
      </c>
      <c r="E191" s="161">
        <f>'Rent FY 2021-22'!E192*106.28%</f>
        <v>451.69</v>
      </c>
      <c r="F191" s="161">
        <f>'Rent FY 2021-22'!F192*106.28%</f>
        <v>478.26</v>
      </c>
      <c r="G191" s="161"/>
      <c r="H191" s="161">
        <f>'Rent FY 2021-22'!H192</f>
        <v>20</v>
      </c>
      <c r="I191" s="161">
        <f>'Rent FY 2021-22'!I192*106.28%</f>
        <v>598.35640000000001</v>
      </c>
      <c r="J191" s="161">
        <f>'Rent FY 2021-22'!J192*106.28%</f>
        <v>526.08600000000001</v>
      </c>
      <c r="K191" s="161">
        <f>'Rent FY 2021-22'!K192*106.28%</f>
        <v>611.11</v>
      </c>
      <c r="L191" s="161">
        <f>'Rent FY 2021-22'!L192*106.28%</f>
        <v>653.62199999999996</v>
      </c>
      <c r="M191" s="161"/>
      <c r="N191" s="13">
        <f>'Rent FY 2021-22'!N192</f>
        <v>110</v>
      </c>
      <c r="O191" s="161">
        <f>'Rent FY 2021-22'!O192*106.28%</f>
        <v>764.15319999999997</v>
      </c>
      <c r="P191" s="161">
        <f>'Rent FY 2021-22'!P192*106.28%</f>
        <v>690.81999999999994</v>
      </c>
      <c r="Q191" s="161">
        <f>'Rent FY 2021-22'!Q192*106.28%</f>
        <v>743.95999999999992</v>
      </c>
      <c r="R191" s="161">
        <f>'Rent FY 2021-22'!R192*106.28%</f>
        <v>823.67</v>
      </c>
      <c r="S191" s="161"/>
      <c r="T191" s="13">
        <f>'Rent FY 2021-22'!T192</f>
        <v>270</v>
      </c>
      <c r="U191" s="161">
        <f>'Rent FY 2021-22'!U192*106.28%</f>
        <v>1039.4184</v>
      </c>
      <c r="V191" s="161">
        <f>'Rent FY 2021-22'!V192*106.28%</f>
        <v>903.38</v>
      </c>
      <c r="W191" s="161">
        <f>'Rent FY 2021-22'!W192*106.28%</f>
        <v>1009.66</v>
      </c>
      <c r="X191" s="161">
        <f>'Rent FY 2021-22'!X192*106.28%</f>
        <v>1115.94</v>
      </c>
      <c r="Y191" s="161"/>
      <c r="Z191" s="13">
        <f>'Rent FY 2021-22'!Z192</f>
        <v>190</v>
      </c>
      <c r="AA191" s="161">
        <f>'Rent FY 2021-22'!AA192*106.28%</f>
        <v>1293.4276</v>
      </c>
      <c r="AB191" s="161">
        <f>'Rent FY 2021-22'!AB192*106.28%</f>
        <v>1169.08</v>
      </c>
      <c r="AC191" s="161">
        <f>'Rent FY 2021-22'!AC192*106.28%</f>
        <v>1328.5</v>
      </c>
      <c r="AD191" s="161">
        <f>'Rent FY 2021-22'!AD192*106.28%</f>
        <v>1408.21</v>
      </c>
      <c r="AE191" s="161"/>
      <c r="AF191" s="13">
        <f>'Rent FY 2021-22'!AF192</f>
        <v>50</v>
      </c>
      <c r="AG191" s="161">
        <f>'Rent FY 2021-22'!AG192*106.28%</f>
        <v>1744.0547999999999</v>
      </c>
      <c r="AH191" s="161">
        <f>'Rent FY 2021-22'!AH192*106.28%</f>
        <v>1487.9199999999998</v>
      </c>
      <c r="AI191" s="161">
        <f>'Rent FY 2021-22'!AI192*106.28%</f>
        <v>1700.48</v>
      </c>
      <c r="AJ191" s="161">
        <f>'Rent FY 2021-22'!AJ192*106.28%</f>
        <v>1913.04</v>
      </c>
      <c r="AK191" s="161"/>
      <c r="AL191" s="13">
        <f>'Rent FY 2021-22'!AL192</f>
        <v>650</v>
      </c>
      <c r="AM191" s="161">
        <f>'Rent FY 2021-22'!AM192*106.28%</f>
        <v>1094.684</v>
      </c>
      <c r="AN191" s="161">
        <f>'Rent FY 2021-22'!AN192*106.28%</f>
        <v>850.24</v>
      </c>
      <c r="AO191" s="161">
        <f>'Rent FY 2021-22'!AO192*106.28%</f>
        <v>1057.4859999999999</v>
      </c>
      <c r="AP191" s="161">
        <f>'Rent FY 2021-22'!AP192*106.28%</f>
        <v>1294.4903999999999</v>
      </c>
    </row>
    <row r="192" spans="1:42" x14ac:dyDescent="0.2">
      <c r="A192" s="13" t="s">
        <v>531</v>
      </c>
      <c r="B192" s="161">
        <f>'Rent FY 2021-22'!B193</f>
        <v>10</v>
      </c>
      <c r="C192" s="161">
        <f>'Rent FY 2021-22'!C193*106.28%</f>
        <v>399.61279999999999</v>
      </c>
      <c r="D192" s="161">
        <f>'Rent FY 2021-22'!D193*106.28%</f>
        <v>371.97999999999996</v>
      </c>
      <c r="E192" s="161">
        <f>'Rent FY 2021-22'!E193*106.28%</f>
        <v>371.97999999999996</v>
      </c>
      <c r="F192" s="161">
        <f>'Rent FY 2021-22'!F193*106.28%</f>
        <v>435.74799999999999</v>
      </c>
      <c r="G192" s="161"/>
      <c r="H192" s="161">
        <f>'Rent FY 2021-22'!H193</f>
        <v>10</v>
      </c>
      <c r="I192" s="161">
        <f>'Rent FY 2021-22'!I193*106.28%</f>
        <v>564.34680000000003</v>
      </c>
      <c r="J192" s="161">
        <f>'Rent FY 2021-22'!J193*106.28%</f>
        <v>467.63200000000001</v>
      </c>
      <c r="K192" s="161">
        <f>'Rent FY 2021-22'!K193*106.28%</f>
        <v>531.4</v>
      </c>
      <c r="L192" s="161">
        <f>'Rent FY 2021-22'!L193*106.28%</f>
        <v>600.48199999999997</v>
      </c>
      <c r="M192" s="161"/>
      <c r="N192" s="13">
        <f>'Rent FY 2021-22'!N193</f>
        <v>130</v>
      </c>
      <c r="O192" s="161">
        <f>'Rent FY 2021-22'!O193*106.28%</f>
        <v>636.61720000000003</v>
      </c>
      <c r="P192" s="161">
        <f>'Rent FY 2021-22'!P193*106.28%</f>
        <v>573.91200000000003</v>
      </c>
      <c r="Q192" s="161">
        <f>'Rent FY 2021-22'!Q193*106.28%</f>
        <v>632.36599999999999</v>
      </c>
      <c r="R192" s="161">
        <f>'Rent FY 2021-22'!R193*106.28%</f>
        <v>690.81999999999994</v>
      </c>
      <c r="S192" s="161"/>
      <c r="T192" s="13">
        <f>'Rent FY 2021-22'!T193</f>
        <v>370</v>
      </c>
      <c r="U192" s="161">
        <f>'Rent FY 2021-22'!U193*106.28%</f>
        <v>817.29319999999996</v>
      </c>
      <c r="V192" s="161">
        <f>'Rent FY 2021-22'!V193*106.28%</f>
        <v>728.01800000000003</v>
      </c>
      <c r="W192" s="161">
        <f>'Rent FY 2021-22'!W193*106.28%</f>
        <v>797.1</v>
      </c>
      <c r="X192" s="161">
        <f>'Rent FY 2021-22'!X193*106.28%</f>
        <v>876.81</v>
      </c>
      <c r="Y192" s="161"/>
      <c r="Z192" s="13">
        <f>'Rent FY 2021-22'!Z193</f>
        <v>220</v>
      </c>
      <c r="AA192" s="161">
        <f>'Rent FY 2021-22'!AA193*106.28%</f>
        <v>1006.4716</v>
      </c>
      <c r="AB192" s="161">
        <f>'Rent FY 2021-22'!AB193*106.28%</f>
        <v>903.38</v>
      </c>
      <c r="AC192" s="161">
        <f>'Rent FY 2021-22'!AC193*106.28%</f>
        <v>983.08999999999992</v>
      </c>
      <c r="AD192" s="161">
        <f>'Rent FY 2021-22'!AD193*106.28%</f>
        <v>1062.8</v>
      </c>
      <c r="AE192" s="161"/>
      <c r="AF192" s="13">
        <f>'Rent FY 2021-22'!AF193</f>
        <v>60</v>
      </c>
      <c r="AG192" s="161">
        <f>'Rent FY 2021-22'!AG193*106.28%</f>
        <v>1385.8912</v>
      </c>
      <c r="AH192" s="161">
        <f>'Rent FY 2021-22'!AH193*106.28%</f>
        <v>1169.08</v>
      </c>
      <c r="AI192" s="161">
        <f>'Rent FY 2021-22'!AI193*106.28%</f>
        <v>1355.07</v>
      </c>
      <c r="AJ192" s="161">
        <f>'Rent FY 2021-22'!AJ193*106.28%</f>
        <v>1541.06</v>
      </c>
      <c r="AK192" s="161"/>
      <c r="AL192" s="13">
        <f>'Rent FY 2021-22'!AL193</f>
        <v>780</v>
      </c>
      <c r="AM192" s="161">
        <f>'Rent FY 2021-22'!AM193*106.28%</f>
        <v>878.93560000000002</v>
      </c>
      <c r="AN192" s="161">
        <f>'Rent FY 2021-22'!AN193*106.28%</f>
        <v>717.39</v>
      </c>
      <c r="AO192" s="161">
        <f>'Rent FY 2021-22'!AO193*106.28%</f>
        <v>844.92599999999993</v>
      </c>
      <c r="AP192" s="161">
        <f>'Rent FY 2021-22'!AP193*106.28%</f>
        <v>983.08999999999992</v>
      </c>
    </row>
    <row r="193" spans="1:42" x14ac:dyDescent="0.2">
      <c r="A193" s="13" t="s">
        <v>533</v>
      </c>
      <c r="B193" s="161" t="str">
        <f>'Rent FY 2021-22'!B194</f>
        <v>-</v>
      </c>
      <c r="C193" s="161">
        <f>'Rent FY 2021-22'!C194*106.28%</f>
        <v>519.70920000000001</v>
      </c>
      <c r="D193" s="161">
        <f>'Rent FY 2021-22'!D194*106.28%</f>
        <v>446.37599999999998</v>
      </c>
      <c r="E193" s="161">
        <f>'Rent FY 2021-22'!E194*106.28%</f>
        <v>515.45799999999997</v>
      </c>
      <c r="F193" s="161">
        <f>'Rent FY 2021-22'!F194*106.28%</f>
        <v>584.54</v>
      </c>
      <c r="G193" s="161"/>
      <c r="H193" s="161">
        <f>'Rent FY 2021-22'!H194</f>
        <v>20</v>
      </c>
      <c r="I193" s="161">
        <f>'Rent FY 2021-22'!I194*106.28%</f>
        <v>674.87799999999993</v>
      </c>
      <c r="J193" s="161">
        <f>'Rent FY 2021-22'!J194*106.28%</f>
        <v>637.67999999999995</v>
      </c>
      <c r="K193" s="161">
        <f>'Rent FY 2021-22'!K194*106.28%</f>
        <v>664.25</v>
      </c>
      <c r="L193" s="161">
        <f>'Rent FY 2021-22'!L194*106.28%</f>
        <v>699.32240000000002</v>
      </c>
      <c r="M193" s="161"/>
      <c r="N193" s="13">
        <f>'Rent FY 2021-22'!N194</f>
        <v>90</v>
      </c>
      <c r="O193" s="161">
        <f>'Rent FY 2021-22'!O194*106.28%</f>
        <v>877.87279999999998</v>
      </c>
      <c r="P193" s="161">
        <f>'Rent FY 2021-22'!P194*106.28%</f>
        <v>770.53</v>
      </c>
      <c r="Q193" s="161">
        <f>'Rent FY 2021-22'!Q194*106.28%</f>
        <v>823.67</v>
      </c>
      <c r="R193" s="161">
        <f>'Rent FY 2021-22'!R194*106.28%</f>
        <v>956.52</v>
      </c>
      <c r="S193" s="161"/>
      <c r="T193" s="13">
        <f>'Rent FY 2021-22'!T194</f>
        <v>240</v>
      </c>
      <c r="U193" s="161">
        <f>'Rent FY 2021-22'!U194*106.28%</f>
        <v>1024.5391999999999</v>
      </c>
      <c r="V193" s="161">
        <f>'Rent FY 2021-22'!V194*106.28%</f>
        <v>929.94999999999993</v>
      </c>
      <c r="W193" s="161">
        <f>'Rent FY 2021-22'!W194*106.28%</f>
        <v>1009.66</v>
      </c>
      <c r="X193" s="161">
        <f>'Rent FY 2021-22'!X194*106.28%</f>
        <v>1089.3699999999999</v>
      </c>
      <c r="Y193" s="161"/>
      <c r="Z193" s="13">
        <f>'Rent FY 2021-22'!Z194</f>
        <v>260</v>
      </c>
      <c r="AA193" s="161">
        <f>'Rent FY 2021-22'!AA194*106.28%</f>
        <v>1271.1088</v>
      </c>
      <c r="AB193" s="161">
        <f>'Rent FY 2021-22'!AB194*106.28%</f>
        <v>1087.2444</v>
      </c>
      <c r="AC193" s="161">
        <f>'Rent FY 2021-22'!AC194*106.28%</f>
        <v>1275.3599999999999</v>
      </c>
      <c r="AD193" s="161">
        <f>'Rent FY 2021-22'!AD194*106.28%</f>
        <v>1434.78</v>
      </c>
      <c r="AE193" s="161"/>
      <c r="AF193" s="13">
        <f>'Rent FY 2021-22'!AF194</f>
        <v>170</v>
      </c>
      <c r="AG193" s="161">
        <f>'Rent FY 2021-22'!AG194*106.28%</f>
        <v>1631.3979999999999</v>
      </c>
      <c r="AH193" s="161">
        <f>'Rent FY 2021-22'!AH194*106.28%</f>
        <v>1248.79</v>
      </c>
      <c r="AI193" s="161">
        <f>'Rent FY 2021-22'!AI194*106.28%</f>
        <v>1487.9199999999998</v>
      </c>
      <c r="AJ193" s="161">
        <f>'Rent FY 2021-22'!AJ194*106.28%</f>
        <v>1913.04</v>
      </c>
      <c r="AK193" s="161"/>
      <c r="AL193" s="13">
        <f>'Rent FY 2021-22'!AL194</f>
        <v>780</v>
      </c>
      <c r="AM193" s="161">
        <f>'Rent FY 2021-22'!AM194*106.28%</f>
        <v>1214.7803999999999</v>
      </c>
      <c r="AN193" s="161">
        <f>'Rent FY 2021-22'!AN194*106.28%</f>
        <v>951.20600000000002</v>
      </c>
      <c r="AO193" s="161">
        <f>'Rent FY 2021-22'!AO194*106.28%</f>
        <v>1142.51</v>
      </c>
      <c r="AP193" s="161">
        <f>'Rent FY 2021-22'!AP194*106.28%</f>
        <v>1381.6399999999999</v>
      </c>
    </row>
    <row r="194" spans="1:42" x14ac:dyDescent="0.2">
      <c r="A194" s="13" t="s">
        <v>823</v>
      </c>
      <c r="B194" s="161">
        <f>'Rent FY 2021-22'!B195</f>
        <v>190</v>
      </c>
      <c r="C194" s="161">
        <f>'Rent FY 2021-22'!C195*106.28%</f>
        <v>520.77199999999993</v>
      </c>
      <c r="D194" s="161">
        <f>'Rent FY 2021-22'!D195*106.28%</f>
        <v>449.56439999999998</v>
      </c>
      <c r="E194" s="161">
        <f>'Rent FY 2021-22'!E195*106.28%</f>
        <v>504.83</v>
      </c>
      <c r="F194" s="161">
        <f>'Rent FY 2021-22'!F195*106.28%</f>
        <v>584.54</v>
      </c>
      <c r="G194" s="161"/>
      <c r="H194" s="161">
        <f>'Rent FY 2021-22'!H195</f>
        <v>240</v>
      </c>
      <c r="I194" s="161">
        <f>'Rent FY 2021-22'!I195*106.28%</f>
        <v>764.15319999999997</v>
      </c>
      <c r="J194" s="161">
        <f>'Rent FY 2021-22'!J195*106.28%</f>
        <v>690.81999999999994</v>
      </c>
      <c r="K194" s="161">
        <f>'Rent FY 2021-22'!K195*106.28%</f>
        <v>743.95999999999992</v>
      </c>
      <c r="L194" s="161">
        <f>'Rent FY 2021-22'!L195*106.28%</f>
        <v>844.92599999999993</v>
      </c>
      <c r="M194" s="161"/>
      <c r="N194" s="13">
        <f>'Rent FY 2021-22'!N195</f>
        <v>2490</v>
      </c>
      <c r="O194" s="161">
        <f>'Rent FY 2021-22'!O195*106.28%</f>
        <v>936.32679999999993</v>
      </c>
      <c r="P194" s="161">
        <f>'Rent FY 2021-22'!P195*106.28%</f>
        <v>844.92599999999993</v>
      </c>
      <c r="Q194" s="161">
        <f>'Rent FY 2021-22'!Q195*106.28%</f>
        <v>924.63599999999997</v>
      </c>
      <c r="R194" s="161">
        <f>'Rent FY 2021-22'!R195*106.28%</f>
        <v>1009.66</v>
      </c>
      <c r="S194" s="161"/>
      <c r="T194" s="13">
        <f>'Rent FY 2021-22'!T195</f>
        <v>4210</v>
      </c>
      <c r="U194" s="161">
        <f>'Rent FY 2021-22'!U195*106.28%</f>
        <v>1222.22</v>
      </c>
      <c r="V194" s="161">
        <f>'Rent FY 2021-22'!V195*106.28%</f>
        <v>1057.4859999999999</v>
      </c>
      <c r="W194" s="161">
        <f>'Rent FY 2021-22'!W195*106.28%</f>
        <v>1222.22</v>
      </c>
      <c r="X194" s="161">
        <f>'Rent FY 2021-22'!X195*106.28%</f>
        <v>1328.5</v>
      </c>
      <c r="Y194" s="161"/>
      <c r="Z194" s="13">
        <f>'Rent FY 2021-22'!Z195</f>
        <v>1910</v>
      </c>
      <c r="AA194" s="161">
        <f>'Rent FY 2021-22'!AA195*106.28%</f>
        <v>1558.0647999999999</v>
      </c>
      <c r="AB194" s="161">
        <f>'Rent FY 2021-22'!AB195*106.28%</f>
        <v>1328.5</v>
      </c>
      <c r="AC194" s="161">
        <f>'Rent FY 2021-22'!AC195*106.28%</f>
        <v>1487.9199999999998</v>
      </c>
      <c r="AD194" s="161">
        <f>'Rent FY 2021-22'!AD195*106.28%</f>
        <v>1700.48</v>
      </c>
      <c r="AE194" s="161"/>
      <c r="AF194" s="13">
        <f>'Rent FY 2021-22'!AF195</f>
        <v>820</v>
      </c>
      <c r="AG194" s="161">
        <f>'Rent FY 2021-22'!AG195*106.28%</f>
        <v>2225.5032000000001</v>
      </c>
      <c r="AH194" s="161">
        <f>'Rent FY 2021-22'!AH195*106.28%</f>
        <v>1700.48</v>
      </c>
      <c r="AI194" s="161">
        <f>'Rent FY 2021-22'!AI195*106.28%</f>
        <v>2072.46</v>
      </c>
      <c r="AJ194" s="161">
        <f>'Rent FY 2021-22'!AJ195*106.28%</f>
        <v>2550.7199999999998</v>
      </c>
      <c r="AK194" s="161"/>
      <c r="AL194" s="13">
        <f>'Rent FY 2021-22'!AL195</f>
        <v>9860</v>
      </c>
      <c r="AM194" s="161">
        <f>'Rent FY 2021-22'!AM195*106.28%</f>
        <v>1273.2344000000001</v>
      </c>
      <c r="AN194" s="161">
        <f>'Rent FY 2021-22'!AN195*106.28%</f>
        <v>956.52</v>
      </c>
      <c r="AO194" s="161">
        <f>'Rent FY 2021-22'!AO195*106.28%</f>
        <v>1169.08</v>
      </c>
      <c r="AP194" s="161">
        <f>'Rent FY 2021-22'!AP195*106.28%</f>
        <v>1434.78</v>
      </c>
    </row>
    <row r="195" spans="1:42" x14ac:dyDescent="0.2">
      <c r="A195" s="13" t="s">
        <v>535</v>
      </c>
      <c r="B195" s="161" t="str">
        <f>'Rent FY 2021-22'!B196</f>
        <v>-</v>
      </c>
      <c r="C195" s="161">
        <f>'Rent FY 2021-22'!C196*106.28%</f>
        <v>519.70920000000001</v>
      </c>
      <c r="D195" s="161">
        <f>'Rent FY 2021-22'!D196*106.28%</f>
        <v>446.37599999999998</v>
      </c>
      <c r="E195" s="161">
        <f>'Rent FY 2021-22'!E196*106.28%</f>
        <v>515.45799999999997</v>
      </c>
      <c r="F195" s="161">
        <f>'Rent FY 2021-22'!F196*106.28%</f>
        <v>584.54</v>
      </c>
      <c r="G195" s="161"/>
      <c r="H195" s="161">
        <f>'Rent FY 2021-22'!H196</f>
        <v>10</v>
      </c>
      <c r="I195" s="161">
        <f>'Rent FY 2021-22'!I196*106.28%</f>
        <v>800.28840000000002</v>
      </c>
      <c r="J195" s="161">
        <f>'Rent FY 2021-22'!J196*106.28%</f>
        <v>770.53</v>
      </c>
      <c r="K195" s="161">
        <f>'Rent FY 2021-22'!K196*106.28%</f>
        <v>797.1</v>
      </c>
      <c r="L195" s="161">
        <f>'Rent FY 2021-22'!L196*106.28%</f>
        <v>844.92599999999993</v>
      </c>
      <c r="M195" s="161"/>
      <c r="N195" s="13">
        <f>'Rent FY 2021-22'!N196</f>
        <v>140</v>
      </c>
      <c r="O195" s="161">
        <f>'Rent FY 2021-22'!O196*106.28%</f>
        <v>893.81479999999999</v>
      </c>
      <c r="P195" s="161">
        <f>'Rent FY 2021-22'!P196*106.28%</f>
        <v>844.92599999999993</v>
      </c>
      <c r="Q195" s="161">
        <f>'Rent FY 2021-22'!Q196*106.28%</f>
        <v>903.38</v>
      </c>
      <c r="R195" s="161">
        <f>'Rent FY 2021-22'!R196*106.28%</f>
        <v>951.20600000000002</v>
      </c>
      <c r="S195" s="161"/>
      <c r="T195" s="13">
        <f>'Rent FY 2021-22'!T196</f>
        <v>260</v>
      </c>
      <c r="U195" s="161">
        <f>'Rent FY 2021-22'!U196*106.28%</f>
        <v>1173.3311999999999</v>
      </c>
      <c r="V195" s="161">
        <f>'Rent FY 2021-22'!V196*106.28%</f>
        <v>1057.4859999999999</v>
      </c>
      <c r="W195" s="161">
        <f>'Rent FY 2021-22'!W196*106.28%</f>
        <v>1169.08</v>
      </c>
      <c r="X195" s="161">
        <f>'Rent FY 2021-22'!X196*106.28%</f>
        <v>1275.3599999999999</v>
      </c>
      <c r="Y195" s="161"/>
      <c r="Z195" s="13">
        <f>'Rent FY 2021-22'!Z196</f>
        <v>130</v>
      </c>
      <c r="AA195" s="161">
        <f>'Rent FY 2021-22'!AA196*106.28%</f>
        <v>1510.2387999999999</v>
      </c>
      <c r="AB195" s="161">
        <f>'Rent FY 2021-22'!AB196*106.28%</f>
        <v>1381.6399999999999</v>
      </c>
      <c r="AC195" s="161">
        <f>'Rent FY 2021-22'!AC196*106.28%</f>
        <v>1501.7364</v>
      </c>
      <c r="AD195" s="161">
        <f>'Rent FY 2021-22'!AD196*106.28%</f>
        <v>1594.2</v>
      </c>
      <c r="AE195" s="161"/>
      <c r="AF195" s="13">
        <f>'Rent FY 2021-22'!AF196</f>
        <v>30</v>
      </c>
      <c r="AG195" s="161">
        <f>'Rent FY 2021-22'!AG196*106.28%</f>
        <v>1914.1027999999999</v>
      </c>
      <c r="AH195" s="161">
        <f>'Rent FY 2021-22'!AH196*106.28%</f>
        <v>1753.62</v>
      </c>
      <c r="AI195" s="161">
        <f>'Rent FY 2021-22'!AI196*106.28%</f>
        <v>1886.47</v>
      </c>
      <c r="AJ195" s="161">
        <f>'Rent FY 2021-22'!AJ196*106.28%</f>
        <v>2125.6</v>
      </c>
      <c r="AK195" s="161"/>
      <c r="AL195" s="13">
        <f>'Rent FY 2021-22'!AL196</f>
        <v>570</v>
      </c>
      <c r="AM195" s="161">
        <f>'Rent FY 2021-22'!AM196*106.28%</f>
        <v>1199.9012</v>
      </c>
      <c r="AN195" s="161">
        <f>'Rent FY 2021-22'!AN196*106.28%</f>
        <v>956.52</v>
      </c>
      <c r="AO195" s="161">
        <f>'Rent FY 2021-22'!AO196*106.28%</f>
        <v>1169.08</v>
      </c>
      <c r="AP195" s="161">
        <f>'Rent FY 2021-22'!AP196*106.28%</f>
        <v>1381.6399999999999</v>
      </c>
    </row>
    <row r="196" spans="1:42" x14ac:dyDescent="0.2">
      <c r="A196" s="13" t="s">
        <v>537</v>
      </c>
      <c r="B196" s="161">
        <f>'Rent FY 2021-22'!B197</f>
        <v>30</v>
      </c>
      <c r="C196" s="161">
        <f>'Rent FY 2021-22'!C197*106.28%</f>
        <v>514.39519999999993</v>
      </c>
      <c r="D196" s="161">
        <f>'Rent FY 2021-22'!D197*106.28%</f>
        <v>472.94599999999997</v>
      </c>
      <c r="E196" s="161">
        <f>'Rent FY 2021-22'!E197*106.28%</f>
        <v>478.26</v>
      </c>
      <c r="F196" s="161">
        <f>'Rent FY 2021-22'!F197*106.28%</f>
        <v>582.4144</v>
      </c>
      <c r="G196" s="161"/>
      <c r="H196" s="161">
        <f>'Rent FY 2021-22'!H197</f>
        <v>10</v>
      </c>
      <c r="I196" s="161">
        <f>'Rent FY 2021-22'!I197*106.28%</f>
        <v>817.29319999999996</v>
      </c>
      <c r="J196" s="161">
        <f>'Rent FY 2021-22'!J197*106.28%</f>
        <v>743.95999999999992</v>
      </c>
      <c r="K196" s="161">
        <f>'Rent FY 2021-22'!K197*106.28%</f>
        <v>797.1</v>
      </c>
      <c r="L196" s="161">
        <f>'Rent FY 2021-22'!L197*106.28%</f>
        <v>903.38</v>
      </c>
      <c r="M196" s="161"/>
      <c r="N196" s="13">
        <f>'Rent FY 2021-22'!N197</f>
        <v>300</v>
      </c>
      <c r="O196" s="161">
        <f>'Rent FY 2021-22'!O197*106.28%</f>
        <v>916.1336</v>
      </c>
      <c r="P196" s="161">
        <f>'Rent FY 2021-22'!P197*106.28%</f>
        <v>850.24</v>
      </c>
      <c r="Q196" s="161">
        <f>'Rent FY 2021-22'!Q197*106.28%</f>
        <v>903.38</v>
      </c>
      <c r="R196" s="161">
        <f>'Rent FY 2021-22'!R197*106.28%</f>
        <v>967.14800000000002</v>
      </c>
      <c r="S196" s="161"/>
      <c r="T196" s="13">
        <f>'Rent FY 2021-22'!T197</f>
        <v>510</v>
      </c>
      <c r="U196" s="161">
        <f>'Rent FY 2021-22'!U197*106.28%</f>
        <v>1173.3311999999999</v>
      </c>
      <c r="V196" s="161">
        <f>'Rent FY 2021-22'!V197*106.28%</f>
        <v>1036.23</v>
      </c>
      <c r="W196" s="161">
        <f>'Rent FY 2021-22'!W197*106.28%</f>
        <v>1169.08</v>
      </c>
      <c r="X196" s="161">
        <f>'Rent FY 2021-22'!X197*106.28%</f>
        <v>1291.3019999999999</v>
      </c>
      <c r="Y196" s="161"/>
      <c r="Z196" s="13">
        <f>'Rent FY 2021-22'!Z197</f>
        <v>240</v>
      </c>
      <c r="AA196" s="161">
        <f>'Rent FY 2021-22'!AA197*106.28%</f>
        <v>1541.06</v>
      </c>
      <c r="AB196" s="161">
        <f>'Rent FY 2021-22'!AB197*106.28%</f>
        <v>1381.6399999999999</v>
      </c>
      <c r="AC196" s="161">
        <f>'Rent FY 2021-22'!AC197*106.28%</f>
        <v>1487.9199999999998</v>
      </c>
      <c r="AD196" s="161">
        <f>'Rent FY 2021-22'!AD197*106.28%</f>
        <v>1631.3979999999999</v>
      </c>
      <c r="AE196" s="161"/>
      <c r="AF196" s="13">
        <f>'Rent FY 2021-22'!AF197</f>
        <v>100</v>
      </c>
      <c r="AG196" s="161">
        <f>'Rent FY 2021-22'!AG197*106.28%</f>
        <v>2247.8220000000001</v>
      </c>
      <c r="AH196" s="161">
        <f>'Rent FY 2021-22'!AH197*106.28%</f>
        <v>1700.48</v>
      </c>
      <c r="AI196" s="161">
        <f>'Rent FY 2021-22'!AI197*106.28%</f>
        <v>2114.9719999999998</v>
      </c>
      <c r="AJ196" s="161">
        <f>'Rent FY 2021-22'!AJ197*106.28%</f>
        <v>2471.0099999999998</v>
      </c>
      <c r="AK196" s="161"/>
      <c r="AL196" s="13">
        <f>'Rent FY 2021-22'!AL197</f>
        <v>1170</v>
      </c>
      <c r="AM196" s="161">
        <f>'Rent FY 2021-22'!AM197*106.28%</f>
        <v>1254.104</v>
      </c>
      <c r="AN196" s="161">
        <f>'Rent FY 2021-22'!AN197*106.28%</f>
        <v>956.52</v>
      </c>
      <c r="AO196" s="161">
        <f>'Rent FY 2021-22'!AO197*106.28%</f>
        <v>1169.08</v>
      </c>
      <c r="AP196" s="161">
        <f>'Rent FY 2021-22'!AP197*106.28%</f>
        <v>1434.78</v>
      </c>
    </row>
    <row r="197" spans="1:42" x14ac:dyDescent="0.2">
      <c r="A197" s="13" t="s">
        <v>538</v>
      </c>
      <c r="B197" s="161">
        <f>'Rent FY 2021-22'!B198</f>
        <v>20</v>
      </c>
      <c r="C197" s="161">
        <f>'Rent FY 2021-22'!C198*106.28%</f>
        <v>537.77679999999998</v>
      </c>
      <c r="D197" s="161">
        <f>'Rent FY 2021-22'!D198*106.28%</f>
        <v>504.83</v>
      </c>
      <c r="E197" s="161">
        <f>'Rent FY 2021-22'!E198*106.28%</f>
        <v>531.4</v>
      </c>
      <c r="F197" s="161">
        <f>'Rent FY 2021-22'!F198*106.28%</f>
        <v>584.54</v>
      </c>
      <c r="G197" s="161"/>
      <c r="H197" s="161">
        <f>'Rent FY 2021-22'!H198</f>
        <v>20</v>
      </c>
      <c r="I197" s="161">
        <f>'Rent FY 2021-22'!I198*106.28%</f>
        <v>725.89239999999995</v>
      </c>
      <c r="J197" s="161">
        <f>'Rent FY 2021-22'!J198*106.28%</f>
        <v>690.81999999999994</v>
      </c>
      <c r="K197" s="161">
        <f>'Rent FY 2021-22'!K198*106.28%</f>
        <v>717.39</v>
      </c>
      <c r="L197" s="161">
        <f>'Rent FY 2021-22'!L198*106.28%</f>
        <v>743.95999999999992</v>
      </c>
      <c r="M197" s="161"/>
      <c r="N197" s="13">
        <f>'Rent FY 2021-22'!N198</f>
        <v>260</v>
      </c>
      <c r="O197" s="161">
        <f>'Rent FY 2021-22'!O198*106.28%</f>
        <v>906.5684</v>
      </c>
      <c r="P197" s="161">
        <f>'Rent FY 2021-22'!P198*106.28%</f>
        <v>844.92599999999993</v>
      </c>
      <c r="Q197" s="161">
        <f>'Rent FY 2021-22'!Q198*106.28%</f>
        <v>903.38</v>
      </c>
      <c r="R197" s="161">
        <f>'Rent FY 2021-22'!R198*106.28%</f>
        <v>956.52</v>
      </c>
      <c r="S197" s="161"/>
      <c r="T197" s="13">
        <f>'Rent FY 2021-22'!T198</f>
        <v>610</v>
      </c>
      <c r="U197" s="161">
        <f>'Rent FY 2021-22'!U198*106.28%</f>
        <v>1187.1476</v>
      </c>
      <c r="V197" s="161">
        <f>'Rent FY 2021-22'!V198*106.28%</f>
        <v>1057.4859999999999</v>
      </c>
      <c r="W197" s="161">
        <f>'Rent FY 2021-22'!W198*106.28%</f>
        <v>1169.08</v>
      </c>
      <c r="X197" s="161">
        <f>'Rent FY 2021-22'!X198*106.28%</f>
        <v>1275.3599999999999</v>
      </c>
      <c r="Y197" s="161"/>
      <c r="Z197" s="13">
        <f>'Rent FY 2021-22'!Z198</f>
        <v>200</v>
      </c>
      <c r="AA197" s="161">
        <f>'Rent FY 2021-22'!AA198*106.28%</f>
        <v>1569.7556</v>
      </c>
      <c r="AB197" s="161">
        <f>'Rent FY 2021-22'!AB198*106.28%</f>
        <v>1379.5144</v>
      </c>
      <c r="AC197" s="161">
        <f>'Rent FY 2021-22'!AC198*106.28%</f>
        <v>1514.49</v>
      </c>
      <c r="AD197" s="161">
        <f>'Rent FY 2021-22'!AD198*106.28%</f>
        <v>1647.34</v>
      </c>
      <c r="AE197" s="161"/>
      <c r="AF197" s="13">
        <f>'Rent FY 2021-22'!AF198</f>
        <v>70</v>
      </c>
      <c r="AG197" s="161">
        <f>'Rent FY 2021-22'!AG198*106.28%</f>
        <v>2263.7640000000001</v>
      </c>
      <c r="AH197" s="161">
        <f>'Rent FY 2021-22'!AH198*106.28%</f>
        <v>1801.4459999999999</v>
      </c>
      <c r="AI197" s="161">
        <f>'Rent FY 2021-22'!AI198*106.28%</f>
        <v>2102.2183999999997</v>
      </c>
      <c r="AJ197" s="161">
        <f>'Rent FY 2021-22'!AJ198*106.28%</f>
        <v>2497.58</v>
      </c>
      <c r="AK197" s="161"/>
      <c r="AL197" s="13">
        <f>'Rent FY 2021-22'!AL198</f>
        <v>1170</v>
      </c>
      <c r="AM197" s="161">
        <f>'Rent FY 2021-22'!AM198*106.28%</f>
        <v>1241.3504</v>
      </c>
      <c r="AN197" s="161">
        <f>'Rent FY 2021-22'!AN198*106.28%</f>
        <v>956.52</v>
      </c>
      <c r="AO197" s="161">
        <f>'Rent FY 2021-22'!AO198*106.28%</f>
        <v>1163.7660000000001</v>
      </c>
      <c r="AP197" s="161">
        <f>'Rent FY 2021-22'!AP198*106.28%</f>
        <v>1381.6399999999999</v>
      </c>
    </row>
    <row r="198" spans="1:42" x14ac:dyDescent="0.2">
      <c r="A198" s="13" t="s">
        <v>540</v>
      </c>
      <c r="B198" s="161" t="str">
        <f>'Rent FY 2021-22'!B199</f>
        <v>-</v>
      </c>
      <c r="C198" s="161">
        <f>'Rent FY 2021-22'!C199*106.28%</f>
        <v>519.70920000000001</v>
      </c>
      <c r="D198" s="161">
        <f>'Rent FY 2021-22'!D199*106.28%</f>
        <v>446.37599999999998</v>
      </c>
      <c r="E198" s="161">
        <f>'Rent FY 2021-22'!E199*106.28%</f>
        <v>515.45799999999997</v>
      </c>
      <c r="F198" s="161">
        <f>'Rent FY 2021-22'!F199*106.28%</f>
        <v>584.54</v>
      </c>
      <c r="G198" s="161"/>
      <c r="H198" s="161">
        <f>'Rent FY 2021-22'!H199</f>
        <v>10</v>
      </c>
      <c r="I198" s="161">
        <f>'Rent FY 2021-22'!I199*106.28%</f>
        <v>862.99360000000001</v>
      </c>
      <c r="J198" s="161">
        <f>'Rent FY 2021-22'!J199*106.28%</f>
        <v>823.67</v>
      </c>
      <c r="K198" s="161">
        <f>'Rent FY 2021-22'!K199*106.28%</f>
        <v>858.74239999999998</v>
      </c>
      <c r="L198" s="161">
        <f>'Rent FY 2021-22'!L199*106.28%</f>
        <v>903.38</v>
      </c>
      <c r="M198" s="161"/>
      <c r="N198" s="13">
        <f>'Rent FY 2021-22'!N199</f>
        <v>180</v>
      </c>
      <c r="O198" s="161">
        <f>'Rent FY 2021-22'!O199*106.28%</f>
        <v>1028.7903999999999</v>
      </c>
      <c r="P198" s="161">
        <f>'Rent FY 2021-22'!P199*106.28%</f>
        <v>949.08039999999994</v>
      </c>
      <c r="Q198" s="161">
        <f>'Rent FY 2021-22'!Q199*106.28%</f>
        <v>1009.66</v>
      </c>
      <c r="R198" s="161">
        <f>'Rent FY 2021-22'!R199*106.28%</f>
        <v>1062.8</v>
      </c>
      <c r="S198" s="161"/>
      <c r="T198" s="13">
        <f>'Rent FY 2021-22'!T199</f>
        <v>290</v>
      </c>
      <c r="U198" s="161">
        <f>'Rent FY 2021-22'!U199*106.28%</f>
        <v>1344.442</v>
      </c>
      <c r="V198" s="161">
        <f>'Rent FY 2021-22'!V199*106.28%</f>
        <v>1222.22</v>
      </c>
      <c r="W198" s="161">
        <f>'Rent FY 2021-22'!W199*106.28%</f>
        <v>1328.5</v>
      </c>
      <c r="X198" s="161">
        <f>'Rent FY 2021-22'!X199*106.28%</f>
        <v>1434.78</v>
      </c>
      <c r="Y198" s="161"/>
      <c r="Z198" s="13">
        <f>'Rent FY 2021-22'!Z199</f>
        <v>150</v>
      </c>
      <c r="AA198" s="161">
        <f>'Rent FY 2021-22'!AA199*106.28%</f>
        <v>1697.2916</v>
      </c>
      <c r="AB198" s="161">
        <f>'Rent FY 2021-22'!AB199*106.28%</f>
        <v>1541.06</v>
      </c>
      <c r="AC198" s="161">
        <f>'Rent FY 2021-22'!AC199*106.28%</f>
        <v>1647.34</v>
      </c>
      <c r="AD198" s="161">
        <f>'Rent FY 2021-22'!AD199*106.28%</f>
        <v>1806.76</v>
      </c>
      <c r="AE198" s="161"/>
      <c r="AF198" s="13">
        <f>'Rent FY 2021-22'!AF199</f>
        <v>60</v>
      </c>
      <c r="AG198" s="161">
        <f>'Rent FY 2021-22'!AG199*106.28%</f>
        <v>2793.0383999999999</v>
      </c>
      <c r="AH198" s="161">
        <f>'Rent FY 2021-22'!AH199*106.28%</f>
        <v>1913.04</v>
      </c>
      <c r="AI198" s="161">
        <f>'Rent FY 2021-22'!AI199*106.28%</f>
        <v>2338.16</v>
      </c>
      <c r="AJ198" s="161">
        <f>'Rent FY 2021-22'!AJ199*106.28%</f>
        <v>2657</v>
      </c>
      <c r="AK198" s="161"/>
      <c r="AL198" s="13">
        <f>'Rent FY 2021-22'!AL199</f>
        <v>690</v>
      </c>
      <c r="AM198" s="161">
        <f>'Rent FY 2021-22'!AM199*106.28%</f>
        <v>1457.0988</v>
      </c>
      <c r="AN198" s="161">
        <f>'Rent FY 2021-22'!AN199*106.28%</f>
        <v>1115.94</v>
      </c>
      <c r="AO198" s="161">
        <f>'Rent FY 2021-22'!AO199*106.28%</f>
        <v>1328.5</v>
      </c>
      <c r="AP198" s="161">
        <f>'Rent FY 2021-22'!AP199*106.28%</f>
        <v>1594.2</v>
      </c>
    </row>
    <row r="199" spans="1:42" x14ac:dyDescent="0.2">
      <c r="A199" s="13" t="s">
        <v>542</v>
      </c>
      <c r="B199" s="161">
        <f>'Rent FY 2021-22'!B200</f>
        <v>30</v>
      </c>
      <c r="C199" s="161">
        <f>'Rent FY 2021-22'!C200*106.28%</f>
        <v>533.52559999999994</v>
      </c>
      <c r="D199" s="161">
        <f>'Rent FY 2021-22'!D200*106.28%</f>
        <v>478.26</v>
      </c>
      <c r="E199" s="161">
        <f>'Rent FY 2021-22'!E200*106.28%</f>
        <v>531.4</v>
      </c>
      <c r="F199" s="161">
        <f>'Rent FY 2021-22'!F200*106.28%</f>
        <v>584.54</v>
      </c>
      <c r="G199" s="161"/>
      <c r="H199" s="161">
        <f>'Rent FY 2021-22'!H200</f>
        <v>20</v>
      </c>
      <c r="I199" s="161">
        <f>'Rent FY 2021-22'!I200*106.28%</f>
        <v>728.01800000000003</v>
      </c>
      <c r="J199" s="161">
        <f>'Rent FY 2021-22'!J200*106.28%</f>
        <v>690.81999999999994</v>
      </c>
      <c r="K199" s="161">
        <f>'Rent FY 2021-22'!K200*106.28%</f>
        <v>690.81999999999994</v>
      </c>
      <c r="L199" s="161">
        <f>'Rent FY 2021-22'!L200*106.28%</f>
        <v>797.1</v>
      </c>
      <c r="M199" s="161"/>
      <c r="N199" s="13">
        <f>'Rent FY 2021-22'!N200</f>
        <v>220</v>
      </c>
      <c r="O199" s="161">
        <f>'Rent FY 2021-22'!O200*106.28%</f>
        <v>821.5444</v>
      </c>
      <c r="P199" s="161">
        <f>'Rent FY 2021-22'!P200*106.28%</f>
        <v>770.53</v>
      </c>
      <c r="Q199" s="161">
        <f>'Rent FY 2021-22'!Q200*106.28%</f>
        <v>823.67</v>
      </c>
      <c r="R199" s="161">
        <f>'Rent FY 2021-22'!R200*106.28%</f>
        <v>898.06599999999992</v>
      </c>
      <c r="S199" s="161"/>
      <c r="T199" s="13">
        <f>'Rent FY 2021-22'!T200</f>
        <v>390</v>
      </c>
      <c r="U199" s="161">
        <f>'Rent FY 2021-22'!U200*106.28%</f>
        <v>1069.1768</v>
      </c>
      <c r="V199" s="161">
        <f>'Rent FY 2021-22'!V200*106.28%</f>
        <v>935.26400000000001</v>
      </c>
      <c r="W199" s="161">
        <f>'Rent FY 2021-22'!W200*106.28%</f>
        <v>1036.23</v>
      </c>
      <c r="X199" s="161">
        <f>'Rent FY 2021-22'!X200*106.28%</f>
        <v>1169.08</v>
      </c>
      <c r="Y199" s="161"/>
      <c r="Z199" s="13">
        <f>'Rent FY 2021-22'!Z200</f>
        <v>170</v>
      </c>
      <c r="AA199" s="161">
        <f>'Rent FY 2021-22'!AA200*106.28%</f>
        <v>1371.0119999999999</v>
      </c>
      <c r="AB199" s="161">
        <f>'Rent FY 2021-22'!AB200*106.28%</f>
        <v>1222.22</v>
      </c>
      <c r="AC199" s="161">
        <f>'Rent FY 2021-22'!AC200*106.28%</f>
        <v>1360.384</v>
      </c>
      <c r="AD199" s="161">
        <f>'Rent FY 2021-22'!AD200*106.28%</f>
        <v>1487.9199999999998</v>
      </c>
      <c r="AE199" s="161"/>
      <c r="AF199" s="13">
        <f>'Rent FY 2021-22'!AF200</f>
        <v>70</v>
      </c>
      <c r="AG199" s="161">
        <f>'Rent FY 2021-22'!AG200*106.28%</f>
        <v>1935.3588</v>
      </c>
      <c r="AH199" s="161">
        <f>'Rent FY 2021-22'!AH200*106.28%</f>
        <v>1567.6299999999999</v>
      </c>
      <c r="AI199" s="161">
        <f>'Rent FY 2021-22'!AI200*106.28%</f>
        <v>1913.04</v>
      </c>
      <c r="AJ199" s="161">
        <f>'Rent FY 2021-22'!AJ200*106.28%</f>
        <v>2231.88</v>
      </c>
      <c r="AK199" s="161"/>
      <c r="AL199" s="13">
        <f>'Rent FY 2021-22'!AL200</f>
        <v>900</v>
      </c>
      <c r="AM199" s="161">
        <f>'Rent FY 2021-22'!AM200*106.28%</f>
        <v>1107.4376</v>
      </c>
      <c r="AN199" s="161">
        <f>'Rent FY 2021-22'!AN200*106.28%</f>
        <v>850.24</v>
      </c>
      <c r="AO199" s="161">
        <f>'Rent FY 2021-22'!AO200*106.28%</f>
        <v>1009.66</v>
      </c>
      <c r="AP199" s="161">
        <f>'Rent FY 2021-22'!AP200*106.28%</f>
        <v>1275.3599999999999</v>
      </c>
    </row>
    <row r="200" spans="1:42" x14ac:dyDescent="0.2">
      <c r="A200" s="13" t="s">
        <v>543</v>
      </c>
      <c r="B200" s="161">
        <f>'Rent FY 2021-22'!B201</f>
        <v>10</v>
      </c>
      <c r="C200" s="161">
        <f>'Rent FY 2021-22'!C201*106.28%</f>
        <v>554.78160000000003</v>
      </c>
      <c r="D200" s="161">
        <f>'Rent FY 2021-22'!D201*106.28%</f>
        <v>414.49199999999996</v>
      </c>
      <c r="E200" s="161">
        <f>'Rent FY 2021-22'!E201*106.28%</f>
        <v>531.4</v>
      </c>
      <c r="F200" s="161">
        <f>'Rent FY 2021-22'!F201*106.28%</f>
        <v>690.81999999999994</v>
      </c>
      <c r="G200" s="161"/>
      <c r="H200" s="161">
        <f>'Rent FY 2021-22'!H201</f>
        <v>20</v>
      </c>
      <c r="I200" s="161">
        <f>'Rent FY 2021-22'!I201*106.28%</f>
        <v>767.34159999999997</v>
      </c>
      <c r="J200" s="161">
        <f>'Rent FY 2021-22'!J201*106.28%</f>
        <v>717.39</v>
      </c>
      <c r="K200" s="161">
        <f>'Rent FY 2021-22'!K201*106.28%</f>
        <v>738.64599999999996</v>
      </c>
      <c r="L200" s="161">
        <f>'Rent FY 2021-22'!L201*106.28%</f>
        <v>823.67</v>
      </c>
      <c r="M200" s="161"/>
      <c r="N200" s="13">
        <f>'Rent FY 2021-22'!N201</f>
        <v>350</v>
      </c>
      <c r="O200" s="161">
        <f>'Rent FY 2021-22'!O201*106.28%</f>
        <v>1000.0948</v>
      </c>
      <c r="P200" s="161">
        <f>'Rent FY 2021-22'!P201*106.28%</f>
        <v>903.38</v>
      </c>
      <c r="Q200" s="161">
        <f>'Rent FY 2021-22'!Q201*106.28%</f>
        <v>956.52</v>
      </c>
      <c r="R200" s="161">
        <f>'Rent FY 2021-22'!R201*106.28%</f>
        <v>1062.8</v>
      </c>
      <c r="S200" s="161"/>
      <c r="T200" s="13">
        <f>'Rent FY 2021-22'!T201</f>
        <v>630</v>
      </c>
      <c r="U200" s="161">
        <f>'Rent FY 2021-22'!U201*106.28%</f>
        <v>1385.8912</v>
      </c>
      <c r="V200" s="161">
        <f>'Rent FY 2021-22'!V201*106.28%</f>
        <v>1169.08</v>
      </c>
      <c r="W200" s="161">
        <f>'Rent FY 2021-22'!W201*106.28%</f>
        <v>1376.326</v>
      </c>
      <c r="X200" s="161">
        <f>'Rent FY 2021-22'!X201*106.28%</f>
        <v>1541.06</v>
      </c>
      <c r="Y200" s="161"/>
      <c r="Z200" s="13">
        <f>'Rent FY 2021-22'!Z201</f>
        <v>250</v>
      </c>
      <c r="AA200" s="161">
        <f>'Rent FY 2021-22'!AA201*106.28%</f>
        <v>1889.6584</v>
      </c>
      <c r="AB200" s="161">
        <f>'Rent FY 2021-22'!AB201*106.28%</f>
        <v>1594.2</v>
      </c>
      <c r="AC200" s="161">
        <f>'Rent FY 2021-22'!AC201*106.28%</f>
        <v>1806.76</v>
      </c>
      <c r="AD200" s="161">
        <f>'Rent FY 2021-22'!AD201*106.28%</f>
        <v>2125.6</v>
      </c>
      <c r="AE200" s="161"/>
      <c r="AF200" s="13">
        <f>'Rent FY 2021-22'!AF201</f>
        <v>120</v>
      </c>
      <c r="AG200" s="161">
        <f>'Rent FY 2021-22'!AG201*106.28%</f>
        <v>2823.8595999999998</v>
      </c>
      <c r="AH200" s="161">
        <f>'Rent FY 2021-22'!AH201*106.28%</f>
        <v>2125.6</v>
      </c>
      <c r="AI200" s="161">
        <f>'Rent FY 2021-22'!AI201*106.28%</f>
        <v>2657</v>
      </c>
      <c r="AJ200" s="161">
        <f>'Rent FY 2021-22'!AJ201*106.28%</f>
        <v>3400.96</v>
      </c>
      <c r="AK200" s="161"/>
      <c r="AL200" s="13">
        <f>'Rent FY 2021-22'!AL201</f>
        <v>1390</v>
      </c>
      <c r="AM200" s="161">
        <f>'Rent FY 2021-22'!AM201*106.28%</f>
        <v>1486.8571999999999</v>
      </c>
      <c r="AN200" s="161">
        <f>'Rent FY 2021-22'!AN201*106.28%</f>
        <v>1057.4859999999999</v>
      </c>
      <c r="AO200" s="161">
        <f>'Rent FY 2021-22'!AO201*106.28%</f>
        <v>1328.5</v>
      </c>
      <c r="AP200" s="161">
        <f>'Rent FY 2021-22'!AP201*106.28%</f>
        <v>1695.1659999999999</v>
      </c>
    </row>
    <row r="201" spans="1:42" x14ac:dyDescent="0.2">
      <c r="A201" s="13" t="s">
        <v>544</v>
      </c>
      <c r="B201" s="161">
        <f>'Rent FY 2021-22'!B202</f>
        <v>60</v>
      </c>
      <c r="C201" s="161">
        <f>'Rent FY 2021-22'!C202*106.28%</f>
        <v>475.07159999999999</v>
      </c>
      <c r="D201" s="161">
        <f>'Rent FY 2021-22'!D202*106.28%</f>
        <v>419.80599999999998</v>
      </c>
      <c r="E201" s="161">
        <f>'Rent FY 2021-22'!E202*106.28%</f>
        <v>478.26</v>
      </c>
      <c r="F201" s="161">
        <f>'Rent FY 2021-22'!F202*106.28%</f>
        <v>531.4</v>
      </c>
      <c r="G201" s="161"/>
      <c r="H201" s="161">
        <f>'Rent FY 2021-22'!H202</f>
        <v>30</v>
      </c>
      <c r="I201" s="161">
        <f>'Rent FY 2021-22'!I202*106.28%</f>
        <v>716.32719999999995</v>
      </c>
      <c r="J201" s="161">
        <f>'Rent FY 2021-22'!J202*106.28%</f>
        <v>618.54959999999994</v>
      </c>
      <c r="K201" s="161">
        <f>'Rent FY 2021-22'!K202*106.28%</f>
        <v>717.39</v>
      </c>
      <c r="L201" s="161">
        <f>'Rent FY 2021-22'!L202*106.28%</f>
        <v>823.67</v>
      </c>
      <c r="M201" s="161"/>
      <c r="N201" s="13">
        <f>'Rent FY 2021-22'!N202</f>
        <v>250</v>
      </c>
      <c r="O201" s="161">
        <f>'Rent FY 2021-22'!O202*106.28%</f>
        <v>816.23039999999992</v>
      </c>
      <c r="P201" s="161">
        <f>'Rent FY 2021-22'!P202*106.28%</f>
        <v>743.95999999999992</v>
      </c>
      <c r="Q201" s="161">
        <f>'Rent FY 2021-22'!Q202*106.28%</f>
        <v>797.1</v>
      </c>
      <c r="R201" s="161">
        <f>'Rent FY 2021-22'!R202*106.28%</f>
        <v>876.81</v>
      </c>
      <c r="S201" s="161"/>
      <c r="T201" s="13">
        <f>'Rent FY 2021-22'!T202</f>
        <v>300</v>
      </c>
      <c r="U201" s="161">
        <f>'Rent FY 2021-22'!U202*106.28%</f>
        <v>1056.4232</v>
      </c>
      <c r="V201" s="161">
        <f>'Rent FY 2021-22'!V202*106.28%</f>
        <v>983.08999999999992</v>
      </c>
      <c r="W201" s="161">
        <f>'Rent FY 2021-22'!W202*106.28%</f>
        <v>1057.4859999999999</v>
      </c>
      <c r="X201" s="161">
        <f>'Rent FY 2021-22'!X202*106.28%</f>
        <v>1142.51</v>
      </c>
      <c r="Y201" s="161"/>
      <c r="Z201" s="13">
        <f>'Rent FY 2021-22'!Z202</f>
        <v>180</v>
      </c>
      <c r="AA201" s="161">
        <f>'Rent FY 2021-22'!AA202*106.28%</f>
        <v>1271.1088</v>
      </c>
      <c r="AB201" s="161">
        <f>'Rent FY 2021-22'!AB202*106.28%</f>
        <v>1169.08</v>
      </c>
      <c r="AC201" s="161">
        <f>'Rent FY 2021-22'!AC202*106.28%</f>
        <v>1275.3599999999999</v>
      </c>
      <c r="AD201" s="161">
        <f>'Rent FY 2021-22'!AD202*106.28%</f>
        <v>1381.6399999999999</v>
      </c>
      <c r="AE201" s="161"/>
      <c r="AF201" s="13">
        <f>'Rent FY 2021-22'!AF202</f>
        <v>20</v>
      </c>
      <c r="AG201" s="161">
        <f>'Rent FY 2021-22'!AG202*106.28%</f>
        <v>1548.4995999999999</v>
      </c>
      <c r="AH201" s="161">
        <f>'Rent FY 2021-22'!AH202*106.28%</f>
        <v>1381.6399999999999</v>
      </c>
      <c r="AI201" s="161">
        <f>'Rent FY 2021-22'!AI202*106.28%</f>
        <v>1487.9199999999998</v>
      </c>
      <c r="AJ201" s="161">
        <f>'Rent FY 2021-22'!AJ202*106.28%</f>
        <v>1695.1659999999999</v>
      </c>
      <c r="AK201" s="161"/>
      <c r="AL201" s="13">
        <f>'Rent FY 2021-22'!AL202</f>
        <v>830</v>
      </c>
      <c r="AM201" s="161">
        <f>'Rent FY 2021-22'!AM202*106.28%</f>
        <v>992.65519999999992</v>
      </c>
      <c r="AN201" s="161">
        <f>'Rent FY 2021-22'!AN202*106.28%</f>
        <v>797.1</v>
      </c>
      <c r="AO201" s="161">
        <f>'Rent FY 2021-22'!AO202*106.28%</f>
        <v>983.08999999999992</v>
      </c>
      <c r="AP201" s="161">
        <f>'Rent FY 2021-22'!AP202*106.28%</f>
        <v>1169.08</v>
      </c>
    </row>
    <row r="202" spans="1:42" x14ac:dyDescent="0.2">
      <c r="A202" s="13" t="s">
        <v>546</v>
      </c>
      <c r="B202" s="161">
        <f>'Rent FY 2021-22'!B203</f>
        <v>10</v>
      </c>
      <c r="C202" s="161">
        <f>'Rent FY 2021-22'!C203*106.28%</f>
        <v>898.06599999999992</v>
      </c>
      <c r="D202" s="161">
        <f>'Rent FY 2021-22'!D203*106.28%</f>
        <v>850.24</v>
      </c>
      <c r="E202" s="161">
        <f>'Rent FY 2021-22'!E203*106.28%</f>
        <v>903.38</v>
      </c>
      <c r="F202" s="161">
        <f>'Rent FY 2021-22'!F203*106.28%</f>
        <v>951.20600000000002</v>
      </c>
      <c r="G202" s="161"/>
      <c r="H202" s="161">
        <f>'Rent FY 2021-22'!H203</f>
        <v>10</v>
      </c>
      <c r="I202" s="161">
        <f>'Rent FY 2021-22'!I203*106.28%</f>
        <v>840.6748</v>
      </c>
      <c r="J202" s="161">
        <f>'Rent FY 2021-22'!J203*106.28%</f>
        <v>717.39</v>
      </c>
      <c r="K202" s="161">
        <f>'Rent FY 2021-22'!K203*106.28%</f>
        <v>903.38</v>
      </c>
      <c r="L202" s="161">
        <f>'Rent FY 2021-22'!L203*106.28%</f>
        <v>929.94999999999993</v>
      </c>
      <c r="M202" s="161"/>
      <c r="N202" s="13">
        <f>'Rent FY 2021-22'!N203</f>
        <v>110</v>
      </c>
      <c r="O202" s="161">
        <f>'Rent FY 2021-22'!O203*106.28%</f>
        <v>1047.9207999999999</v>
      </c>
      <c r="P202" s="161">
        <f>'Rent FY 2021-22'!P203*106.28%</f>
        <v>956.52</v>
      </c>
      <c r="Q202" s="161">
        <f>'Rent FY 2021-22'!Q203*106.28%</f>
        <v>1036.23</v>
      </c>
      <c r="R202" s="161">
        <f>'Rent FY 2021-22'!R203*106.28%</f>
        <v>1115.94</v>
      </c>
      <c r="S202" s="161"/>
      <c r="T202" s="13">
        <f>'Rent FY 2021-22'!T203</f>
        <v>260</v>
      </c>
      <c r="U202" s="161">
        <f>'Rent FY 2021-22'!U203*106.28%</f>
        <v>1294.4903999999999</v>
      </c>
      <c r="V202" s="161">
        <f>'Rent FY 2021-22'!V203*106.28%</f>
        <v>1169.08</v>
      </c>
      <c r="W202" s="161">
        <f>'Rent FY 2021-22'!W203*106.28%</f>
        <v>1275.3599999999999</v>
      </c>
      <c r="X202" s="161">
        <f>'Rent FY 2021-22'!X203*106.28%</f>
        <v>1381.6399999999999</v>
      </c>
      <c r="Y202" s="161"/>
      <c r="Z202" s="13">
        <f>'Rent FY 2021-22'!Z203</f>
        <v>100</v>
      </c>
      <c r="AA202" s="161">
        <f>'Rent FY 2021-22'!AA203*106.28%</f>
        <v>1712.1707999999999</v>
      </c>
      <c r="AB202" s="161">
        <f>'Rent FY 2021-22'!AB203*106.28%</f>
        <v>1530.432</v>
      </c>
      <c r="AC202" s="161">
        <f>'Rent FY 2021-22'!AC203*106.28%</f>
        <v>1647.34</v>
      </c>
      <c r="AD202" s="161">
        <f>'Rent FY 2021-22'!AD203*106.28%</f>
        <v>1859.8999999999999</v>
      </c>
      <c r="AE202" s="161"/>
      <c r="AF202" s="13">
        <f>'Rent FY 2021-22'!AF203</f>
        <v>50</v>
      </c>
      <c r="AG202" s="161">
        <f>'Rent FY 2021-22'!AG203*106.28%</f>
        <v>2484.8263999999999</v>
      </c>
      <c r="AH202" s="161">
        <f>'Rent FY 2021-22'!AH203*106.28%</f>
        <v>2120.2860000000001</v>
      </c>
      <c r="AI202" s="161">
        <f>'Rent FY 2021-22'!AI203*106.28%</f>
        <v>2338.16</v>
      </c>
      <c r="AJ202" s="161">
        <f>'Rent FY 2021-22'!AJ203*106.28%</f>
        <v>2763.2799999999997</v>
      </c>
      <c r="AK202" s="161"/>
      <c r="AL202" s="13">
        <f>'Rent FY 2021-22'!AL203</f>
        <v>540</v>
      </c>
      <c r="AM202" s="161">
        <f>'Rent FY 2021-22'!AM203*106.28%</f>
        <v>1426.2775999999999</v>
      </c>
      <c r="AN202" s="161">
        <f>'Rent FY 2021-22'!AN203*106.28%</f>
        <v>1115.94</v>
      </c>
      <c r="AO202" s="161">
        <f>'Rent FY 2021-22'!AO203*106.28%</f>
        <v>1328.5</v>
      </c>
      <c r="AP202" s="161">
        <f>'Rent FY 2021-22'!AP203*106.28%</f>
        <v>1594.2</v>
      </c>
    </row>
    <row r="203" spans="1:42" x14ac:dyDescent="0.2">
      <c r="A203" s="13" t="s">
        <v>548</v>
      </c>
      <c r="B203" s="161">
        <f>'Rent FY 2021-22'!B204</f>
        <v>10</v>
      </c>
      <c r="C203" s="161">
        <f>'Rent FY 2021-22'!C204*106.28%</f>
        <v>577.10040000000004</v>
      </c>
      <c r="D203" s="161">
        <f>'Rent FY 2021-22'!D204*106.28%</f>
        <v>526.08600000000001</v>
      </c>
      <c r="E203" s="161">
        <f>'Rent FY 2021-22'!E204*106.28%</f>
        <v>557.97</v>
      </c>
      <c r="F203" s="161">
        <f>'Rent FY 2021-22'!F204*106.28%</f>
        <v>611.11</v>
      </c>
      <c r="G203" s="161"/>
      <c r="H203" s="161">
        <f>'Rent FY 2021-22'!H204</f>
        <v>30</v>
      </c>
      <c r="I203" s="161">
        <f>'Rent FY 2021-22'!I204*106.28%</f>
        <v>840.6748</v>
      </c>
      <c r="J203" s="161">
        <f>'Rent FY 2021-22'!J204*106.28%</f>
        <v>797.1</v>
      </c>
      <c r="K203" s="161">
        <f>'Rent FY 2021-22'!K204*106.28%</f>
        <v>850.24</v>
      </c>
      <c r="L203" s="161">
        <f>'Rent FY 2021-22'!L204*106.28%</f>
        <v>876.81</v>
      </c>
      <c r="M203" s="161"/>
      <c r="N203" s="13">
        <f>'Rent FY 2021-22'!N204</f>
        <v>370</v>
      </c>
      <c r="O203" s="161">
        <f>'Rent FY 2021-22'!O204*106.28%</f>
        <v>1040.4811999999999</v>
      </c>
      <c r="P203" s="161">
        <f>'Rent FY 2021-22'!P204*106.28%</f>
        <v>956.52</v>
      </c>
      <c r="Q203" s="161">
        <f>'Rent FY 2021-22'!Q204*106.28%</f>
        <v>1009.66</v>
      </c>
      <c r="R203" s="161">
        <f>'Rent FY 2021-22'!R204*106.28%</f>
        <v>1115.94</v>
      </c>
      <c r="S203" s="161"/>
      <c r="T203" s="13">
        <f>'Rent FY 2021-22'!T204</f>
        <v>430</v>
      </c>
      <c r="U203" s="161">
        <f>'Rent FY 2021-22'!U204*106.28%</f>
        <v>1329.5627999999999</v>
      </c>
      <c r="V203" s="161">
        <f>'Rent FY 2021-22'!V204*106.28%</f>
        <v>1232.848</v>
      </c>
      <c r="W203" s="161">
        <f>'Rent FY 2021-22'!W204*106.28%</f>
        <v>1328.5</v>
      </c>
      <c r="X203" s="161">
        <f>'Rent FY 2021-22'!X204*106.28%</f>
        <v>1381.6399999999999</v>
      </c>
      <c r="Y203" s="161"/>
      <c r="Z203" s="13">
        <f>'Rent FY 2021-22'!Z204</f>
        <v>120</v>
      </c>
      <c r="AA203" s="161">
        <f>'Rent FY 2021-22'!AA204*106.28%</f>
        <v>1637.7747999999999</v>
      </c>
      <c r="AB203" s="161">
        <f>'Rent FY 2021-22'!AB204*106.28%</f>
        <v>1487.9199999999998</v>
      </c>
      <c r="AC203" s="161">
        <f>'Rent FY 2021-22'!AC204*106.28%</f>
        <v>1594.2</v>
      </c>
      <c r="AD203" s="161">
        <f>'Rent FY 2021-22'!AD204*106.28%</f>
        <v>1700.48</v>
      </c>
      <c r="AE203" s="161"/>
      <c r="AF203" s="13">
        <f>'Rent FY 2021-22'!AF204</f>
        <v>50</v>
      </c>
      <c r="AG203" s="161">
        <f>'Rent FY 2021-22'!AG204*106.28%</f>
        <v>2217.0007999999998</v>
      </c>
      <c r="AH203" s="161">
        <f>'Rent FY 2021-22'!AH204*106.28%</f>
        <v>1860.9628</v>
      </c>
      <c r="AI203" s="161">
        <f>'Rent FY 2021-22'!AI204*106.28%</f>
        <v>2096.9043999999999</v>
      </c>
      <c r="AJ203" s="161">
        <f>'Rent FY 2021-22'!AJ204*106.28%</f>
        <v>2598.5459999999998</v>
      </c>
      <c r="AK203" s="161"/>
      <c r="AL203" s="13">
        <f>'Rent FY 2021-22'!AL204</f>
        <v>1020</v>
      </c>
      <c r="AM203" s="161">
        <f>'Rent FY 2021-22'!AM204*106.28%</f>
        <v>1282.7996000000001</v>
      </c>
      <c r="AN203" s="161">
        <f>'Rent FY 2021-22'!AN204*106.28%</f>
        <v>1036.23</v>
      </c>
      <c r="AO203" s="161">
        <f>'Rent FY 2021-22'!AO204*106.28%</f>
        <v>1248.79</v>
      </c>
      <c r="AP203" s="161">
        <f>'Rent FY 2021-22'!AP204*106.28%</f>
        <v>1406.0844</v>
      </c>
    </row>
    <row r="204" spans="1:42" x14ac:dyDescent="0.2">
      <c r="A204" s="13" t="s">
        <v>549</v>
      </c>
      <c r="B204" s="161">
        <f>'Rent FY 2021-22'!B205</f>
        <v>30</v>
      </c>
      <c r="C204" s="161">
        <f>'Rent FY 2021-22'!C205*106.28%</f>
        <v>475.07159999999999</v>
      </c>
      <c r="D204" s="161">
        <f>'Rent FY 2021-22'!D205*106.28%</f>
        <v>387.92199999999997</v>
      </c>
      <c r="E204" s="161">
        <f>'Rent FY 2021-22'!E205*106.28%</f>
        <v>465.50639999999999</v>
      </c>
      <c r="F204" s="161">
        <f>'Rent FY 2021-22'!F205*106.28%</f>
        <v>584.54</v>
      </c>
      <c r="G204" s="161"/>
      <c r="H204" s="161">
        <f>'Rent FY 2021-22'!H205</f>
        <v>80</v>
      </c>
      <c r="I204" s="161">
        <f>'Rent FY 2021-22'!I205*106.28%</f>
        <v>731.20640000000003</v>
      </c>
      <c r="J204" s="161">
        <f>'Rent FY 2021-22'!J205*106.28%</f>
        <v>674.87799999999993</v>
      </c>
      <c r="K204" s="161">
        <f>'Rent FY 2021-22'!K205*106.28%</f>
        <v>690.81999999999994</v>
      </c>
      <c r="L204" s="161">
        <f>'Rent FY 2021-22'!L205*106.28%</f>
        <v>757.77639999999997</v>
      </c>
      <c r="M204" s="161"/>
      <c r="N204" s="13">
        <f>'Rent FY 2021-22'!N205</f>
        <v>320</v>
      </c>
      <c r="O204" s="161">
        <f>'Rent FY 2021-22'!O205*106.28%</f>
        <v>890.62639999999999</v>
      </c>
      <c r="P204" s="161">
        <f>'Rent FY 2021-22'!P205*106.28%</f>
        <v>797.1</v>
      </c>
      <c r="Q204" s="161">
        <f>'Rent FY 2021-22'!Q205*106.28%</f>
        <v>876.81</v>
      </c>
      <c r="R204" s="161">
        <f>'Rent FY 2021-22'!R205*106.28%</f>
        <v>951.20600000000002</v>
      </c>
      <c r="S204" s="161"/>
      <c r="T204" s="13">
        <f>'Rent FY 2021-22'!T205</f>
        <v>530</v>
      </c>
      <c r="U204" s="161">
        <f>'Rent FY 2021-22'!U205*106.28%</f>
        <v>1151.0124000000001</v>
      </c>
      <c r="V204" s="161">
        <f>'Rent FY 2021-22'!V205*106.28%</f>
        <v>1009.66</v>
      </c>
      <c r="W204" s="161">
        <f>'Rent FY 2021-22'!W205*106.28%</f>
        <v>1115.94</v>
      </c>
      <c r="X204" s="161">
        <f>'Rent FY 2021-22'!X205*106.28%</f>
        <v>1275.3599999999999</v>
      </c>
      <c r="Y204" s="161"/>
      <c r="Z204" s="13">
        <f>'Rent FY 2021-22'!Z205</f>
        <v>370</v>
      </c>
      <c r="AA204" s="161">
        <f>'Rent FY 2021-22'!AA205*106.28%</f>
        <v>1456.0360000000001</v>
      </c>
      <c r="AB204" s="161">
        <f>'Rent FY 2021-22'!AB205*106.28%</f>
        <v>1275.3599999999999</v>
      </c>
      <c r="AC204" s="161">
        <f>'Rent FY 2021-22'!AC205*106.28%</f>
        <v>1413.5239999999999</v>
      </c>
      <c r="AD204" s="161">
        <f>'Rent FY 2021-22'!AD205*106.28%</f>
        <v>1541.06</v>
      </c>
      <c r="AE204" s="161"/>
      <c r="AF204" s="13">
        <f>'Rent FY 2021-22'!AF205</f>
        <v>240</v>
      </c>
      <c r="AG204" s="161">
        <f>'Rent FY 2021-22'!AG205*106.28%</f>
        <v>1892.8468</v>
      </c>
      <c r="AH204" s="161">
        <f>'Rent FY 2021-22'!AH205*106.28%</f>
        <v>1541.06</v>
      </c>
      <c r="AI204" s="161">
        <f>'Rent FY 2021-22'!AI205*106.28%</f>
        <v>1774.876</v>
      </c>
      <c r="AJ204" s="161">
        <f>'Rent FY 2021-22'!AJ205*106.28%</f>
        <v>2125.6</v>
      </c>
      <c r="AK204" s="161"/>
      <c r="AL204" s="13">
        <f>'Rent FY 2021-22'!AL205</f>
        <v>1570</v>
      </c>
      <c r="AM204" s="161">
        <f>'Rent FY 2021-22'!AM205*106.28%</f>
        <v>1255.1668</v>
      </c>
      <c r="AN204" s="161">
        <f>'Rent FY 2021-22'!AN205*106.28%</f>
        <v>951.20600000000002</v>
      </c>
      <c r="AO204" s="161">
        <f>'Rent FY 2021-22'!AO205*106.28%</f>
        <v>1169.08</v>
      </c>
      <c r="AP204" s="161">
        <f>'Rent FY 2021-22'!AP205*106.28%</f>
        <v>1434.78</v>
      </c>
    </row>
    <row r="205" spans="1:42" x14ac:dyDescent="0.2">
      <c r="A205" s="13" t="s">
        <v>828</v>
      </c>
      <c r="B205" s="161">
        <f>'Rent FY 2021-22'!B206</f>
        <v>130</v>
      </c>
      <c r="C205" s="161">
        <f>'Rent FY 2021-22'!C206*106.28%</f>
        <v>485.69959999999998</v>
      </c>
      <c r="D205" s="161">
        <f>'Rent FY 2021-22'!D206*106.28%</f>
        <v>435.74799999999999</v>
      </c>
      <c r="E205" s="161">
        <f>'Rent FY 2021-22'!E206*106.28%</f>
        <v>478.26</v>
      </c>
      <c r="F205" s="161">
        <f>'Rent FY 2021-22'!F206*106.28%</f>
        <v>531.4</v>
      </c>
      <c r="G205" s="161"/>
      <c r="H205" s="161">
        <f>'Rent FY 2021-22'!H206</f>
        <v>110</v>
      </c>
      <c r="I205" s="161">
        <f>'Rent FY 2021-22'!I206*106.28%</f>
        <v>513.33240000000001</v>
      </c>
      <c r="J205" s="161">
        <f>'Rent FY 2021-22'!J206*106.28%</f>
        <v>435.74799999999999</v>
      </c>
      <c r="K205" s="161">
        <f>'Rent FY 2021-22'!K206*106.28%</f>
        <v>504.83</v>
      </c>
      <c r="L205" s="161">
        <f>'Rent FY 2021-22'!L206*106.28%</f>
        <v>584.54</v>
      </c>
      <c r="M205" s="161"/>
      <c r="N205" s="13">
        <f>'Rent FY 2021-22'!N206</f>
        <v>1460</v>
      </c>
      <c r="O205" s="161">
        <f>'Rent FY 2021-22'!O206*106.28%</f>
        <v>596.23079999999993</v>
      </c>
      <c r="P205" s="161">
        <f>'Rent FY 2021-22'!P206*106.28%</f>
        <v>510.14400000000001</v>
      </c>
      <c r="Q205" s="161">
        <f>'Rent FY 2021-22'!Q206*106.28%</f>
        <v>584.54</v>
      </c>
      <c r="R205" s="161">
        <f>'Rent FY 2021-22'!R206*106.28%</f>
        <v>664.25</v>
      </c>
      <c r="S205" s="161"/>
      <c r="T205" s="13">
        <f>'Rent FY 2021-22'!T206</f>
        <v>3630</v>
      </c>
      <c r="U205" s="161">
        <f>'Rent FY 2021-22'!U206*106.28%</f>
        <v>731.20640000000003</v>
      </c>
      <c r="V205" s="161">
        <f>'Rent FY 2021-22'!V206*106.28%</f>
        <v>637.67999999999995</v>
      </c>
      <c r="W205" s="161">
        <f>'Rent FY 2021-22'!W206*106.28%</f>
        <v>717.39</v>
      </c>
      <c r="X205" s="161">
        <f>'Rent FY 2021-22'!X206*106.28%</f>
        <v>797.1</v>
      </c>
      <c r="Y205" s="161"/>
      <c r="Z205" s="13">
        <f>'Rent FY 2021-22'!Z206</f>
        <v>2990</v>
      </c>
      <c r="AA205" s="161">
        <f>'Rent FY 2021-22'!AA206*106.28%</f>
        <v>869.37040000000002</v>
      </c>
      <c r="AB205" s="161">
        <f>'Rent FY 2021-22'!AB206*106.28%</f>
        <v>743.95999999999992</v>
      </c>
      <c r="AC205" s="161">
        <f>'Rent FY 2021-22'!AC206*106.28%</f>
        <v>844.92599999999993</v>
      </c>
      <c r="AD205" s="161">
        <f>'Rent FY 2021-22'!AD206*106.28%</f>
        <v>951.20600000000002</v>
      </c>
      <c r="AE205" s="161"/>
      <c r="AF205" s="13">
        <f>'Rent FY 2021-22'!AF206</f>
        <v>890</v>
      </c>
      <c r="AG205" s="161">
        <f>'Rent FY 2021-22'!AG206*106.28%</f>
        <v>1374.2003999999999</v>
      </c>
      <c r="AH205" s="161">
        <f>'Rent FY 2021-22'!AH206*106.28%</f>
        <v>1009.66</v>
      </c>
      <c r="AI205" s="161">
        <f>'Rent FY 2021-22'!AI206*106.28%</f>
        <v>1275.3599999999999</v>
      </c>
      <c r="AJ205" s="161">
        <f>'Rent FY 2021-22'!AJ206*106.28%</f>
        <v>1594.2</v>
      </c>
      <c r="AK205" s="161"/>
      <c r="AL205" s="13">
        <f>'Rent FY 2021-22'!AL206</f>
        <v>9210</v>
      </c>
      <c r="AM205" s="161">
        <f>'Rent FY 2021-22'!AM206*106.28%</f>
        <v>810.91639999999995</v>
      </c>
      <c r="AN205" s="161">
        <f>'Rent FY 2021-22'!AN206*106.28%</f>
        <v>637.67999999999995</v>
      </c>
      <c r="AO205" s="161">
        <f>'Rent FY 2021-22'!AO206*106.28%</f>
        <v>743.95999999999992</v>
      </c>
      <c r="AP205" s="161">
        <f>'Rent FY 2021-22'!AP206*106.28%</f>
        <v>903.38</v>
      </c>
    </row>
    <row r="206" spans="1:42" x14ac:dyDescent="0.2">
      <c r="A206" s="13" t="s">
        <v>551</v>
      </c>
      <c r="B206" s="161" t="str">
        <f>'Rent FY 2021-22'!B207</f>
        <v>-</v>
      </c>
      <c r="C206" s="161">
        <f>'Rent FY 2021-22'!C207*106.28%</f>
        <v>519.70920000000001</v>
      </c>
      <c r="D206" s="161">
        <f>'Rent FY 2021-22'!D207*106.28%</f>
        <v>446.37599999999998</v>
      </c>
      <c r="E206" s="161">
        <f>'Rent FY 2021-22'!E207*106.28%</f>
        <v>515.45799999999997</v>
      </c>
      <c r="F206" s="161">
        <f>'Rent FY 2021-22'!F207*106.28%</f>
        <v>584.54</v>
      </c>
      <c r="G206" s="161"/>
      <c r="H206" s="161">
        <f>'Rent FY 2021-22'!H207</f>
        <v>10</v>
      </c>
      <c r="I206" s="161">
        <f>'Rent FY 2021-22'!I207*106.28%</f>
        <v>419.80599999999998</v>
      </c>
      <c r="J206" s="161">
        <f>'Rent FY 2021-22'!J207*106.28%</f>
        <v>318.83999999999997</v>
      </c>
      <c r="K206" s="161">
        <f>'Rent FY 2021-22'!K207*106.28%</f>
        <v>451.69</v>
      </c>
      <c r="L206" s="161">
        <f>'Rent FY 2021-22'!L207*106.28%</f>
        <v>478.26</v>
      </c>
      <c r="M206" s="161"/>
      <c r="N206" s="13">
        <f>'Rent FY 2021-22'!N207</f>
        <v>170</v>
      </c>
      <c r="O206" s="161">
        <f>'Rent FY 2021-22'!O207*106.28%</f>
        <v>587.72839999999997</v>
      </c>
      <c r="P206" s="161">
        <f>'Rent FY 2021-22'!P207*106.28%</f>
        <v>531.4</v>
      </c>
      <c r="Q206" s="161">
        <f>'Rent FY 2021-22'!Q207*106.28%</f>
        <v>584.54</v>
      </c>
      <c r="R206" s="161">
        <f>'Rent FY 2021-22'!R207*106.28%</f>
        <v>637.67999999999995</v>
      </c>
      <c r="S206" s="161"/>
      <c r="T206" s="13">
        <f>'Rent FY 2021-22'!T207</f>
        <v>360</v>
      </c>
      <c r="U206" s="161">
        <f>'Rent FY 2021-22'!U207*106.28%</f>
        <v>719.51559999999995</v>
      </c>
      <c r="V206" s="161">
        <f>'Rent FY 2021-22'!V207*106.28%</f>
        <v>658.93600000000004</v>
      </c>
      <c r="W206" s="161">
        <f>'Rent FY 2021-22'!W207*106.28%</f>
        <v>717.39</v>
      </c>
      <c r="X206" s="161">
        <f>'Rent FY 2021-22'!X207*106.28%</f>
        <v>770.53</v>
      </c>
      <c r="Y206" s="161"/>
      <c r="Z206" s="13">
        <f>'Rent FY 2021-22'!Z207</f>
        <v>310</v>
      </c>
      <c r="AA206" s="161">
        <f>'Rent FY 2021-22'!AA207*106.28%</f>
        <v>892.75199999999995</v>
      </c>
      <c r="AB206" s="161">
        <f>'Rent FY 2021-22'!AB207*106.28%</f>
        <v>797.1</v>
      </c>
      <c r="AC206" s="161">
        <f>'Rent FY 2021-22'!AC207*106.28%</f>
        <v>874.68439999999998</v>
      </c>
      <c r="AD206" s="161">
        <f>'Rent FY 2021-22'!AD207*106.28%</f>
        <v>956.52</v>
      </c>
      <c r="AE206" s="161"/>
      <c r="AF206" s="13">
        <f>'Rent FY 2021-22'!AF207</f>
        <v>110</v>
      </c>
      <c r="AG206" s="161">
        <f>'Rent FY 2021-22'!AG207*106.28%</f>
        <v>1372.0747999999999</v>
      </c>
      <c r="AH206" s="161">
        <f>'Rent FY 2021-22'!AH207*106.28%</f>
        <v>1062.8</v>
      </c>
      <c r="AI206" s="161">
        <f>'Rent FY 2021-22'!AI207*106.28%</f>
        <v>1275.3599999999999</v>
      </c>
      <c r="AJ206" s="161">
        <f>'Rent FY 2021-22'!AJ207*106.28%</f>
        <v>1551.6879999999999</v>
      </c>
      <c r="AK206" s="161"/>
      <c r="AL206" s="13">
        <f>'Rent FY 2021-22'!AL207</f>
        <v>950</v>
      </c>
      <c r="AM206" s="161">
        <f>'Rent FY 2021-22'!AM207*106.28%</f>
        <v>825.79559999999992</v>
      </c>
      <c r="AN206" s="161">
        <f>'Rent FY 2021-22'!AN207*106.28%</f>
        <v>648.30799999999999</v>
      </c>
      <c r="AO206" s="161">
        <f>'Rent FY 2021-22'!AO207*106.28%</f>
        <v>770.53</v>
      </c>
      <c r="AP206" s="161">
        <f>'Rent FY 2021-22'!AP207*106.28%</f>
        <v>903.38</v>
      </c>
    </row>
    <row r="207" spans="1:42" x14ac:dyDescent="0.2">
      <c r="A207" s="13" t="s">
        <v>553</v>
      </c>
      <c r="B207" s="161">
        <f>'Rent FY 2021-22'!B208</f>
        <v>0</v>
      </c>
      <c r="C207" s="161">
        <f>'Rent FY 2021-22'!C208*106.28%</f>
        <v>519.70920000000001</v>
      </c>
      <c r="D207" s="161">
        <f>'Rent FY 2021-22'!D208*106.28%</f>
        <v>446.37599999999998</v>
      </c>
      <c r="E207" s="161">
        <f>'Rent FY 2021-22'!E208*106.28%</f>
        <v>515.45799999999997</v>
      </c>
      <c r="F207" s="161">
        <f>'Rent FY 2021-22'!F208*106.28%</f>
        <v>584.54</v>
      </c>
      <c r="G207" s="161"/>
      <c r="H207" s="161">
        <f>'Rent FY 2021-22'!H208</f>
        <v>10</v>
      </c>
      <c r="I207" s="161">
        <f>'Rent FY 2021-22'!I208*106.28%</f>
        <v>580.28880000000004</v>
      </c>
      <c r="J207" s="161">
        <f>'Rent FY 2021-22'!J208*106.28%</f>
        <v>499.51599999999996</v>
      </c>
      <c r="K207" s="161">
        <f>'Rent FY 2021-22'!K208*106.28%</f>
        <v>552.65599999999995</v>
      </c>
      <c r="L207" s="161">
        <f>'Rent FY 2021-22'!L208*106.28%</f>
        <v>557.97</v>
      </c>
      <c r="M207" s="161"/>
      <c r="N207" s="13">
        <f>'Rent FY 2021-22'!N208</f>
        <v>60</v>
      </c>
      <c r="O207" s="161">
        <f>'Rent FY 2021-22'!O208*106.28%</f>
        <v>617.48680000000002</v>
      </c>
      <c r="P207" s="161">
        <f>'Rent FY 2021-22'!P208*106.28%</f>
        <v>557.97</v>
      </c>
      <c r="Q207" s="161">
        <f>'Rent FY 2021-22'!Q208*106.28%</f>
        <v>611.11</v>
      </c>
      <c r="R207" s="161">
        <f>'Rent FY 2021-22'!R208*106.28%</f>
        <v>664.25</v>
      </c>
      <c r="S207" s="161"/>
      <c r="T207" s="13">
        <f>'Rent FY 2021-22'!T208</f>
        <v>280</v>
      </c>
      <c r="U207" s="161">
        <f>'Rent FY 2021-22'!U208*106.28%</f>
        <v>764.15319999999997</v>
      </c>
      <c r="V207" s="161">
        <f>'Rent FY 2021-22'!V208*106.28%</f>
        <v>690.81999999999994</v>
      </c>
      <c r="W207" s="161">
        <f>'Rent FY 2021-22'!W208*106.28%</f>
        <v>743.95999999999992</v>
      </c>
      <c r="X207" s="161">
        <f>'Rent FY 2021-22'!X208*106.28%</f>
        <v>818.35599999999999</v>
      </c>
      <c r="Y207" s="161"/>
      <c r="Z207" s="13">
        <f>'Rent FY 2021-22'!Z208</f>
        <v>290</v>
      </c>
      <c r="AA207" s="161">
        <f>'Rent FY 2021-22'!AA208*106.28%</f>
        <v>902.31719999999996</v>
      </c>
      <c r="AB207" s="161">
        <f>'Rent FY 2021-22'!AB208*106.28%</f>
        <v>797.1</v>
      </c>
      <c r="AC207" s="161">
        <f>'Rent FY 2021-22'!AC208*106.28%</f>
        <v>876.81</v>
      </c>
      <c r="AD207" s="161">
        <f>'Rent FY 2021-22'!AD208*106.28%</f>
        <v>993.71799999999996</v>
      </c>
      <c r="AE207" s="161"/>
      <c r="AF207" s="13">
        <f>'Rent FY 2021-22'!AF208</f>
        <v>110</v>
      </c>
      <c r="AG207" s="161">
        <f>'Rent FY 2021-22'!AG208*106.28%</f>
        <v>1260.4808</v>
      </c>
      <c r="AH207" s="161">
        <f>'Rent FY 2021-22'!AH208*106.28%</f>
        <v>983.08999999999992</v>
      </c>
      <c r="AI207" s="161">
        <f>'Rent FY 2021-22'!AI208*106.28%</f>
        <v>1169.08</v>
      </c>
      <c r="AJ207" s="161">
        <f>'Rent FY 2021-22'!AJ208*106.28%</f>
        <v>1434.78</v>
      </c>
      <c r="AK207" s="161"/>
      <c r="AL207" s="13">
        <f>'Rent FY 2021-22'!AL208</f>
        <v>740</v>
      </c>
      <c r="AM207" s="161">
        <f>'Rent FY 2021-22'!AM208*106.28%</f>
        <v>874.68439999999998</v>
      </c>
      <c r="AN207" s="161">
        <f>'Rent FY 2021-22'!AN208*106.28%</f>
        <v>717.39</v>
      </c>
      <c r="AO207" s="161">
        <f>'Rent FY 2021-22'!AO208*106.28%</f>
        <v>823.67</v>
      </c>
      <c r="AP207" s="161">
        <f>'Rent FY 2021-22'!AP208*106.28%</f>
        <v>956.52</v>
      </c>
    </row>
    <row r="208" spans="1:42" x14ac:dyDescent="0.2">
      <c r="A208" s="13" t="s">
        <v>555</v>
      </c>
      <c r="B208" s="161">
        <f>'Rent FY 2021-22'!B209</f>
        <v>20</v>
      </c>
      <c r="C208" s="161">
        <f>'Rent FY 2021-22'!C209*106.28%</f>
        <v>429.37119999999999</v>
      </c>
      <c r="D208" s="161">
        <f>'Rent FY 2021-22'!D209*106.28%</f>
        <v>428.30840000000001</v>
      </c>
      <c r="E208" s="161">
        <f>'Rent FY 2021-22'!E209*106.28%</f>
        <v>428.30840000000001</v>
      </c>
      <c r="F208" s="161">
        <f>'Rent FY 2021-22'!F209*106.28%</f>
        <v>428.30840000000001</v>
      </c>
      <c r="G208" s="161"/>
      <c r="H208" s="161">
        <f>'Rent FY 2021-22'!H209</f>
        <v>10</v>
      </c>
      <c r="I208" s="161">
        <f>'Rent FY 2021-22'!I209*106.28%</f>
        <v>418.7432</v>
      </c>
      <c r="J208" s="161">
        <f>'Rent FY 2021-22'!J209*106.28%</f>
        <v>382.608</v>
      </c>
      <c r="K208" s="161">
        <f>'Rent FY 2021-22'!K209*106.28%</f>
        <v>430.43399999999997</v>
      </c>
      <c r="L208" s="161">
        <f>'Rent FY 2021-22'!L209*106.28%</f>
        <v>451.69</v>
      </c>
      <c r="M208" s="161"/>
      <c r="N208" s="13">
        <f>'Rent FY 2021-22'!N209</f>
        <v>290</v>
      </c>
      <c r="O208" s="161">
        <f>'Rent FY 2021-22'!O209*106.28%</f>
        <v>487.8252</v>
      </c>
      <c r="P208" s="161">
        <f>'Rent FY 2021-22'!P209*106.28%</f>
        <v>435.74799999999999</v>
      </c>
      <c r="Q208" s="161">
        <f>'Rent FY 2021-22'!Q209*106.28%</f>
        <v>478.26</v>
      </c>
      <c r="R208" s="161">
        <f>'Rent FY 2021-22'!R209*106.28%</f>
        <v>526.08600000000001</v>
      </c>
      <c r="S208" s="161"/>
      <c r="T208" s="13">
        <f>'Rent FY 2021-22'!T209</f>
        <v>530</v>
      </c>
      <c r="U208" s="161">
        <f>'Rent FY 2021-22'!U209*106.28%</f>
        <v>635.55439999999999</v>
      </c>
      <c r="V208" s="161">
        <f>'Rent FY 2021-22'!V209*106.28%</f>
        <v>568.59799999999996</v>
      </c>
      <c r="W208" s="161">
        <f>'Rent FY 2021-22'!W209*106.28%</f>
        <v>621.73799999999994</v>
      </c>
      <c r="X208" s="161">
        <f>'Rent FY 2021-22'!X209*106.28%</f>
        <v>690.81999999999994</v>
      </c>
      <c r="Y208" s="161"/>
      <c r="Z208" s="13">
        <f>'Rent FY 2021-22'!Z209</f>
        <v>410</v>
      </c>
      <c r="AA208" s="161">
        <f>'Rent FY 2021-22'!AA209*106.28%</f>
        <v>746.0856</v>
      </c>
      <c r="AB208" s="161">
        <f>'Rent FY 2021-22'!AB209*106.28%</f>
        <v>637.67999999999995</v>
      </c>
      <c r="AC208" s="161">
        <f>'Rent FY 2021-22'!AC209*106.28%</f>
        <v>722.70399999999995</v>
      </c>
      <c r="AD208" s="161">
        <f>'Rent FY 2021-22'!AD209*106.28%</f>
        <v>823.67</v>
      </c>
      <c r="AE208" s="161"/>
      <c r="AF208" s="13">
        <f>'Rent FY 2021-22'!AF209</f>
        <v>60</v>
      </c>
      <c r="AG208" s="161">
        <f>'Rent FY 2021-22'!AG209*106.28%</f>
        <v>1046.8579999999999</v>
      </c>
      <c r="AH208" s="161">
        <f>'Rent FY 2021-22'!AH209*106.28%</f>
        <v>797.1</v>
      </c>
      <c r="AI208" s="161">
        <f>'Rent FY 2021-22'!AI209*106.28%</f>
        <v>996.90639999999996</v>
      </c>
      <c r="AJ208" s="161">
        <f>'Rent FY 2021-22'!AJ209*106.28%</f>
        <v>1254.104</v>
      </c>
      <c r="AK208" s="161"/>
      <c r="AL208" s="13">
        <f>'Rent FY 2021-22'!AL209</f>
        <v>1310</v>
      </c>
      <c r="AM208" s="161">
        <f>'Rent FY 2021-22'!AM209*106.28%</f>
        <v>651.49639999999999</v>
      </c>
      <c r="AN208" s="161">
        <f>'Rent FY 2021-22'!AN209*106.28%</f>
        <v>531.4</v>
      </c>
      <c r="AO208" s="161">
        <f>'Rent FY 2021-22'!AO209*106.28%</f>
        <v>632.36599999999999</v>
      </c>
      <c r="AP208" s="161">
        <f>'Rent FY 2021-22'!AP209*106.28%</f>
        <v>738.64599999999996</v>
      </c>
    </row>
    <row r="209" spans="1:42" x14ac:dyDescent="0.2">
      <c r="A209" s="13" t="s">
        <v>990</v>
      </c>
      <c r="B209" s="161">
        <f>'Rent FY 2021-22'!B210</f>
        <v>30</v>
      </c>
      <c r="C209" s="161">
        <f>'Rent FY 2021-22'!C210*106.28%</f>
        <v>498.45319999999998</v>
      </c>
      <c r="D209" s="161">
        <f>'Rent FY 2021-22'!D210*106.28%</f>
        <v>478.26</v>
      </c>
      <c r="E209" s="161">
        <f>'Rent FY 2021-22'!E210*106.28%</f>
        <v>488.88799999999998</v>
      </c>
      <c r="F209" s="161">
        <f>'Rent FY 2021-22'!F210*106.28%</f>
        <v>515.45799999999997</v>
      </c>
      <c r="G209" s="161"/>
      <c r="H209" s="161">
        <f>'Rent FY 2021-22'!H210</f>
        <v>20</v>
      </c>
      <c r="I209" s="161">
        <f>'Rent FY 2021-22'!I210*106.28%</f>
        <v>449.56439999999998</v>
      </c>
      <c r="J209" s="161">
        <f>'Rent FY 2021-22'!J210*106.28%</f>
        <v>371.97999999999996</v>
      </c>
      <c r="K209" s="161">
        <f>'Rent FY 2021-22'!K210*106.28%</f>
        <v>417.68039999999996</v>
      </c>
      <c r="L209" s="161">
        <f>'Rent FY 2021-22'!L210*106.28%</f>
        <v>504.83</v>
      </c>
      <c r="M209" s="161"/>
      <c r="N209" s="13">
        <f>'Rent FY 2021-22'!N210</f>
        <v>250</v>
      </c>
      <c r="O209" s="161">
        <f>'Rent FY 2021-22'!O210*106.28%</f>
        <v>578.16319999999996</v>
      </c>
      <c r="P209" s="161">
        <f>'Rent FY 2021-22'!P210*106.28%</f>
        <v>531.4</v>
      </c>
      <c r="Q209" s="161">
        <f>'Rent FY 2021-22'!Q210*106.28%</f>
        <v>584.54</v>
      </c>
      <c r="R209" s="161">
        <f>'Rent FY 2021-22'!R210*106.28%</f>
        <v>632.36599999999999</v>
      </c>
      <c r="S209" s="161"/>
      <c r="T209" s="13">
        <f>'Rent FY 2021-22'!T210</f>
        <v>730</v>
      </c>
      <c r="U209" s="161">
        <f>'Rent FY 2021-22'!U210*106.28%</f>
        <v>707.82479999999998</v>
      </c>
      <c r="V209" s="161">
        <f>'Rent FY 2021-22'!V210*106.28%</f>
        <v>637.67999999999995</v>
      </c>
      <c r="W209" s="161">
        <f>'Rent FY 2021-22'!W210*106.28%</f>
        <v>690.81999999999994</v>
      </c>
      <c r="X209" s="161">
        <f>'Rent FY 2021-22'!X210*106.28%</f>
        <v>770.53</v>
      </c>
      <c r="Y209" s="161"/>
      <c r="Z209" s="13">
        <f>'Rent FY 2021-22'!Z210</f>
        <v>600</v>
      </c>
      <c r="AA209" s="161">
        <f>'Rent FY 2021-22'!AA210*106.28%</f>
        <v>857.67959999999994</v>
      </c>
      <c r="AB209" s="161">
        <f>'Rent FY 2021-22'!AB210*106.28%</f>
        <v>743.95999999999992</v>
      </c>
      <c r="AC209" s="161">
        <f>'Rent FY 2021-22'!AC210*106.28%</f>
        <v>844.92599999999993</v>
      </c>
      <c r="AD209" s="161">
        <f>'Rent FY 2021-22'!AD210*106.28%</f>
        <v>929.94999999999993</v>
      </c>
      <c r="AE209" s="161"/>
      <c r="AF209" s="13">
        <f>'Rent FY 2021-22'!AF210</f>
        <v>150</v>
      </c>
      <c r="AG209" s="161">
        <f>'Rent FY 2021-22'!AG210*106.28%</f>
        <v>1299.8044</v>
      </c>
      <c r="AH209" s="161">
        <f>'Rent FY 2021-22'!AH210*106.28%</f>
        <v>1009.66</v>
      </c>
      <c r="AI209" s="161">
        <f>'Rent FY 2021-22'!AI210*106.28%</f>
        <v>1185.0219999999999</v>
      </c>
      <c r="AJ209" s="161">
        <f>'Rent FY 2021-22'!AJ210*106.28%</f>
        <v>1487.9199999999998</v>
      </c>
      <c r="AK209" s="161"/>
      <c r="AL209" s="13">
        <f>'Rent FY 2021-22'!AL210</f>
        <v>1770</v>
      </c>
      <c r="AM209" s="161">
        <f>'Rent FY 2021-22'!AM210*106.28%</f>
        <v>785.40919999999994</v>
      </c>
      <c r="AN209" s="161">
        <f>'Rent FY 2021-22'!AN210*106.28%</f>
        <v>637.67999999999995</v>
      </c>
      <c r="AO209" s="161">
        <f>'Rent FY 2021-22'!AO210*106.28%</f>
        <v>738.64599999999996</v>
      </c>
      <c r="AP209" s="161">
        <f>'Rent FY 2021-22'!AP210*106.28%</f>
        <v>850.24</v>
      </c>
    </row>
    <row r="210" spans="1:42" x14ac:dyDescent="0.2">
      <c r="A210" s="13" t="s">
        <v>558</v>
      </c>
      <c r="B210" s="161" t="str">
        <f>'Rent FY 2021-22'!B211</f>
        <v>-</v>
      </c>
      <c r="C210" s="161">
        <f>'Rent FY 2021-22'!C211*106.28%</f>
        <v>519.70920000000001</v>
      </c>
      <c r="D210" s="161">
        <f>'Rent FY 2021-22'!D211*106.28%</f>
        <v>446.37599999999998</v>
      </c>
      <c r="E210" s="161">
        <f>'Rent FY 2021-22'!E211*106.28%</f>
        <v>515.45799999999997</v>
      </c>
      <c r="F210" s="161">
        <f>'Rent FY 2021-22'!F211*106.28%</f>
        <v>584.54</v>
      </c>
      <c r="G210" s="161"/>
      <c r="H210" s="161">
        <f>'Rent FY 2021-22'!H211</f>
        <v>10</v>
      </c>
      <c r="I210" s="161">
        <f>'Rent FY 2021-22'!I211*106.28%</f>
        <v>460.19239999999996</v>
      </c>
      <c r="J210" s="161">
        <f>'Rent FY 2021-22'!J211*106.28%</f>
        <v>425.12</v>
      </c>
      <c r="K210" s="161">
        <f>'Rent FY 2021-22'!K211*106.28%</f>
        <v>460.19239999999996</v>
      </c>
      <c r="L210" s="161">
        <f>'Rent FY 2021-22'!L211*106.28%</f>
        <v>501.64159999999998</v>
      </c>
      <c r="M210" s="161"/>
      <c r="N210" s="13">
        <f>'Rent FY 2021-22'!N211</f>
        <v>150</v>
      </c>
      <c r="O210" s="161">
        <f>'Rent FY 2021-22'!O211*106.28%</f>
        <v>553.71879999999999</v>
      </c>
      <c r="P210" s="161">
        <f>'Rent FY 2021-22'!P211*106.28%</f>
        <v>488.88799999999998</v>
      </c>
      <c r="Q210" s="161">
        <f>'Rent FY 2021-22'!Q211*106.28%</f>
        <v>542.02800000000002</v>
      </c>
      <c r="R210" s="161">
        <f>'Rent FY 2021-22'!R211*106.28%</f>
        <v>600.48199999999997</v>
      </c>
      <c r="S210" s="161"/>
      <c r="T210" s="13">
        <f>'Rent FY 2021-22'!T211</f>
        <v>530</v>
      </c>
      <c r="U210" s="161">
        <f>'Rent FY 2021-22'!U211*106.28%</f>
        <v>683.38040000000001</v>
      </c>
      <c r="V210" s="161">
        <f>'Rent FY 2021-22'!V211*106.28%</f>
        <v>611.11</v>
      </c>
      <c r="W210" s="161">
        <f>'Rent FY 2021-22'!W211*106.28%</f>
        <v>664.25</v>
      </c>
      <c r="X210" s="161">
        <f>'Rent FY 2021-22'!X211*106.28%</f>
        <v>738.64599999999996</v>
      </c>
      <c r="Y210" s="161"/>
      <c r="Z210" s="13">
        <f>'Rent FY 2021-22'!Z211</f>
        <v>370</v>
      </c>
      <c r="AA210" s="161">
        <f>'Rent FY 2021-22'!AA211*106.28%</f>
        <v>839.61199999999997</v>
      </c>
      <c r="AB210" s="161">
        <f>'Rent FY 2021-22'!AB211*106.28%</f>
        <v>743.95999999999992</v>
      </c>
      <c r="AC210" s="161">
        <f>'Rent FY 2021-22'!AC211*106.28%</f>
        <v>797.1</v>
      </c>
      <c r="AD210" s="161">
        <f>'Rent FY 2021-22'!AD211*106.28%</f>
        <v>903.38</v>
      </c>
      <c r="AE210" s="161"/>
      <c r="AF210" s="13">
        <f>'Rent FY 2021-22'!AF211</f>
        <v>60</v>
      </c>
      <c r="AG210" s="161">
        <f>'Rent FY 2021-22'!AG211*106.28%</f>
        <v>1251.9784</v>
      </c>
      <c r="AH210" s="161">
        <f>'Rent FY 2021-22'!AH211*106.28%</f>
        <v>903.38</v>
      </c>
      <c r="AI210" s="161">
        <f>'Rent FY 2021-22'!AI211*106.28%</f>
        <v>1057.4859999999999</v>
      </c>
      <c r="AJ210" s="161">
        <f>'Rent FY 2021-22'!AJ211*106.28%</f>
        <v>1381.6399999999999</v>
      </c>
      <c r="AK210" s="161"/>
      <c r="AL210" s="13">
        <f>'Rent FY 2021-22'!AL211</f>
        <v>1130</v>
      </c>
      <c r="AM210" s="161">
        <f>'Rent FY 2021-22'!AM211*106.28%</f>
        <v>747.14839999999992</v>
      </c>
      <c r="AN210" s="161">
        <f>'Rent FY 2021-22'!AN211*106.28%</f>
        <v>611.11</v>
      </c>
      <c r="AO210" s="161">
        <f>'Rent FY 2021-22'!AO211*106.28%</f>
        <v>690.81999999999994</v>
      </c>
      <c r="AP210" s="161">
        <f>'Rent FY 2021-22'!AP211*106.28%</f>
        <v>797.1</v>
      </c>
    </row>
    <row r="211" spans="1:42" x14ac:dyDescent="0.2">
      <c r="A211" s="13" t="s">
        <v>560</v>
      </c>
      <c r="B211" s="161">
        <f>'Rent FY 2021-22'!B212</f>
        <v>80</v>
      </c>
      <c r="C211" s="161">
        <f>'Rent FY 2021-22'!C212*106.28%</f>
        <v>492.07639999999998</v>
      </c>
      <c r="D211" s="161">
        <f>'Rent FY 2021-22'!D212*106.28%</f>
        <v>446.37599999999998</v>
      </c>
      <c r="E211" s="161">
        <f>'Rent FY 2021-22'!E212*106.28%</f>
        <v>504.83</v>
      </c>
      <c r="F211" s="161">
        <f>'Rent FY 2021-22'!F212*106.28%</f>
        <v>547.34199999999998</v>
      </c>
      <c r="G211" s="161"/>
      <c r="H211" s="161">
        <f>'Rent FY 2021-22'!H212</f>
        <v>60</v>
      </c>
      <c r="I211" s="161">
        <f>'Rent FY 2021-22'!I212*106.28%</f>
        <v>554.78160000000003</v>
      </c>
      <c r="J211" s="161">
        <f>'Rent FY 2021-22'!J212*106.28%</f>
        <v>462.31799999999998</v>
      </c>
      <c r="K211" s="161">
        <f>'Rent FY 2021-22'!K212*106.28%</f>
        <v>557.97</v>
      </c>
      <c r="L211" s="161">
        <f>'Rent FY 2021-22'!L212*106.28%</f>
        <v>611.11</v>
      </c>
      <c r="M211" s="161"/>
      <c r="N211" s="13">
        <f>'Rent FY 2021-22'!N212</f>
        <v>470</v>
      </c>
      <c r="O211" s="161">
        <f>'Rent FY 2021-22'!O212*106.28%</f>
        <v>680.19200000000001</v>
      </c>
      <c r="P211" s="161">
        <f>'Rent FY 2021-22'!P212*106.28%</f>
        <v>584.54</v>
      </c>
      <c r="Q211" s="161">
        <f>'Rent FY 2021-22'!Q212*106.28%</f>
        <v>664.25</v>
      </c>
      <c r="R211" s="161">
        <f>'Rent FY 2021-22'!R212*106.28%</f>
        <v>770.53</v>
      </c>
      <c r="S211" s="161"/>
      <c r="T211" s="13">
        <f>'Rent FY 2021-22'!T212</f>
        <v>930</v>
      </c>
      <c r="U211" s="161">
        <f>'Rent FY 2021-22'!U212*106.28%</f>
        <v>823.67</v>
      </c>
      <c r="V211" s="161">
        <f>'Rent FY 2021-22'!V212*106.28%</f>
        <v>701.44799999999998</v>
      </c>
      <c r="W211" s="161">
        <f>'Rent FY 2021-22'!W212*106.28%</f>
        <v>797.1</v>
      </c>
      <c r="X211" s="161">
        <f>'Rent FY 2021-22'!X212*106.28%</f>
        <v>908.69399999999996</v>
      </c>
      <c r="Y211" s="161"/>
      <c r="Z211" s="13">
        <f>'Rent FY 2021-22'!Z212</f>
        <v>740</v>
      </c>
      <c r="AA211" s="161">
        <f>'Rent FY 2021-22'!AA212*106.28%</f>
        <v>928.88720000000001</v>
      </c>
      <c r="AB211" s="161">
        <f>'Rent FY 2021-22'!AB212*106.28%</f>
        <v>770.53</v>
      </c>
      <c r="AC211" s="161">
        <f>'Rent FY 2021-22'!AC212*106.28%</f>
        <v>876.81</v>
      </c>
      <c r="AD211" s="161">
        <f>'Rent FY 2021-22'!AD212*106.28%</f>
        <v>1009.66</v>
      </c>
      <c r="AE211" s="161"/>
      <c r="AF211" s="13">
        <f>'Rent FY 2021-22'!AF212</f>
        <v>300</v>
      </c>
      <c r="AG211" s="161">
        <f>'Rent FY 2021-22'!AG212*106.28%</f>
        <v>1576.1324</v>
      </c>
      <c r="AH211" s="161">
        <f>'Rent FY 2021-22'!AH212*106.28%</f>
        <v>1169.08</v>
      </c>
      <c r="AI211" s="161">
        <f>'Rent FY 2021-22'!AI212*106.28%</f>
        <v>1487.9199999999998</v>
      </c>
      <c r="AJ211" s="161">
        <f>'Rent FY 2021-22'!AJ212*106.28%</f>
        <v>1806.76</v>
      </c>
      <c r="AK211" s="161"/>
      <c r="AL211" s="13">
        <f>'Rent FY 2021-22'!AL212</f>
        <v>2590</v>
      </c>
      <c r="AM211" s="161">
        <f>'Rent FY 2021-22'!AM212*106.28%</f>
        <v>898.06599999999992</v>
      </c>
      <c r="AN211" s="161">
        <f>'Rent FY 2021-22'!AN212*106.28%</f>
        <v>690.81999999999994</v>
      </c>
      <c r="AO211" s="161">
        <f>'Rent FY 2021-22'!AO212*106.28%</f>
        <v>797.1</v>
      </c>
      <c r="AP211" s="161">
        <f>'Rent FY 2021-22'!AP212*106.28%</f>
        <v>977.77599999999995</v>
      </c>
    </row>
    <row r="212" spans="1:42" x14ac:dyDescent="0.2">
      <c r="A212" s="13" t="s">
        <v>562</v>
      </c>
      <c r="B212" s="161" t="str">
        <f>'Rent FY 2021-22'!B213</f>
        <v>-</v>
      </c>
      <c r="C212" s="161">
        <f>'Rent FY 2021-22'!C213*106.28%</f>
        <v>519.70920000000001</v>
      </c>
      <c r="D212" s="161">
        <f>'Rent FY 2021-22'!D213*106.28%</f>
        <v>446.37599999999998</v>
      </c>
      <c r="E212" s="161">
        <f>'Rent FY 2021-22'!E213*106.28%</f>
        <v>515.45799999999997</v>
      </c>
      <c r="F212" s="161">
        <f>'Rent FY 2021-22'!F213*106.28%</f>
        <v>584.54</v>
      </c>
      <c r="G212" s="161"/>
      <c r="H212" s="161" t="str">
        <f>'Rent FY 2021-22'!H213</f>
        <v>-</v>
      </c>
      <c r="I212" s="161">
        <f>'Rent FY 2021-22'!I213*106.28%</f>
        <v>642.99400000000003</v>
      </c>
      <c r="J212" s="161">
        <f>'Rent FY 2021-22'!J213*106.28%</f>
        <v>526.08600000000001</v>
      </c>
      <c r="K212" s="161">
        <f>'Rent FY 2021-22'!K213*106.28%</f>
        <v>632.36599999999999</v>
      </c>
      <c r="L212" s="161">
        <f>'Rent FY 2021-22'!L213*106.28%</f>
        <v>738.64599999999996</v>
      </c>
      <c r="M212" s="161"/>
      <c r="N212" s="13">
        <f>'Rent FY 2021-22'!N213</f>
        <v>70</v>
      </c>
      <c r="O212" s="161">
        <f>'Rent FY 2021-22'!O213*106.28%</f>
        <v>629.17759999999998</v>
      </c>
      <c r="P212" s="161">
        <f>'Rent FY 2021-22'!P213*106.28%</f>
        <v>568.59799999999996</v>
      </c>
      <c r="Q212" s="161">
        <f>'Rent FY 2021-22'!Q213*106.28%</f>
        <v>632.36599999999999</v>
      </c>
      <c r="R212" s="161">
        <f>'Rent FY 2021-22'!R213*106.28%</f>
        <v>690.81999999999994</v>
      </c>
      <c r="S212" s="161"/>
      <c r="T212" s="13">
        <f>'Rent FY 2021-22'!T213</f>
        <v>290</v>
      </c>
      <c r="U212" s="161">
        <f>'Rent FY 2021-22'!U213*106.28%</f>
        <v>742.8972</v>
      </c>
      <c r="V212" s="161">
        <f>'Rent FY 2021-22'!V213*106.28%</f>
        <v>690.81999999999994</v>
      </c>
      <c r="W212" s="161">
        <f>'Rent FY 2021-22'!W213*106.28%</f>
        <v>738.64599999999996</v>
      </c>
      <c r="X212" s="161">
        <f>'Rent FY 2021-22'!X213*106.28%</f>
        <v>797.1</v>
      </c>
      <c r="Y212" s="161"/>
      <c r="Z212" s="13">
        <f>'Rent FY 2021-22'!Z213</f>
        <v>270</v>
      </c>
      <c r="AA212" s="161">
        <f>'Rent FY 2021-22'!AA213*106.28%</f>
        <v>895.94039999999995</v>
      </c>
      <c r="AB212" s="161">
        <f>'Rent FY 2021-22'!AB213*106.28%</f>
        <v>797.1</v>
      </c>
      <c r="AC212" s="161">
        <f>'Rent FY 2021-22'!AC213*106.28%</f>
        <v>876.81</v>
      </c>
      <c r="AD212" s="161">
        <f>'Rent FY 2021-22'!AD213*106.28%</f>
        <v>956.52</v>
      </c>
      <c r="AE212" s="161"/>
      <c r="AF212" s="13">
        <f>'Rent FY 2021-22'!AF213</f>
        <v>100</v>
      </c>
      <c r="AG212" s="161">
        <f>'Rent FY 2021-22'!AG213*106.28%</f>
        <v>1257.2924</v>
      </c>
      <c r="AH212" s="161">
        <f>'Rent FY 2021-22'!AH213*106.28%</f>
        <v>1057.4859999999999</v>
      </c>
      <c r="AI212" s="161">
        <f>'Rent FY 2021-22'!AI213*106.28%</f>
        <v>1195.6499999999999</v>
      </c>
      <c r="AJ212" s="161">
        <f>'Rent FY 2021-22'!AJ213*106.28%</f>
        <v>1381.6399999999999</v>
      </c>
      <c r="AK212" s="161"/>
      <c r="AL212" s="13">
        <f>'Rent FY 2021-22'!AL213</f>
        <v>730</v>
      </c>
      <c r="AM212" s="161">
        <f>'Rent FY 2021-22'!AM213*106.28%</f>
        <v>857.67959999999994</v>
      </c>
      <c r="AN212" s="161">
        <f>'Rent FY 2021-22'!AN213*106.28%</f>
        <v>712.07600000000002</v>
      </c>
      <c r="AO212" s="161">
        <f>'Rent FY 2021-22'!AO213*106.28%</f>
        <v>797.1</v>
      </c>
      <c r="AP212" s="161">
        <f>'Rent FY 2021-22'!AP213*106.28%</f>
        <v>951.20600000000002</v>
      </c>
    </row>
    <row r="213" spans="1:42" x14ac:dyDescent="0.2">
      <c r="A213" s="13" t="s">
        <v>829</v>
      </c>
      <c r="B213" s="161">
        <f>'Rent FY 2021-22'!B214</f>
        <v>100</v>
      </c>
      <c r="C213" s="161">
        <f>'Rent FY 2021-22'!C214*106.28%</f>
        <v>479.32279999999997</v>
      </c>
      <c r="D213" s="161">
        <f>'Rent FY 2021-22'!D214*106.28%</f>
        <v>419.80599999999998</v>
      </c>
      <c r="E213" s="161">
        <f>'Rent FY 2021-22'!E214*106.28%</f>
        <v>467.63200000000001</v>
      </c>
      <c r="F213" s="161">
        <f>'Rent FY 2021-22'!F214*106.28%</f>
        <v>531.4</v>
      </c>
      <c r="G213" s="161"/>
      <c r="H213" s="161">
        <f>'Rent FY 2021-22'!H214</f>
        <v>120</v>
      </c>
      <c r="I213" s="161">
        <f>'Rent FY 2021-22'!I214*106.28%</f>
        <v>461.2552</v>
      </c>
      <c r="J213" s="161">
        <f>'Rent FY 2021-22'!J214*106.28%</f>
        <v>398.55</v>
      </c>
      <c r="K213" s="161">
        <f>'Rent FY 2021-22'!K214*106.28%</f>
        <v>425.12</v>
      </c>
      <c r="L213" s="161">
        <f>'Rent FY 2021-22'!L214*106.28%</f>
        <v>499.51599999999996</v>
      </c>
      <c r="M213" s="161"/>
      <c r="N213" s="13">
        <f>'Rent FY 2021-22'!N214</f>
        <v>1110</v>
      </c>
      <c r="O213" s="161">
        <f>'Rent FY 2021-22'!O214*106.28%</f>
        <v>599.41919999999993</v>
      </c>
      <c r="P213" s="161">
        <f>'Rent FY 2021-22'!P214*106.28%</f>
        <v>478.26</v>
      </c>
      <c r="Q213" s="161">
        <f>'Rent FY 2021-22'!Q214*106.28%</f>
        <v>600.48199999999997</v>
      </c>
      <c r="R213" s="161">
        <f>'Rent FY 2021-22'!R214*106.28%</f>
        <v>690.81999999999994</v>
      </c>
      <c r="S213" s="161"/>
      <c r="T213" s="13">
        <f>'Rent FY 2021-22'!T214</f>
        <v>2870</v>
      </c>
      <c r="U213" s="161">
        <f>'Rent FY 2021-22'!U214*106.28%</f>
        <v>769.46719999999993</v>
      </c>
      <c r="V213" s="161">
        <f>'Rent FY 2021-22'!V214*106.28%</f>
        <v>664.25</v>
      </c>
      <c r="W213" s="161">
        <f>'Rent FY 2021-22'!W214*106.28%</f>
        <v>743.95999999999992</v>
      </c>
      <c r="X213" s="161">
        <f>'Rent FY 2021-22'!X214*106.28%</f>
        <v>844.92599999999993</v>
      </c>
      <c r="Y213" s="161"/>
      <c r="Z213" s="13">
        <f>'Rent FY 2021-22'!Z214</f>
        <v>2300</v>
      </c>
      <c r="AA213" s="161">
        <f>'Rent FY 2021-22'!AA214*106.28%</f>
        <v>890.62639999999999</v>
      </c>
      <c r="AB213" s="161">
        <f>'Rent FY 2021-22'!AB214*106.28%</f>
        <v>722.70399999999995</v>
      </c>
      <c r="AC213" s="161">
        <f>'Rent FY 2021-22'!AC214*106.28%</f>
        <v>850.24</v>
      </c>
      <c r="AD213" s="161">
        <f>'Rent FY 2021-22'!AD214*106.28%</f>
        <v>1009.66</v>
      </c>
      <c r="AE213" s="161"/>
      <c r="AF213" s="13">
        <f>'Rent FY 2021-22'!AF214</f>
        <v>530</v>
      </c>
      <c r="AG213" s="161">
        <f>'Rent FY 2021-22'!AG214*106.28%</f>
        <v>1383.7655999999999</v>
      </c>
      <c r="AH213" s="161">
        <f>'Rent FY 2021-22'!AH214*106.28%</f>
        <v>1057.4859999999999</v>
      </c>
      <c r="AI213" s="161">
        <f>'Rent FY 2021-22'!AI214*106.28%</f>
        <v>1328.5</v>
      </c>
      <c r="AJ213" s="161">
        <f>'Rent FY 2021-22'!AJ214*106.28%</f>
        <v>1567.6299999999999</v>
      </c>
      <c r="AK213" s="161"/>
      <c r="AL213" s="13">
        <f>'Rent FY 2021-22'!AL214</f>
        <v>7020</v>
      </c>
      <c r="AM213" s="161">
        <f>'Rent FY 2021-22'!AM214*106.28%</f>
        <v>819.41879999999992</v>
      </c>
      <c r="AN213" s="161">
        <f>'Rent FY 2021-22'!AN214*106.28%</f>
        <v>637.67999999999995</v>
      </c>
      <c r="AO213" s="161">
        <f>'Rent FY 2021-22'!AO214*106.28%</f>
        <v>770.53</v>
      </c>
      <c r="AP213" s="161">
        <f>'Rent FY 2021-22'!AP214*106.28%</f>
        <v>924.63599999999997</v>
      </c>
    </row>
    <row r="214" spans="1:42" x14ac:dyDescent="0.2">
      <c r="A214" s="13" t="s">
        <v>564</v>
      </c>
      <c r="B214" s="161">
        <f>'Rent FY 2021-22'!B215</f>
        <v>0</v>
      </c>
      <c r="C214" s="161">
        <f>'Rent FY 2021-22'!C215*106.28%</f>
        <v>519.70920000000001</v>
      </c>
      <c r="D214" s="161">
        <f>'Rent FY 2021-22'!D215*106.28%</f>
        <v>446.37599999999998</v>
      </c>
      <c r="E214" s="161">
        <f>'Rent FY 2021-22'!E215*106.28%</f>
        <v>515.45799999999997</v>
      </c>
      <c r="F214" s="161">
        <f>'Rent FY 2021-22'!F215*106.28%</f>
        <v>584.54</v>
      </c>
      <c r="G214" s="161"/>
      <c r="H214" s="161">
        <f>'Rent FY 2021-22'!H215</f>
        <v>10</v>
      </c>
      <c r="I214" s="161">
        <f>'Rent FY 2021-22'!I215*106.28%</f>
        <v>449.56439999999998</v>
      </c>
      <c r="J214" s="161">
        <f>'Rent FY 2021-22'!J215*106.28%</f>
        <v>371.97999999999996</v>
      </c>
      <c r="K214" s="161">
        <f>'Rent FY 2021-22'!K215*106.28%</f>
        <v>478.26</v>
      </c>
      <c r="L214" s="161">
        <f>'Rent FY 2021-22'!L215*106.28%</f>
        <v>494.202</v>
      </c>
      <c r="M214" s="161"/>
      <c r="N214" s="13">
        <f>'Rent FY 2021-22'!N215</f>
        <v>70</v>
      </c>
      <c r="O214" s="161">
        <f>'Rent FY 2021-22'!O215*106.28%</f>
        <v>635.55439999999999</v>
      </c>
      <c r="P214" s="161">
        <f>'Rent FY 2021-22'!P215*106.28%</f>
        <v>584.54</v>
      </c>
      <c r="Q214" s="161">
        <f>'Rent FY 2021-22'!Q215*106.28%</f>
        <v>637.67999999999995</v>
      </c>
      <c r="R214" s="161">
        <f>'Rent FY 2021-22'!R215*106.28%</f>
        <v>690.81999999999994</v>
      </c>
      <c r="S214" s="161"/>
      <c r="T214" s="13">
        <f>'Rent FY 2021-22'!T215</f>
        <v>190</v>
      </c>
      <c r="U214" s="161">
        <f>'Rent FY 2021-22'!U215*106.28%</f>
        <v>810.91639999999995</v>
      </c>
      <c r="V214" s="161">
        <f>'Rent FY 2021-22'!V215*106.28%</f>
        <v>738.64599999999996</v>
      </c>
      <c r="W214" s="161">
        <f>'Rent FY 2021-22'!W215*106.28%</f>
        <v>797.1</v>
      </c>
      <c r="X214" s="161">
        <f>'Rent FY 2021-22'!X215*106.28%</f>
        <v>876.81</v>
      </c>
      <c r="Y214" s="161"/>
      <c r="Z214" s="13">
        <f>'Rent FY 2021-22'!Z215</f>
        <v>120</v>
      </c>
      <c r="AA214" s="161">
        <f>'Rent FY 2021-22'!AA215*106.28%</f>
        <v>951.20600000000002</v>
      </c>
      <c r="AB214" s="161">
        <f>'Rent FY 2021-22'!AB215*106.28%</f>
        <v>844.92599999999993</v>
      </c>
      <c r="AC214" s="161">
        <f>'Rent FY 2021-22'!AC215*106.28%</f>
        <v>903.38</v>
      </c>
      <c r="AD214" s="161">
        <f>'Rent FY 2021-22'!AD215*106.28%</f>
        <v>1009.66</v>
      </c>
      <c r="AE214" s="161"/>
      <c r="AF214" s="13">
        <f>'Rent FY 2021-22'!AF215</f>
        <v>30</v>
      </c>
      <c r="AG214" s="161">
        <f>'Rent FY 2021-22'!AG215*106.28%</f>
        <v>1381.6399999999999</v>
      </c>
      <c r="AH214" s="161">
        <f>'Rent FY 2021-22'!AH215*106.28%</f>
        <v>1009.66</v>
      </c>
      <c r="AI214" s="161">
        <f>'Rent FY 2021-22'!AI215*106.28%</f>
        <v>1275.3599999999999</v>
      </c>
      <c r="AJ214" s="161">
        <f>'Rent FY 2021-22'!AJ215*106.28%</f>
        <v>1482.606</v>
      </c>
      <c r="AK214" s="161"/>
      <c r="AL214" s="13">
        <f>'Rent FY 2021-22'!AL215</f>
        <v>420</v>
      </c>
      <c r="AM214" s="161">
        <f>'Rent FY 2021-22'!AM215*106.28%</f>
        <v>852.36559999999997</v>
      </c>
      <c r="AN214" s="161">
        <f>'Rent FY 2021-22'!AN215*106.28%</f>
        <v>717.39</v>
      </c>
      <c r="AO214" s="161">
        <f>'Rent FY 2021-22'!AO215*106.28%</f>
        <v>823.67</v>
      </c>
      <c r="AP214" s="161">
        <f>'Rent FY 2021-22'!AP215*106.28%</f>
        <v>929.94999999999993</v>
      </c>
    </row>
    <row r="215" spans="1:42" x14ac:dyDescent="0.2">
      <c r="A215" s="13" t="s">
        <v>831</v>
      </c>
      <c r="B215" s="161">
        <f>'Rent FY 2021-22'!B216</f>
        <v>20</v>
      </c>
      <c r="C215" s="161">
        <f>'Rent FY 2021-22'!C216*106.28%</f>
        <v>480.38560000000001</v>
      </c>
      <c r="D215" s="161">
        <f>'Rent FY 2021-22'!D216*106.28%</f>
        <v>425.12</v>
      </c>
      <c r="E215" s="161">
        <f>'Rent FY 2021-22'!E216*106.28%</f>
        <v>455.94119999999998</v>
      </c>
      <c r="F215" s="161">
        <f>'Rent FY 2021-22'!F216*106.28%</f>
        <v>515.45799999999997</v>
      </c>
      <c r="G215" s="161"/>
      <c r="H215" s="161">
        <f>'Rent FY 2021-22'!H216</f>
        <v>60</v>
      </c>
      <c r="I215" s="161">
        <f>'Rent FY 2021-22'!I216*106.28%</f>
        <v>400.67559999999997</v>
      </c>
      <c r="J215" s="161">
        <f>'Rent FY 2021-22'!J216*106.28%</f>
        <v>371.97999999999996</v>
      </c>
      <c r="K215" s="161">
        <f>'Rent FY 2021-22'!K216*106.28%</f>
        <v>409.178</v>
      </c>
      <c r="L215" s="161">
        <f>'Rent FY 2021-22'!L216*106.28%</f>
        <v>425.12</v>
      </c>
      <c r="M215" s="161"/>
      <c r="N215" s="13">
        <f>'Rent FY 2021-22'!N216</f>
        <v>420</v>
      </c>
      <c r="O215" s="161">
        <f>'Rent FY 2021-22'!O216*106.28%</f>
        <v>500.5788</v>
      </c>
      <c r="P215" s="161">
        <f>'Rent FY 2021-22'!P216*106.28%</f>
        <v>425.12</v>
      </c>
      <c r="Q215" s="161">
        <f>'Rent FY 2021-22'!Q216*106.28%</f>
        <v>472.94599999999997</v>
      </c>
      <c r="R215" s="161">
        <f>'Rent FY 2021-22'!R216*106.28%</f>
        <v>531.4</v>
      </c>
      <c r="S215" s="161"/>
      <c r="T215" s="13">
        <f>'Rent FY 2021-22'!T216</f>
        <v>910</v>
      </c>
      <c r="U215" s="161">
        <f>'Rent FY 2021-22'!U216*106.28%</f>
        <v>667.4384</v>
      </c>
      <c r="V215" s="161">
        <f>'Rent FY 2021-22'!V216*106.28%</f>
        <v>584.54</v>
      </c>
      <c r="W215" s="161">
        <f>'Rent FY 2021-22'!W216*106.28%</f>
        <v>664.25</v>
      </c>
      <c r="X215" s="161">
        <f>'Rent FY 2021-22'!X216*106.28%</f>
        <v>743.95999999999992</v>
      </c>
      <c r="Y215" s="161"/>
      <c r="Z215" s="13">
        <f>'Rent FY 2021-22'!Z216</f>
        <v>930</v>
      </c>
      <c r="AA215" s="161">
        <f>'Rent FY 2021-22'!AA216*106.28%</f>
        <v>760.96479999999997</v>
      </c>
      <c r="AB215" s="161">
        <f>'Rent FY 2021-22'!AB216*106.28%</f>
        <v>632.36599999999999</v>
      </c>
      <c r="AC215" s="161">
        <f>'Rent FY 2021-22'!AC216*106.28%</f>
        <v>722.70399999999995</v>
      </c>
      <c r="AD215" s="161">
        <f>'Rent FY 2021-22'!AD216*106.28%</f>
        <v>876.81</v>
      </c>
      <c r="AE215" s="161"/>
      <c r="AF215" s="13">
        <f>'Rent FY 2021-22'!AF216</f>
        <v>150</v>
      </c>
      <c r="AG215" s="161">
        <f>'Rent FY 2021-22'!AG216*106.28%</f>
        <v>1180.7708</v>
      </c>
      <c r="AH215" s="161">
        <f>'Rent FY 2021-22'!AH216*106.28%</f>
        <v>929.94999999999993</v>
      </c>
      <c r="AI215" s="161">
        <f>'Rent FY 2021-22'!AI216*106.28%</f>
        <v>1062.8</v>
      </c>
      <c r="AJ215" s="161">
        <f>'Rent FY 2021-22'!AJ216*106.28%</f>
        <v>1328.5</v>
      </c>
      <c r="AK215" s="161"/>
      <c r="AL215" s="13">
        <f>'Rent FY 2021-22'!AL216</f>
        <v>2500</v>
      </c>
      <c r="AM215" s="161">
        <f>'Rent FY 2021-22'!AM216*106.28%</f>
        <v>698.25959999999998</v>
      </c>
      <c r="AN215" s="161">
        <f>'Rent FY 2021-22'!AN216*106.28%</f>
        <v>557.97</v>
      </c>
      <c r="AO215" s="161">
        <f>'Rent FY 2021-22'!AO216*106.28%</f>
        <v>664.25</v>
      </c>
      <c r="AP215" s="161">
        <f>'Rent FY 2021-22'!AP216*106.28%</f>
        <v>797.1</v>
      </c>
    </row>
    <row r="216" spans="1:42" x14ac:dyDescent="0.2">
      <c r="A216" s="13" t="s">
        <v>568</v>
      </c>
      <c r="B216" s="161">
        <f>'Rent FY 2021-22'!B217</f>
        <v>60</v>
      </c>
      <c r="C216" s="161">
        <f>'Rent FY 2021-22'!C217*106.28%</f>
        <v>457.00399999999996</v>
      </c>
      <c r="D216" s="161">
        <f>'Rent FY 2021-22'!D217*106.28%</f>
        <v>417.68039999999996</v>
      </c>
      <c r="E216" s="161">
        <f>'Rent FY 2021-22'!E217*106.28%</f>
        <v>451.69</v>
      </c>
      <c r="F216" s="161">
        <f>'Rent FY 2021-22'!F217*106.28%</f>
        <v>506.9556</v>
      </c>
      <c r="G216" s="161"/>
      <c r="H216" s="161">
        <f>'Rent FY 2021-22'!H217</f>
        <v>40</v>
      </c>
      <c r="I216" s="161">
        <f>'Rent FY 2021-22'!I217*106.28%</f>
        <v>495.26479999999998</v>
      </c>
      <c r="J216" s="161">
        <f>'Rent FY 2021-22'!J217*106.28%</f>
        <v>451.69</v>
      </c>
      <c r="K216" s="161">
        <f>'Rent FY 2021-22'!K217*106.28%</f>
        <v>478.26</v>
      </c>
      <c r="L216" s="161">
        <f>'Rent FY 2021-22'!L217*106.28%</f>
        <v>525.02319999999997</v>
      </c>
      <c r="M216" s="161"/>
      <c r="N216" s="13">
        <f>'Rent FY 2021-22'!N217</f>
        <v>430</v>
      </c>
      <c r="O216" s="161">
        <f>'Rent FY 2021-22'!O217*106.28%</f>
        <v>638.74279999999999</v>
      </c>
      <c r="P216" s="161">
        <f>'Rent FY 2021-22'!P217*106.28%</f>
        <v>557.97</v>
      </c>
      <c r="Q216" s="161">
        <f>'Rent FY 2021-22'!Q217*106.28%</f>
        <v>637.67999999999995</v>
      </c>
      <c r="R216" s="161">
        <f>'Rent FY 2021-22'!R217*106.28%</f>
        <v>706.76199999999994</v>
      </c>
      <c r="S216" s="161"/>
      <c r="T216" s="13">
        <f>'Rent FY 2021-22'!T217</f>
        <v>1000</v>
      </c>
      <c r="U216" s="161">
        <f>'Rent FY 2021-22'!U217*106.28%</f>
        <v>763.09039999999993</v>
      </c>
      <c r="V216" s="161">
        <f>'Rent FY 2021-22'!V217*106.28%</f>
        <v>690.81999999999994</v>
      </c>
      <c r="W216" s="161">
        <f>'Rent FY 2021-22'!W217*106.28%</f>
        <v>745.02279999999996</v>
      </c>
      <c r="X216" s="161">
        <f>'Rent FY 2021-22'!X217*106.28%</f>
        <v>813.04200000000003</v>
      </c>
      <c r="Y216" s="161"/>
      <c r="Z216" s="13">
        <f>'Rent FY 2021-22'!Z217</f>
        <v>580</v>
      </c>
      <c r="AA216" s="161">
        <f>'Rent FY 2021-22'!AA217*106.28%</f>
        <v>859.80520000000001</v>
      </c>
      <c r="AB216" s="161">
        <f>'Rent FY 2021-22'!AB217*106.28%</f>
        <v>770.53</v>
      </c>
      <c r="AC216" s="161">
        <f>'Rent FY 2021-22'!AC217*106.28%</f>
        <v>850.24</v>
      </c>
      <c r="AD216" s="161">
        <f>'Rent FY 2021-22'!AD217*106.28%</f>
        <v>940.57799999999997</v>
      </c>
      <c r="AE216" s="161"/>
      <c r="AF216" s="13">
        <f>'Rent FY 2021-22'!AF217</f>
        <v>90</v>
      </c>
      <c r="AG216" s="161">
        <f>'Rent FY 2021-22'!AG217*106.28%</f>
        <v>1174.394</v>
      </c>
      <c r="AH216" s="161">
        <f>'Rent FY 2021-22'!AH217*106.28%</f>
        <v>956.52</v>
      </c>
      <c r="AI216" s="161">
        <f>'Rent FY 2021-22'!AI217*106.28%</f>
        <v>1163.7660000000001</v>
      </c>
      <c r="AJ216" s="161">
        <f>'Rent FY 2021-22'!AJ217*106.28%</f>
        <v>1328.5</v>
      </c>
      <c r="AK216" s="161"/>
      <c r="AL216" s="13">
        <f>'Rent FY 2021-22'!AL217</f>
        <v>2190</v>
      </c>
      <c r="AM216" s="161">
        <f>'Rent FY 2021-22'!AM217*106.28%</f>
        <v>768.40440000000001</v>
      </c>
      <c r="AN216" s="161">
        <f>'Rent FY 2021-22'!AN217*106.28%</f>
        <v>664.25</v>
      </c>
      <c r="AO216" s="161">
        <f>'Rent FY 2021-22'!AO217*106.28%</f>
        <v>743.95999999999992</v>
      </c>
      <c r="AP216" s="161">
        <f>'Rent FY 2021-22'!AP217*106.28%</f>
        <v>850.24</v>
      </c>
    </row>
    <row r="217" spans="1:42" x14ac:dyDescent="0.2">
      <c r="A217" s="13" t="s">
        <v>570</v>
      </c>
      <c r="B217" s="161">
        <f>'Rent FY 2021-22'!B218</f>
        <v>0</v>
      </c>
      <c r="C217" s="161">
        <f>'Rent FY 2021-22'!C218*106.28%</f>
        <v>519.70920000000001</v>
      </c>
      <c r="D217" s="161">
        <f>'Rent FY 2021-22'!D218*106.28%</f>
        <v>446.37599999999998</v>
      </c>
      <c r="E217" s="161">
        <f>'Rent FY 2021-22'!E218*106.28%</f>
        <v>515.45799999999997</v>
      </c>
      <c r="F217" s="161">
        <f>'Rent FY 2021-22'!F218*106.28%</f>
        <v>584.54</v>
      </c>
      <c r="G217" s="161"/>
      <c r="H217" s="161" t="str">
        <f>'Rent FY 2021-22'!H218</f>
        <v>-</v>
      </c>
      <c r="I217" s="161">
        <f>'Rent FY 2021-22'!I218*106.28%</f>
        <v>642.99400000000003</v>
      </c>
      <c r="J217" s="161">
        <f>'Rent FY 2021-22'!J218*106.28%</f>
        <v>526.08600000000001</v>
      </c>
      <c r="K217" s="161">
        <f>'Rent FY 2021-22'!K218*106.28%</f>
        <v>632.36599999999999</v>
      </c>
      <c r="L217" s="161">
        <f>'Rent FY 2021-22'!L218*106.28%</f>
        <v>738.64599999999996</v>
      </c>
      <c r="M217" s="161"/>
      <c r="N217" s="13">
        <f>'Rent FY 2021-22'!N218</f>
        <v>30</v>
      </c>
      <c r="O217" s="161">
        <f>'Rent FY 2021-22'!O218*106.28%</f>
        <v>614.29840000000002</v>
      </c>
      <c r="P217" s="161">
        <f>'Rent FY 2021-22'!P218*106.28%</f>
        <v>557.97</v>
      </c>
      <c r="Q217" s="161">
        <f>'Rent FY 2021-22'!Q218*106.28%</f>
        <v>635.55439999999999</v>
      </c>
      <c r="R217" s="161">
        <f>'Rent FY 2021-22'!R218*106.28%</f>
        <v>664.25</v>
      </c>
      <c r="S217" s="161"/>
      <c r="T217" s="13">
        <f>'Rent FY 2021-22'!T218</f>
        <v>150</v>
      </c>
      <c r="U217" s="161">
        <f>'Rent FY 2021-22'!U218*106.28%</f>
        <v>753.52519999999993</v>
      </c>
      <c r="V217" s="161">
        <f>'Rent FY 2021-22'!V218*106.28%</f>
        <v>690.81999999999994</v>
      </c>
      <c r="W217" s="161">
        <f>'Rent FY 2021-22'!W218*106.28%</f>
        <v>765.21600000000001</v>
      </c>
      <c r="X217" s="161">
        <f>'Rent FY 2021-22'!X218*106.28%</f>
        <v>797.1</v>
      </c>
      <c r="Y217" s="161"/>
      <c r="Z217" s="13">
        <f>'Rent FY 2021-22'!Z218</f>
        <v>140</v>
      </c>
      <c r="AA217" s="161">
        <f>'Rent FY 2021-22'!AA218*106.28%</f>
        <v>924.63599999999997</v>
      </c>
      <c r="AB217" s="161">
        <f>'Rent FY 2021-22'!AB218*106.28%</f>
        <v>844.92599999999993</v>
      </c>
      <c r="AC217" s="161">
        <f>'Rent FY 2021-22'!AC218*106.28%</f>
        <v>903.38</v>
      </c>
      <c r="AD217" s="161">
        <f>'Rent FY 2021-22'!AD218*106.28%</f>
        <v>1009.66</v>
      </c>
      <c r="AE217" s="161"/>
      <c r="AF217" s="13">
        <f>'Rent FY 2021-22'!AF218</f>
        <v>60</v>
      </c>
      <c r="AG217" s="161">
        <f>'Rent FY 2021-22'!AG218*106.28%</f>
        <v>1344.442</v>
      </c>
      <c r="AH217" s="161">
        <f>'Rent FY 2021-22'!AH218*106.28%</f>
        <v>1089.3699999999999</v>
      </c>
      <c r="AI217" s="161">
        <f>'Rent FY 2021-22'!AI218*106.28%</f>
        <v>1328.5</v>
      </c>
      <c r="AJ217" s="161">
        <f>'Rent FY 2021-22'!AJ218*106.28%</f>
        <v>1541.06</v>
      </c>
      <c r="AK217" s="161"/>
      <c r="AL217" s="13">
        <f>'Rent FY 2021-22'!AL218</f>
        <v>370</v>
      </c>
      <c r="AM217" s="161">
        <f>'Rent FY 2021-22'!AM218*106.28%</f>
        <v>893.81479999999999</v>
      </c>
      <c r="AN217" s="161">
        <f>'Rent FY 2021-22'!AN218*106.28%</f>
        <v>720.57839999999999</v>
      </c>
      <c r="AO217" s="161">
        <f>'Rent FY 2021-22'!AO218*106.28%</f>
        <v>823.67</v>
      </c>
      <c r="AP217" s="161">
        <f>'Rent FY 2021-22'!AP218*106.28%</f>
        <v>956.52</v>
      </c>
    </row>
    <row r="218" spans="1:42" x14ac:dyDescent="0.2">
      <c r="A218" s="13" t="s">
        <v>833</v>
      </c>
      <c r="B218" s="161">
        <f>'Rent FY 2021-22'!B219</f>
        <v>20</v>
      </c>
      <c r="C218" s="161">
        <f>'Rent FY 2021-22'!C219*106.28%</f>
        <v>537.77679999999998</v>
      </c>
      <c r="D218" s="161">
        <f>'Rent FY 2021-22'!D219*106.28%</f>
        <v>499.51599999999996</v>
      </c>
      <c r="E218" s="161">
        <f>'Rent FY 2021-22'!E219*106.28%</f>
        <v>557.97</v>
      </c>
      <c r="F218" s="161">
        <f>'Rent FY 2021-22'!F219*106.28%</f>
        <v>584.54</v>
      </c>
      <c r="G218" s="161"/>
      <c r="H218" s="161">
        <f>'Rent FY 2021-22'!H219</f>
        <v>10</v>
      </c>
      <c r="I218" s="161">
        <f>'Rent FY 2021-22'!I219*106.28%</f>
        <v>635.55439999999999</v>
      </c>
      <c r="J218" s="161">
        <f>'Rent FY 2021-22'!J219*106.28%</f>
        <v>542.02800000000002</v>
      </c>
      <c r="K218" s="161">
        <f>'Rent FY 2021-22'!K219*106.28%</f>
        <v>621.73799999999994</v>
      </c>
      <c r="L218" s="161">
        <f>'Rent FY 2021-22'!L219*106.28%</f>
        <v>664.25</v>
      </c>
      <c r="M218" s="161"/>
      <c r="N218" s="13">
        <f>'Rent FY 2021-22'!N219</f>
        <v>160</v>
      </c>
      <c r="O218" s="161">
        <f>'Rent FY 2021-22'!O219*106.28%</f>
        <v>736.5204</v>
      </c>
      <c r="P218" s="161">
        <f>'Rent FY 2021-22'!P219*106.28%</f>
        <v>664.25</v>
      </c>
      <c r="Q218" s="161">
        <f>'Rent FY 2021-22'!Q219*106.28%</f>
        <v>717.39</v>
      </c>
      <c r="R218" s="161">
        <f>'Rent FY 2021-22'!R219*106.28%</f>
        <v>770.53</v>
      </c>
      <c r="S218" s="161"/>
      <c r="T218" s="13">
        <f>'Rent FY 2021-22'!T219</f>
        <v>620</v>
      </c>
      <c r="U218" s="161">
        <f>'Rent FY 2021-22'!U219*106.28%</f>
        <v>924.63599999999997</v>
      </c>
      <c r="V218" s="161">
        <f>'Rent FY 2021-22'!V219*106.28%</f>
        <v>797.1</v>
      </c>
      <c r="W218" s="161">
        <f>'Rent FY 2021-22'!W219*106.28%</f>
        <v>876.81</v>
      </c>
      <c r="X218" s="161">
        <f>'Rent FY 2021-22'!X219*106.28%</f>
        <v>1073.4279999999999</v>
      </c>
      <c r="Y218" s="161"/>
      <c r="Z218" s="13">
        <f>'Rent FY 2021-22'!Z219</f>
        <v>530</v>
      </c>
      <c r="AA218" s="161">
        <f>'Rent FY 2021-22'!AA219*106.28%</f>
        <v>1130.8191999999999</v>
      </c>
      <c r="AB218" s="161">
        <f>'Rent FY 2021-22'!AB219*106.28%</f>
        <v>956.52</v>
      </c>
      <c r="AC218" s="161">
        <f>'Rent FY 2021-22'!AC219*106.28%</f>
        <v>1105.3119999999999</v>
      </c>
      <c r="AD218" s="161">
        <f>'Rent FY 2021-22'!AD219*106.28%</f>
        <v>1275.3599999999999</v>
      </c>
      <c r="AE218" s="161"/>
      <c r="AF218" s="13">
        <f>'Rent FY 2021-22'!AF219</f>
        <v>200</v>
      </c>
      <c r="AG218" s="161">
        <f>'Rent FY 2021-22'!AG219*106.28%</f>
        <v>1644.1515999999999</v>
      </c>
      <c r="AH218" s="161">
        <f>'Rent FY 2021-22'!AH219*106.28%</f>
        <v>1339.1279999999999</v>
      </c>
      <c r="AI218" s="161">
        <f>'Rent FY 2021-22'!AI219*106.28%</f>
        <v>1541.06</v>
      </c>
      <c r="AJ218" s="161">
        <f>'Rent FY 2021-22'!AJ219*106.28%</f>
        <v>1966.1799999999998</v>
      </c>
      <c r="AK218" s="161"/>
      <c r="AL218" s="13">
        <f>'Rent FY 2021-22'!AL219</f>
        <v>1540</v>
      </c>
      <c r="AM218" s="161">
        <f>'Rent FY 2021-22'!AM219*106.28%</f>
        <v>1060.6743999999999</v>
      </c>
      <c r="AN218" s="161">
        <f>'Rent FY 2021-22'!AN219*106.28%</f>
        <v>802.41399999999999</v>
      </c>
      <c r="AO218" s="161">
        <f>'Rent FY 2021-22'!AO219*106.28%</f>
        <v>1009.66</v>
      </c>
      <c r="AP218" s="161">
        <f>'Rent FY 2021-22'!AP219*106.28%</f>
        <v>1222.22</v>
      </c>
    </row>
    <row r="219" spans="1:42" x14ac:dyDescent="0.2">
      <c r="A219" s="13" t="s">
        <v>834</v>
      </c>
      <c r="B219" s="161">
        <f>'Rent FY 2021-22'!B256</f>
        <v>3220</v>
      </c>
      <c r="C219" s="161">
        <f>'Rent FY 2021-22'!C256*107.15%</f>
        <v>510.03400000000005</v>
      </c>
      <c r="D219" s="161">
        <f>'Rent FY 2021-22'!D256*107.15%</f>
        <v>428.6</v>
      </c>
      <c r="E219" s="161">
        <f>'Rent FY 2021-22'!E256*107.15%</f>
        <v>482.17500000000007</v>
      </c>
      <c r="F219" s="161">
        <f>'Rent FY 2021-22'!F256*107.15%</f>
        <v>567.8950000000001</v>
      </c>
      <c r="G219" s="161"/>
      <c r="H219" s="161">
        <f>'Rent FY 2021-22'!H256</f>
        <v>2950</v>
      </c>
      <c r="I219" s="161">
        <f>'Rent FY 2021-22'!I256*107.15%</f>
        <v>676.11650000000009</v>
      </c>
      <c r="J219" s="161">
        <f>'Rent FY 2021-22'!J256*107.15%</f>
        <v>589.32500000000005</v>
      </c>
      <c r="K219" s="161">
        <f>'Rent FY 2021-22'!K256*107.15%</f>
        <v>669.68750000000011</v>
      </c>
      <c r="L219" s="161">
        <f>'Rent FY 2021-22'!L256*107.15%</f>
        <v>750.05000000000007</v>
      </c>
      <c r="M219" s="161"/>
      <c r="N219" s="13">
        <f>'Rent FY 2021-22'!N256</f>
        <v>21330</v>
      </c>
      <c r="O219" s="161">
        <f>'Rent FY 2021-22'!O256*107.15%</f>
        <v>837.91300000000012</v>
      </c>
      <c r="P219" s="161">
        <f>'Rent FY 2021-22'!P256*107.15%</f>
        <v>723.26250000000005</v>
      </c>
      <c r="Q219" s="161">
        <f>'Rent FY 2021-22'!Q256*107.15%</f>
        <v>830.41250000000014</v>
      </c>
      <c r="R219" s="161">
        <f>'Rent FY 2021-22'!R256*107.15%</f>
        <v>937.56250000000011</v>
      </c>
      <c r="S219" s="161"/>
      <c r="T219" s="13">
        <f>'Rent FY 2021-22'!T220</f>
        <v>23880</v>
      </c>
      <c r="U219" s="161">
        <f>'Rent FY 2021-22'!U256*107.15%</f>
        <v>1067.2140000000002</v>
      </c>
      <c r="V219" s="161">
        <f>'Rent FY 2021-22'!V256*107.15%</f>
        <v>894.7025000000001</v>
      </c>
      <c r="W219" s="161">
        <f>'Rent FY 2021-22'!W256*107.15%</f>
        <v>1017.9250000000001</v>
      </c>
      <c r="X219" s="161">
        <f>'Rent FY 2021-22'!X256*107.15%</f>
        <v>1232.2250000000001</v>
      </c>
      <c r="Y219" s="161"/>
      <c r="Z219" s="13">
        <f>'Rent FY 2021-22'!Z256</f>
        <v>19480</v>
      </c>
      <c r="AA219" s="161">
        <f>'Rent FY 2021-22'!AA256*107.15%</f>
        <v>1313.6590000000001</v>
      </c>
      <c r="AB219" s="161">
        <f>'Rent FY 2021-22'!AB256*107.15%</f>
        <v>1066.1425000000002</v>
      </c>
      <c r="AC219" s="161">
        <f>'Rent FY 2021-22'!AC256*107.15%</f>
        <v>1285.8000000000002</v>
      </c>
      <c r="AD219" s="161">
        <f>'Rent FY 2021-22'!AD256*107.15%</f>
        <v>1500.1000000000001</v>
      </c>
      <c r="AE219" s="161"/>
      <c r="AF219" s="13">
        <f>'Rent FY 2021-22'!AF256</f>
        <v>7530</v>
      </c>
      <c r="AG219" s="161">
        <f>'Rent FY 2021-22'!AG256*107.15%</f>
        <v>2120.4985000000001</v>
      </c>
      <c r="AH219" s="161">
        <f>'Rent FY 2021-22'!AH256*107.15%</f>
        <v>1500.1000000000001</v>
      </c>
      <c r="AI219" s="161">
        <f>'Rent FY 2021-22'!AI256*107.15%</f>
        <v>1856.9095000000002</v>
      </c>
      <c r="AJ219" s="161">
        <f>'Rent FY 2021-22'!AJ256*107.15%</f>
        <v>2410.8750000000005</v>
      </c>
      <c r="AK219" s="161"/>
      <c r="AL219" s="13">
        <f>'Rent FY 2021-22'!AL256</f>
        <v>91500</v>
      </c>
      <c r="AM219" s="161">
        <f>'Rent FY 2021-22'!AM256*107.15%</f>
        <v>1120.7890000000002</v>
      </c>
      <c r="AN219" s="161">
        <f>'Rent FY 2021-22'!AN256*107.15%</f>
        <v>830.41250000000014</v>
      </c>
      <c r="AO219" s="161">
        <f>'Rent FY 2021-22'!AO256*107.15%</f>
        <v>1017.9250000000001</v>
      </c>
      <c r="AP219" s="161">
        <f>'Rent FY 2021-22'!AP256*107.15%</f>
        <v>1285.8000000000002</v>
      </c>
    </row>
    <row r="220" spans="1:42" x14ac:dyDescent="0.2">
      <c r="A220" s="13" t="s">
        <v>1046</v>
      </c>
      <c r="B220" s="161">
        <f>'Rent FY 2021-22'!B257</f>
        <v>100</v>
      </c>
      <c r="C220" s="161">
        <f>'Rent FY 2021-22'!C257*107.15%</f>
        <v>506.81950000000006</v>
      </c>
      <c r="D220" s="161">
        <f>'Rent FY 2021-22'!D257*107.15%</f>
        <v>401.81250000000006</v>
      </c>
      <c r="E220" s="161">
        <f>'Rent FY 2021-22'!E257*107.15%</f>
        <v>482.17500000000007</v>
      </c>
      <c r="F220" s="161">
        <f>'Rent FY 2021-22'!F257*107.15%</f>
        <v>562.53750000000002</v>
      </c>
      <c r="G220" s="161"/>
      <c r="H220" s="161">
        <f>'Rent FY 2021-22'!H257</f>
        <v>40</v>
      </c>
      <c r="I220" s="161">
        <f>'Rent FY 2021-22'!I257*107.15%</f>
        <v>762.90800000000013</v>
      </c>
      <c r="J220" s="161">
        <f>'Rent FY 2021-22'!J257*107.15%</f>
        <v>696.47500000000002</v>
      </c>
      <c r="K220" s="161">
        <f>'Rent FY 2021-22'!K257*107.15%</f>
        <v>776.83750000000009</v>
      </c>
      <c r="L220" s="161">
        <f>'Rent FY 2021-22'!L257*107.15%</f>
        <v>830.41250000000014</v>
      </c>
      <c r="M220" s="161"/>
      <c r="N220" s="13">
        <f>'Rent FY 2021-22'!N257</f>
        <v>670</v>
      </c>
      <c r="O220" s="161">
        <f>'Rent FY 2021-22'!O257*107.15%</f>
        <v>894.7025000000001</v>
      </c>
      <c r="P220" s="161">
        <f>'Rent FY 2021-22'!P257*107.15%</f>
        <v>830.41250000000014</v>
      </c>
      <c r="Q220" s="161">
        <f>'Rent FY 2021-22'!Q257*107.15%</f>
        <v>910.77500000000009</v>
      </c>
      <c r="R220" s="161">
        <f>'Rent FY 2021-22'!R257*107.15%</f>
        <v>964.35000000000014</v>
      </c>
      <c r="S220" s="161"/>
      <c r="T220" s="13">
        <f>'Rent FY 2021-22'!T221</f>
        <v>10980</v>
      </c>
      <c r="U220" s="161">
        <f>'Rent FY 2021-22'!U257*107.15%</f>
        <v>1095.0730000000001</v>
      </c>
      <c r="V220" s="161">
        <f>'Rent FY 2021-22'!V257*107.15%</f>
        <v>964.35000000000014</v>
      </c>
      <c r="W220" s="161">
        <f>'Rent FY 2021-22'!W257*107.15%</f>
        <v>1071.5000000000002</v>
      </c>
      <c r="X220" s="161">
        <f>'Rent FY 2021-22'!X257*107.15%</f>
        <v>1232.2250000000001</v>
      </c>
      <c r="Y220" s="161"/>
      <c r="Z220" s="13">
        <f>'Rent FY 2021-22'!Z257</f>
        <v>340</v>
      </c>
      <c r="AA220" s="161">
        <f>'Rent FY 2021-22'!AA257*107.15%</f>
        <v>1330.8030000000001</v>
      </c>
      <c r="AB220" s="161">
        <f>'Rent FY 2021-22'!AB257*107.15%</f>
        <v>1151.8625000000002</v>
      </c>
      <c r="AC220" s="161">
        <f>'Rent FY 2021-22'!AC257*107.15%</f>
        <v>1339.3750000000002</v>
      </c>
      <c r="AD220" s="161">
        <f>'Rent FY 2021-22'!AD257*107.15%</f>
        <v>1500.1000000000001</v>
      </c>
      <c r="AE220" s="161"/>
      <c r="AF220" s="13">
        <f>'Rent FY 2021-22'!AF257</f>
        <v>160</v>
      </c>
      <c r="AG220" s="161">
        <f>'Rent FY 2021-22'!AG257*107.15%</f>
        <v>1923.3425000000002</v>
      </c>
      <c r="AH220" s="161">
        <f>'Rent FY 2021-22'!AH257*107.15%</f>
        <v>1500.1000000000001</v>
      </c>
      <c r="AI220" s="161">
        <f>'Rent FY 2021-22'!AI257*107.15%</f>
        <v>1848.3375000000003</v>
      </c>
      <c r="AJ220" s="161">
        <f>'Rent FY 2021-22'!AJ257*107.15%</f>
        <v>2143.0000000000005</v>
      </c>
      <c r="AK220" s="161"/>
      <c r="AL220" s="13">
        <f>'Rent FY 2021-22'!AL257</f>
        <v>2130</v>
      </c>
      <c r="AM220" s="161">
        <f>'Rent FY 2021-22'!AM257*107.15%</f>
        <v>1099.3590000000002</v>
      </c>
      <c r="AN220" s="161">
        <f>'Rent FY 2021-22'!AN257*107.15%</f>
        <v>883.98750000000007</v>
      </c>
      <c r="AO220" s="161">
        <f>'Rent FY 2021-22'!AO257*107.15%</f>
        <v>1017.9250000000001</v>
      </c>
      <c r="AP220" s="161">
        <f>'Rent FY 2021-22'!AP257*107.15%</f>
        <v>1240.797</v>
      </c>
    </row>
    <row r="221" spans="1:42" x14ac:dyDescent="0.2">
      <c r="A221" s="13" t="s">
        <v>1047</v>
      </c>
      <c r="B221" s="161">
        <f>'Rent FY 2021-22'!B258</f>
        <v>90</v>
      </c>
      <c r="C221" s="161">
        <f>'Rent FY 2021-22'!C258*107.15%</f>
        <v>552.89400000000001</v>
      </c>
      <c r="D221" s="161">
        <f>'Rent FY 2021-22'!D258*107.15%</f>
        <v>508.96250000000003</v>
      </c>
      <c r="E221" s="161">
        <f>'Rent FY 2021-22'!E258*107.15%</f>
        <v>530.39250000000004</v>
      </c>
      <c r="F221" s="161">
        <f>'Rent FY 2021-22'!F258*107.15%</f>
        <v>589.32500000000005</v>
      </c>
      <c r="G221" s="161"/>
      <c r="H221" s="161">
        <f>'Rent FY 2021-22'!H258</f>
        <v>330</v>
      </c>
      <c r="I221" s="161">
        <f>'Rent FY 2021-22'!I258*107.15%</f>
        <v>766.12250000000006</v>
      </c>
      <c r="J221" s="161">
        <f>'Rent FY 2021-22'!J258*107.15%</f>
        <v>696.47500000000002</v>
      </c>
      <c r="K221" s="161">
        <f>'Rent FY 2021-22'!K258*107.15%</f>
        <v>763.97950000000003</v>
      </c>
      <c r="L221" s="161">
        <f>'Rent FY 2021-22'!L258*107.15%</f>
        <v>830.41250000000014</v>
      </c>
      <c r="M221" s="161"/>
      <c r="N221" s="13">
        <f>'Rent FY 2021-22'!N258</f>
        <v>1160</v>
      </c>
      <c r="O221" s="161">
        <f>'Rent FY 2021-22'!O258*107.15%</f>
        <v>996.49500000000012</v>
      </c>
      <c r="P221" s="161">
        <f>'Rent FY 2021-22'!P258*107.15%</f>
        <v>889.34500000000014</v>
      </c>
      <c r="Q221" s="161">
        <f>'Rent FY 2021-22'!Q258*107.15%</f>
        <v>964.35000000000014</v>
      </c>
      <c r="R221" s="161">
        <f>'Rent FY 2021-22'!R258*107.15%</f>
        <v>1071.5000000000002</v>
      </c>
      <c r="S221" s="161"/>
      <c r="T221" s="13">
        <f>'Rent FY 2021-22'!T222</f>
        <v>420</v>
      </c>
      <c r="U221" s="161">
        <f>'Rent FY 2021-22'!U258*107.15%</f>
        <v>1349.0185000000001</v>
      </c>
      <c r="V221" s="161">
        <f>'Rent FY 2021-22'!V258*107.15%</f>
        <v>1173.2925</v>
      </c>
      <c r="W221" s="161">
        <f>'Rent FY 2021-22'!W258*107.15%</f>
        <v>1285.8000000000002</v>
      </c>
      <c r="X221" s="161">
        <f>'Rent FY 2021-22'!X258*107.15%</f>
        <v>1446.5250000000001</v>
      </c>
      <c r="Y221" s="161"/>
      <c r="Z221" s="13">
        <f>'Rent FY 2021-22'!Z258</f>
        <v>430</v>
      </c>
      <c r="AA221" s="161">
        <f>'Rent FY 2021-22'!AA258*107.15%</f>
        <v>1651.1815000000001</v>
      </c>
      <c r="AB221" s="161">
        <f>'Rent FY 2021-22'!AB258*107.15%</f>
        <v>1392.95</v>
      </c>
      <c r="AC221" s="161">
        <f>'Rent FY 2021-22'!AC258*107.15%</f>
        <v>1607.2500000000002</v>
      </c>
      <c r="AD221" s="161">
        <f>'Rent FY 2021-22'!AD258*107.15%</f>
        <v>1816.1925000000001</v>
      </c>
      <c r="AE221" s="161"/>
      <c r="AF221" s="13">
        <f>'Rent FY 2021-22'!AF258</f>
        <v>330</v>
      </c>
      <c r="AG221" s="161">
        <f>'Rent FY 2021-22'!AG258*107.15%</f>
        <v>2394.8025000000002</v>
      </c>
      <c r="AH221" s="161">
        <f>'Rent FY 2021-22'!AH258*107.15%</f>
        <v>1923.3425000000002</v>
      </c>
      <c r="AI221" s="161">
        <f>'Rent FY 2021-22'!AI258*107.15%</f>
        <v>2250.15</v>
      </c>
      <c r="AJ221" s="161">
        <f>'Rent FY 2021-22'!AJ258*107.15%</f>
        <v>2785.9</v>
      </c>
      <c r="AK221" s="161"/>
      <c r="AL221" s="13">
        <f>'Rent FY 2021-22'!AL258</f>
        <v>3730</v>
      </c>
      <c r="AM221" s="161">
        <f>'Rent FY 2021-22'!AM258*107.15%</f>
        <v>1296.5150000000001</v>
      </c>
      <c r="AN221" s="161">
        <f>'Rent FY 2021-22'!AN258*107.15%</f>
        <v>948.27750000000015</v>
      </c>
      <c r="AO221" s="161">
        <f>'Rent FY 2021-22'!AO258*107.15%</f>
        <v>1178.6500000000001</v>
      </c>
      <c r="AP221" s="161">
        <f>'Rent FY 2021-22'!AP258*107.15%</f>
        <v>1494.7425000000001</v>
      </c>
    </row>
    <row r="222" spans="1:42" x14ac:dyDescent="0.2">
      <c r="A222" s="13" t="s">
        <v>835</v>
      </c>
      <c r="B222" s="161">
        <f>'Rent FY 2021-22'!B259</f>
        <v>40</v>
      </c>
      <c r="C222" s="161">
        <f>'Rent FY 2021-22'!C259*107.15%</f>
        <v>604.32600000000002</v>
      </c>
      <c r="D222" s="161">
        <f>'Rent FY 2021-22'!D259*107.15%</f>
        <v>525.03500000000008</v>
      </c>
      <c r="E222" s="161">
        <f>'Rent FY 2021-22'!E259*107.15%</f>
        <v>562.53750000000002</v>
      </c>
      <c r="F222" s="161">
        <f>'Rent FY 2021-22'!F259*107.15%</f>
        <v>696.47500000000002</v>
      </c>
      <c r="G222" s="161"/>
      <c r="H222" s="161">
        <f>'Rent FY 2021-22'!H259</f>
        <v>110</v>
      </c>
      <c r="I222" s="161">
        <f>'Rent FY 2021-22'!I259*107.15%</f>
        <v>699.68950000000007</v>
      </c>
      <c r="J222" s="161">
        <f>'Rent FY 2021-22'!J259*107.15%</f>
        <v>642.90000000000009</v>
      </c>
      <c r="K222" s="161">
        <f>'Rent FY 2021-22'!K259*107.15%</f>
        <v>696.47500000000002</v>
      </c>
      <c r="L222" s="161">
        <f>'Rent FY 2021-22'!L259*107.15%</f>
        <v>750.05000000000007</v>
      </c>
      <c r="M222" s="161"/>
      <c r="N222" s="13">
        <f>'Rent FY 2021-22'!N259</f>
        <v>780</v>
      </c>
      <c r="O222" s="161">
        <f>'Rent FY 2021-22'!O259*107.15%</f>
        <v>886.1305000000001</v>
      </c>
      <c r="P222" s="161">
        <f>'Rent FY 2021-22'!P259*107.15%</f>
        <v>803.62500000000011</v>
      </c>
      <c r="Q222" s="161">
        <f>'Rent FY 2021-22'!Q259*107.15%</f>
        <v>857.2</v>
      </c>
      <c r="R222" s="161">
        <f>'Rent FY 2021-22'!R259*107.15%</f>
        <v>958.99250000000006</v>
      </c>
      <c r="S222" s="161"/>
      <c r="T222" s="13">
        <f>'Rent FY 2021-22'!T223</f>
        <v>50</v>
      </c>
      <c r="U222" s="161">
        <f>'Rent FY 2021-22'!U259*107.15%</f>
        <v>1163.6490000000001</v>
      </c>
      <c r="V222" s="161">
        <f>'Rent FY 2021-22'!V259*107.15%</f>
        <v>958.99250000000006</v>
      </c>
      <c r="W222" s="161">
        <f>'Rent FY 2021-22'!W259*107.15%</f>
        <v>1071.5000000000002</v>
      </c>
      <c r="X222" s="161">
        <f>'Rent FY 2021-22'!X259*107.15%</f>
        <v>1339.3750000000002</v>
      </c>
      <c r="Y222" s="161"/>
      <c r="Z222" s="13">
        <f>'Rent FY 2021-22'!Z259</f>
        <v>760</v>
      </c>
      <c r="AA222" s="161">
        <f>'Rent FY 2021-22'!AA259*107.15%</f>
        <v>1539.7455000000002</v>
      </c>
      <c r="AB222" s="161">
        <f>'Rent FY 2021-22'!AB259*107.15%</f>
        <v>1285.8000000000002</v>
      </c>
      <c r="AC222" s="161">
        <f>'Rent FY 2021-22'!AC259*107.15%</f>
        <v>1446.5250000000001</v>
      </c>
      <c r="AD222" s="161">
        <f>'Rent FY 2021-22'!AD259*107.15%</f>
        <v>1714.4</v>
      </c>
      <c r="AE222" s="161"/>
      <c r="AF222" s="13">
        <f>'Rent FY 2021-22'!AF259</f>
        <v>400</v>
      </c>
      <c r="AG222" s="161">
        <f>'Rent FY 2021-22'!AG259*107.15%</f>
        <v>2587.6725000000001</v>
      </c>
      <c r="AH222" s="161">
        <f>'Rent FY 2021-22'!AH259*107.15%</f>
        <v>1767.9750000000001</v>
      </c>
      <c r="AI222" s="161">
        <f>'Rent FY 2021-22'!AI259*107.15%</f>
        <v>2273.7230000000004</v>
      </c>
      <c r="AJ222" s="161">
        <f>'Rent FY 2021-22'!AJ259*107.15%</f>
        <v>2946.6250000000005</v>
      </c>
      <c r="AK222" s="161"/>
      <c r="AL222" s="13">
        <f>'Rent FY 2021-22'!AL259</f>
        <v>3580</v>
      </c>
      <c r="AM222" s="161">
        <f>'Rent FY 2021-22'!AM259*107.15%</f>
        <v>1324.3740000000003</v>
      </c>
      <c r="AN222" s="161">
        <f>'Rent FY 2021-22'!AN259*107.15%</f>
        <v>910.77500000000009</v>
      </c>
      <c r="AO222" s="161">
        <f>'Rent FY 2021-22'!AO259*107.15%</f>
        <v>1125.075</v>
      </c>
      <c r="AP222" s="161">
        <f>'Rent FY 2021-22'!AP259*107.15%</f>
        <v>1494.7425000000001</v>
      </c>
    </row>
    <row r="223" spans="1:42" x14ac:dyDescent="0.2">
      <c r="A223" s="13" t="s">
        <v>1048</v>
      </c>
      <c r="B223" s="161">
        <f>'Rent FY 2021-22'!B260</f>
        <v>30</v>
      </c>
      <c r="C223" s="161">
        <f>'Rent FY 2021-22'!C260*107.15%</f>
        <v>420.02800000000002</v>
      </c>
      <c r="D223" s="161">
        <f>'Rent FY 2021-22'!D260*107.15%</f>
        <v>406.09850000000006</v>
      </c>
      <c r="E223" s="161">
        <f>'Rent FY 2021-22'!E260*107.15%</f>
        <v>417.88500000000005</v>
      </c>
      <c r="F223" s="161">
        <f>'Rent FY 2021-22'!F260*107.15%</f>
        <v>429.67150000000004</v>
      </c>
      <c r="G223" s="161"/>
      <c r="H223" s="161">
        <f>'Rent FY 2021-22'!H260</f>
        <v>30</v>
      </c>
      <c r="I223" s="161">
        <f>'Rent FY 2021-22'!I260*107.15%</f>
        <v>461.81650000000008</v>
      </c>
      <c r="J223" s="161">
        <f>'Rent FY 2021-22'!J260*107.15%</f>
        <v>417.88500000000005</v>
      </c>
      <c r="K223" s="161">
        <f>'Rent FY 2021-22'!K260*107.15%</f>
        <v>455.38750000000005</v>
      </c>
      <c r="L223" s="161">
        <f>'Rent FY 2021-22'!L260*107.15%</f>
        <v>498.24750000000006</v>
      </c>
      <c r="M223" s="161"/>
      <c r="N223" s="13">
        <f>'Rent FY 2021-22'!N260</f>
        <v>490</v>
      </c>
      <c r="O223" s="161">
        <f>'Rent FY 2021-22'!O260*107.15%</f>
        <v>552.89400000000001</v>
      </c>
      <c r="P223" s="161">
        <f>'Rent FY 2021-22'!P260*107.15%</f>
        <v>482.17500000000007</v>
      </c>
      <c r="Q223" s="161">
        <f>'Rent FY 2021-22'!Q260*107.15%</f>
        <v>562.53750000000002</v>
      </c>
      <c r="R223" s="161">
        <f>'Rent FY 2021-22'!R260*107.15%</f>
        <v>616.11250000000007</v>
      </c>
      <c r="S223" s="161"/>
      <c r="T223" s="13">
        <f>'Rent FY 2021-22'!T224</f>
        <v>520</v>
      </c>
      <c r="U223" s="161">
        <f>'Rent FY 2021-22'!U260*107.15%</f>
        <v>711.47600000000011</v>
      </c>
      <c r="V223" s="161">
        <f>'Rent FY 2021-22'!V260*107.15%</f>
        <v>637.54250000000002</v>
      </c>
      <c r="W223" s="161">
        <f>'Rent FY 2021-22'!W260*107.15%</f>
        <v>696.47500000000002</v>
      </c>
      <c r="X223" s="161">
        <f>'Rent FY 2021-22'!X260*107.15%</f>
        <v>776.83750000000009</v>
      </c>
      <c r="Y223" s="161"/>
      <c r="Z223" s="13">
        <f>'Rent FY 2021-22'!Z260</f>
        <v>620</v>
      </c>
      <c r="AA223" s="161">
        <f>'Rent FY 2021-22'!AA260*107.15%</f>
        <v>903.2745000000001</v>
      </c>
      <c r="AB223" s="161">
        <f>'Rent FY 2021-22'!AB260*107.15%</f>
        <v>803.62500000000011</v>
      </c>
      <c r="AC223" s="161">
        <f>'Rent FY 2021-22'!AC260*107.15%</f>
        <v>883.98750000000007</v>
      </c>
      <c r="AD223" s="161">
        <f>'Rent FY 2021-22'!AD260*107.15%</f>
        <v>958.99250000000006</v>
      </c>
      <c r="AE223" s="161"/>
      <c r="AF223" s="13">
        <f>'Rent FY 2021-22'!AF260</f>
        <v>160</v>
      </c>
      <c r="AG223" s="161">
        <f>'Rent FY 2021-22'!AG260*107.15%</f>
        <v>1267.5845000000002</v>
      </c>
      <c r="AH223" s="161">
        <f>'Rent FY 2021-22'!AH260*107.15%</f>
        <v>964.35000000000014</v>
      </c>
      <c r="AI223" s="161">
        <f>'Rent FY 2021-22'!AI260*107.15%</f>
        <v>1176.5070000000001</v>
      </c>
      <c r="AJ223" s="161">
        <f>'Rent FY 2021-22'!AJ260*107.15%</f>
        <v>1500.1000000000001</v>
      </c>
      <c r="AK223" s="161"/>
      <c r="AL223" s="13">
        <f>'Rent FY 2021-22'!AL260</f>
        <v>2440</v>
      </c>
      <c r="AM223" s="161">
        <f>'Rent FY 2021-22'!AM260*107.15%</f>
        <v>758.62200000000007</v>
      </c>
      <c r="AN223" s="161">
        <f>'Rent FY 2021-22'!AN260*107.15%</f>
        <v>605.39750000000004</v>
      </c>
      <c r="AO223" s="161">
        <f>'Rent FY 2021-22'!AO260*107.15%</f>
        <v>723.26250000000005</v>
      </c>
      <c r="AP223" s="161">
        <f>'Rent FY 2021-22'!AP260*107.15%</f>
        <v>857.2</v>
      </c>
    </row>
    <row r="224" spans="1:42" x14ac:dyDescent="0.2">
      <c r="A224" s="13" t="s">
        <v>1049</v>
      </c>
      <c r="B224" s="161">
        <f>'Rent FY 2021-22'!B261</f>
        <v>200</v>
      </c>
      <c r="C224" s="161">
        <f>'Rent FY 2021-22'!C261*107.15%</f>
        <v>477.88900000000007</v>
      </c>
      <c r="D224" s="161">
        <f>'Rent FY 2021-22'!D261*107.15%</f>
        <v>401.81250000000006</v>
      </c>
      <c r="E224" s="161">
        <f>'Rent FY 2021-22'!E261*107.15%</f>
        <v>482.17500000000007</v>
      </c>
      <c r="F224" s="161">
        <f>'Rent FY 2021-22'!F261*107.15%</f>
        <v>508.96250000000003</v>
      </c>
      <c r="G224" s="161"/>
      <c r="H224" s="161">
        <f>'Rent FY 2021-22'!H261</f>
        <v>80</v>
      </c>
      <c r="I224" s="161">
        <f>'Rent FY 2021-22'!I261*107.15%</f>
        <v>648.25750000000005</v>
      </c>
      <c r="J224" s="161">
        <f>'Rent FY 2021-22'!J261*107.15%</f>
        <v>562.53750000000002</v>
      </c>
      <c r="K224" s="161">
        <f>'Rent FY 2021-22'!K261*107.15%</f>
        <v>616.11250000000007</v>
      </c>
      <c r="L224" s="161">
        <f>'Rent FY 2021-22'!L261*107.15%</f>
        <v>744.69250000000011</v>
      </c>
      <c r="M224" s="161"/>
      <c r="N224" s="13">
        <f>'Rent FY 2021-22'!N261</f>
        <v>680</v>
      </c>
      <c r="O224" s="161">
        <f>'Rent FY 2021-22'!O261*107.15%</f>
        <v>745.76400000000012</v>
      </c>
      <c r="P224" s="161">
        <f>'Rent FY 2021-22'!P261*107.15%</f>
        <v>642.90000000000009</v>
      </c>
      <c r="Q224" s="161">
        <f>'Rent FY 2021-22'!Q261*107.15%</f>
        <v>744.69250000000011</v>
      </c>
      <c r="R224" s="161">
        <f>'Rent FY 2021-22'!R261*107.15%</f>
        <v>857.2</v>
      </c>
      <c r="S224" s="161"/>
      <c r="T224" s="13">
        <f>'Rent FY 2021-22'!T225</f>
        <v>830</v>
      </c>
      <c r="U224" s="161">
        <f>'Rent FY 2021-22'!U261*107.15%</f>
        <v>926.84750000000008</v>
      </c>
      <c r="V224" s="161">
        <f>'Rent FY 2021-22'!V261*107.15%</f>
        <v>819.6975000000001</v>
      </c>
      <c r="W224" s="161">
        <f>'Rent FY 2021-22'!W261*107.15%</f>
        <v>910.77500000000009</v>
      </c>
      <c r="X224" s="161">
        <f>'Rent FY 2021-22'!X261*107.15%</f>
        <v>1017.9250000000001</v>
      </c>
      <c r="Y224" s="161"/>
      <c r="Z224" s="13">
        <f>'Rent FY 2021-22'!Z261</f>
        <v>780</v>
      </c>
      <c r="AA224" s="161">
        <f>'Rent FY 2021-22'!AA261*107.15%</f>
        <v>1066.1425000000002</v>
      </c>
      <c r="AB224" s="161">
        <f>'Rent FY 2021-22'!AB261*107.15%</f>
        <v>916.13250000000005</v>
      </c>
      <c r="AC224" s="161">
        <f>'Rent FY 2021-22'!AC261*107.15%</f>
        <v>1028.6400000000001</v>
      </c>
      <c r="AD224" s="161">
        <f>'Rent FY 2021-22'!AD261*107.15%</f>
        <v>1178.6500000000001</v>
      </c>
      <c r="AE224" s="161"/>
      <c r="AF224" s="13">
        <f>'Rent FY 2021-22'!AF261</f>
        <v>120</v>
      </c>
      <c r="AG224" s="161">
        <f>'Rent FY 2021-22'!AG261*107.15%</f>
        <v>1433.6670000000001</v>
      </c>
      <c r="AH224" s="161">
        <f>'Rent FY 2021-22'!AH261*107.15%</f>
        <v>1219.3670000000002</v>
      </c>
      <c r="AI224" s="161">
        <f>'Rent FY 2021-22'!AI261*107.15%</f>
        <v>1419.7375000000002</v>
      </c>
      <c r="AJ224" s="161">
        <f>'Rent FY 2021-22'!AJ261*107.15%</f>
        <v>1607.2500000000002</v>
      </c>
      <c r="AK224" s="161"/>
      <c r="AL224" s="13">
        <f>'Rent FY 2021-22'!AL261</f>
        <v>2950</v>
      </c>
      <c r="AM224" s="161">
        <f>'Rent FY 2021-22'!AM261*107.15%</f>
        <v>905.41750000000013</v>
      </c>
      <c r="AN224" s="161">
        <f>'Rent FY 2021-22'!AN261*107.15%</f>
        <v>744.69250000000011</v>
      </c>
      <c r="AO224" s="161">
        <f>'Rent FY 2021-22'!AO261*107.15%</f>
        <v>910.77500000000009</v>
      </c>
      <c r="AP224" s="161">
        <f>'Rent FY 2021-22'!AP261*107.15%</f>
        <v>1028.6400000000001</v>
      </c>
    </row>
    <row r="225" spans="1:42" x14ac:dyDescent="0.2">
      <c r="A225" s="13" t="s">
        <v>1050</v>
      </c>
      <c r="B225" s="161">
        <f>'Rent FY 2021-22'!B262</f>
        <v>10</v>
      </c>
      <c r="C225" s="161">
        <f>'Rent FY 2021-22'!C262*107.15%</f>
        <v>596.82550000000003</v>
      </c>
      <c r="D225" s="161">
        <f>'Rent FY 2021-22'!D262*107.15%</f>
        <v>533.60700000000008</v>
      </c>
      <c r="E225" s="161">
        <f>'Rent FY 2021-22'!E262*107.15%</f>
        <v>589.32500000000005</v>
      </c>
      <c r="F225" s="161">
        <f>'Rent FY 2021-22'!F262*107.15%</f>
        <v>691.11750000000006</v>
      </c>
      <c r="G225" s="161"/>
      <c r="H225" s="161">
        <f>'Rent FY 2021-22'!H262</f>
        <v>60</v>
      </c>
      <c r="I225" s="161">
        <f>'Rent FY 2021-22'!I262*107.15%</f>
        <v>735.04900000000009</v>
      </c>
      <c r="J225" s="161">
        <f>'Rent FY 2021-22'!J262*107.15%</f>
        <v>723.26250000000005</v>
      </c>
      <c r="K225" s="161">
        <f>'Rent FY 2021-22'!K262*107.15%</f>
        <v>744.69250000000011</v>
      </c>
      <c r="L225" s="161">
        <f>'Rent FY 2021-22'!L262*107.15%</f>
        <v>766.12250000000006</v>
      </c>
      <c r="M225" s="161"/>
      <c r="N225" s="13">
        <f>'Rent FY 2021-22'!N262</f>
        <v>420</v>
      </c>
      <c r="O225" s="161">
        <f>'Rent FY 2021-22'!O262*107.15%</f>
        <v>894.7025000000001</v>
      </c>
      <c r="P225" s="161">
        <f>'Rent FY 2021-22'!P262*107.15%</f>
        <v>803.62500000000011</v>
      </c>
      <c r="Q225" s="161">
        <f>'Rent FY 2021-22'!Q262*107.15%</f>
        <v>883.98750000000007</v>
      </c>
      <c r="R225" s="161">
        <f>'Rent FY 2021-22'!R262*107.15%</f>
        <v>964.35000000000014</v>
      </c>
      <c r="S225" s="161"/>
      <c r="T225" s="13">
        <f>'Rent FY 2021-22'!T226</f>
        <v>680</v>
      </c>
      <c r="U225" s="161">
        <f>'Rent FY 2021-22'!U262*107.15%</f>
        <v>1068.2855000000002</v>
      </c>
      <c r="V225" s="161">
        <f>'Rent FY 2021-22'!V262*107.15%</f>
        <v>958.99250000000006</v>
      </c>
      <c r="W225" s="161">
        <f>'Rent FY 2021-22'!W262*107.15%</f>
        <v>1017.9250000000001</v>
      </c>
      <c r="X225" s="161">
        <f>'Rent FY 2021-22'!X262*107.15%</f>
        <v>1151.8625000000002</v>
      </c>
      <c r="Y225" s="161"/>
      <c r="Z225" s="13">
        <f>'Rent FY 2021-22'!Z262</f>
        <v>470</v>
      </c>
      <c r="AA225" s="161">
        <f>'Rent FY 2021-22'!AA262*107.15%</f>
        <v>1272.9420000000002</v>
      </c>
      <c r="AB225" s="161">
        <f>'Rent FY 2021-22'!AB262*107.15%</f>
        <v>1125.075</v>
      </c>
      <c r="AC225" s="161">
        <f>'Rent FY 2021-22'!AC262*107.15%</f>
        <v>1280.4425000000001</v>
      </c>
      <c r="AD225" s="161">
        <f>'Rent FY 2021-22'!AD262*107.15%</f>
        <v>1392.95</v>
      </c>
      <c r="AE225" s="161"/>
      <c r="AF225" s="13">
        <f>'Rent FY 2021-22'!AF262</f>
        <v>190</v>
      </c>
      <c r="AG225" s="161">
        <f>'Rent FY 2021-22'!AG262*107.15%</f>
        <v>1630.8230000000001</v>
      </c>
      <c r="AH225" s="161">
        <f>'Rent FY 2021-22'!AH262*107.15%</f>
        <v>1446.5250000000001</v>
      </c>
      <c r="AI225" s="161">
        <f>'Rent FY 2021-22'!AI262*107.15%</f>
        <v>1601.8925000000002</v>
      </c>
      <c r="AJ225" s="161">
        <f>'Rent FY 2021-22'!AJ262*107.15%</f>
        <v>1767.9750000000001</v>
      </c>
      <c r="AK225" s="161"/>
      <c r="AL225" s="13">
        <f>'Rent FY 2021-22'!AL262</f>
        <v>1970</v>
      </c>
      <c r="AM225" s="161">
        <f>'Rent FY 2021-22'!AM262*107.15%</f>
        <v>1125.075</v>
      </c>
      <c r="AN225" s="161">
        <f>'Rent FY 2021-22'!AN262*107.15%</f>
        <v>937.56250000000011</v>
      </c>
      <c r="AO225" s="161">
        <f>'Rent FY 2021-22'!AO262*107.15%</f>
        <v>1066.1425000000002</v>
      </c>
      <c r="AP225" s="161">
        <f>'Rent FY 2021-22'!AP262*107.15%</f>
        <v>1285.8000000000002</v>
      </c>
    </row>
    <row r="226" spans="1:42" x14ac:dyDescent="0.2">
      <c r="A226" s="13" t="s">
        <v>1051</v>
      </c>
      <c r="B226" s="161">
        <f>'Rent FY 2021-22'!B263</f>
        <v>300</v>
      </c>
      <c r="C226" s="161">
        <f>'Rent FY 2021-22'!C263*107.15%</f>
        <v>463.95950000000005</v>
      </c>
      <c r="D226" s="161">
        <f>'Rent FY 2021-22'!D263*107.15%</f>
        <v>407.17000000000007</v>
      </c>
      <c r="E226" s="161">
        <f>'Rent FY 2021-22'!E263*107.15%</f>
        <v>439.31500000000005</v>
      </c>
      <c r="F226" s="161">
        <f>'Rent FY 2021-22'!F263*107.15%</f>
        <v>514.32000000000005</v>
      </c>
      <c r="G226" s="161"/>
      <c r="H226" s="161">
        <f>'Rent FY 2021-22'!H263</f>
        <v>80</v>
      </c>
      <c r="I226" s="161">
        <f>'Rent FY 2021-22'!I263*107.15%</f>
        <v>612.89800000000002</v>
      </c>
      <c r="J226" s="161">
        <f>'Rent FY 2021-22'!J263*107.15%</f>
        <v>560.39450000000011</v>
      </c>
      <c r="K226" s="161">
        <f>'Rent FY 2021-22'!K263*107.15%</f>
        <v>616.11250000000007</v>
      </c>
      <c r="L226" s="161">
        <f>'Rent FY 2021-22'!L263*107.15%</f>
        <v>662.18700000000013</v>
      </c>
      <c r="M226" s="161"/>
      <c r="N226" s="13">
        <f>'Rent FY 2021-22'!N263</f>
        <v>490</v>
      </c>
      <c r="O226" s="161">
        <f>'Rent FY 2021-22'!O263*107.15%</f>
        <v>738.26350000000014</v>
      </c>
      <c r="P226" s="161">
        <f>'Rent FY 2021-22'!P263*107.15%</f>
        <v>658.97250000000008</v>
      </c>
      <c r="Q226" s="161">
        <f>'Rent FY 2021-22'!Q263*107.15%</f>
        <v>744.69250000000011</v>
      </c>
      <c r="R226" s="161">
        <f>'Rent FY 2021-22'!R263*107.15%</f>
        <v>803.62500000000011</v>
      </c>
      <c r="S226" s="161"/>
      <c r="T226" s="13">
        <f>'Rent FY 2021-22'!T227</f>
        <v>760</v>
      </c>
      <c r="U226" s="161">
        <f>'Rent FY 2021-22'!U263*107.15%</f>
        <v>915.06100000000015</v>
      </c>
      <c r="V226" s="161">
        <f>'Rent FY 2021-22'!V263*107.15%</f>
        <v>803.62500000000011</v>
      </c>
      <c r="W226" s="161">
        <f>'Rent FY 2021-22'!W263*107.15%</f>
        <v>883.98750000000007</v>
      </c>
      <c r="X226" s="161">
        <f>'Rent FY 2021-22'!X263*107.15%</f>
        <v>964.35000000000014</v>
      </c>
      <c r="Y226" s="161"/>
      <c r="Z226" s="13">
        <f>'Rent FY 2021-22'!Z263</f>
        <v>420</v>
      </c>
      <c r="AA226" s="161">
        <f>'Rent FY 2021-22'!AA263*107.15%</f>
        <v>1111.1455000000001</v>
      </c>
      <c r="AB226" s="161">
        <f>'Rent FY 2021-22'!AB263*107.15%</f>
        <v>964.35000000000014</v>
      </c>
      <c r="AC226" s="161">
        <f>'Rent FY 2021-22'!AC263*107.15%</f>
        <v>1071.5000000000002</v>
      </c>
      <c r="AD226" s="161">
        <f>'Rent FY 2021-22'!AD263*107.15%</f>
        <v>1232.2250000000001</v>
      </c>
      <c r="AE226" s="161"/>
      <c r="AF226" s="13">
        <f>'Rent FY 2021-22'!AF263</f>
        <v>220</v>
      </c>
      <c r="AG226" s="161">
        <f>'Rent FY 2021-22'!AG263*107.15%</f>
        <v>1837.6225000000002</v>
      </c>
      <c r="AH226" s="161">
        <f>'Rent FY 2021-22'!AH263*107.15%</f>
        <v>1285.8000000000002</v>
      </c>
      <c r="AI226" s="161">
        <f>'Rent FY 2021-22'!AI263*107.15%</f>
        <v>1607.2500000000002</v>
      </c>
      <c r="AJ226" s="161">
        <f>'Rent FY 2021-22'!AJ263*107.15%</f>
        <v>2009.0625000000002</v>
      </c>
      <c r="AK226" s="161"/>
      <c r="AL226" s="13">
        <f>'Rent FY 2021-22'!AL263</f>
        <v>2330</v>
      </c>
      <c r="AM226" s="161">
        <f>'Rent FY 2021-22'!AM263*107.15%</f>
        <v>931.13350000000014</v>
      </c>
      <c r="AN226" s="161">
        <f>'Rent FY 2021-22'!AN263*107.15%</f>
        <v>696.47500000000002</v>
      </c>
      <c r="AO226" s="161">
        <f>'Rent FY 2021-22'!AO263*107.15%</f>
        <v>857.2</v>
      </c>
      <c r="AP226" s="161">
        <f>'Rent FY 2021-22'!AP263*107.15%</f>
        <v>1044.7125000000001</v>
      </c>
    </row>
    <row r="227" spans="1:42" x14ac:dyDescent="0.2">
      <c r="A227" s="13" t="s">
        <v>1052</v>
      </c>
      <c r="B227" s="161">
        <f>'Rent FY 2021-22'!B264</f>
        <v>150</v>
      </c>
      <c r="C227" s="161">
        <f>'Rent FY 2021-22'!C264*107.15%</f>
        <v>573.25250000000005</v>
      </c>
      <c r="D227" s="161">
        <f>'Rent FY 2021-22'!D264*107.15%</f>
        <v>455.38750000000005</v>
      </c>
      <c r="E227" s="161">
        <f>'Rent FY 2021-22'!E264*107.15%</f>
        <v>578.61</v>
      </c>
      <c r="F227" s="161">
        <f>'Rent FY 2021-22'!F264*107.15%</f>
        <v>669.68750000000011</v>
      </c>
      <c r="G227" s="161"/>
      <c r="H227" s="161">
        <f>'Rent FY 2021-22'!H264</f>
        <v>130</v>
      </c>
      <c r="I227" s="161">
        <f>'Rent FY 2021-22'!I264*107.15%</f>
        <v>709.33300000000008</v>
      </c>
      <c r="J227" s="161">
        <f>'Rent FY 2021-22'!J264*107.15%</f>
        <v>637.54250000000002</v>
      </c>
      <c r="K227" s="161">
        <f>'Rent FY 2021-22'!K264*107.15%</f>
        <v>696.47500000000002</v>
      </c>
      <c r="L227" s="161">
        <f>'Rent FY 2021-22'!L264*107.15%</f>
        <v>776.83750000000009</v>
      </c>
      <c r="M227" s="161"/>
      <c r="N227" s="13">
        <f>'Rent FY 2021-22'!N264</f>
        <v>930</v>
      </c>
      <c r="O227" s="161">
        <f>'Rent FY 2021-22'!O264*107.15%</f>
        <v>907.56050000000005</v>
      </c>
      <c r="P227" s="161">
        <f>'Rent FY 2021-22'!P264*107.15%</f>
        <v>803.62500000000011</v>
      </c>
      <c r="Q227" s="161">
        <f>'Rent FY 2021-22'!Q264*107.15%</f>
        <v>910.77500000000009</v>
      </c>
      <c r="R227" s="161">
        <f>'Rent FY 2021-22'!R264*107.15%</f>
        <v>991.13750000000016</v>
      </c>
      <c r="S227" s="161"/>
      <c r="T227" s="13">
        <f>'Rent FY 2021-22'!T228</f>
        <v>970</v>
      </c>
      <c r="U227" s="161">
        <f>'Rent FY 2021-22'!U264*107.15%</f>
        <v>1135.7900000000002</v>
      </c>
      <c r="V227" s="161">
        <f>'Rent FY 2021-22'!V264*107.15%</f>
        <v>991.13750000000016</v>
      </c>
      <c r="W227" s="161">
        <f>'Rent FY 2021-22'!W264*107.15%</f>
        <v>1071.5000000000002</v>
      </c>
      <c r="X227" s="161">
        <f>'Rent FY 2021-22'!X264*107.15%</f>
        <v>1259.0125</v>
      </c>
      <c r="Y227" s="161"/>
      <c r="Z227" s="13">
        <f>'Rent FY 2021-22'!Z264</f>
        <v>470</v>
      </c>
      <c r="AA227" s="161">
        <f>'Rent FY 2021-22'!AA264*107.15%</f>
        <v>1344.7325000000001</v>
      </c>
      <c r="AB227" s="161">
        <f>'Rent FY 2021-22'!AB264*107.15%</f>
        <v>1178.6500000000001</v>
      </c>
      <c r="AC227" s="161">
        <f>'Rent FY 2021-22'!AC264*107.15%</f>
        <v>1339.3750000000002</v>
      </c>
      <c r="AD227" s="161">
        <f>'Rent FY 2021-22'!AD264*107.15%</f>
        <v>1494.7425000000001</v>
      </c>
      <c r="AE227" s="161"/>
      <c r="AF227" s="13">
        <f>'Rent FY 2021-22'!AF264</f>
        <v>140</v>
      </c>
      <c r="AG227" s="161">
        <f>'Rent FY 2021-22'!AG264*107.15%</f>
        <v>2048.7080000000001</v>
      </c>
      <c r="AH227" s="161">
        <f>'Rent FY 2021-22'!AH264*107.15%</f>
        <v>1553.6750000000002</v>
      </c>
      <c r="AI227" s="161">
        <f>'Rent FY 2021-22'!AI264*107.15%</f>
        <v>1821.5500000000002</v>
      </c>
      <c r="AJ227" s="161">
        <f>'Rent FY 2021-22'!AJ264*107.15%</f>
        <v>2233.0060000000003</v>
      </c>
      <c r="AK227" s="161"/>
      <c r="AL227" s="13">
        <f>'Rent FY 2021-22'!AL264</f>
        <v>3310</v>
      </c>
      <c r="AM227" s="161">
        <f>'Rent FY 2021-22'!AM264*107.15%</f>
        <v>1097.2160000000001</v>
      </c>
      <c r="AN227" s="161">
        <f>'Rent FY 2021-22'!AN264*107.15%</f>
        <v>905.41750000000013</v>
      </c>
      <c r="AO227" s="161">
        <f>'Rent FY 2021-22'!AO264*107.15%</f>
        <v>1017.9250000000001</v>
      </c>
      <c r="AP227" s="161">
        <f>'Rent FY 2021-22'!AP264*107.15%</f>
        <v>1242.94</v>
      </c>
    </row>
    <row r="228" spans="1:42" x14ac:dyDescent="0.2">
      <c r="A228" s="13" t="s">
        <v>1053</v>
      </c>
      <c r="B228" s="161">
        <f>'Rent FY 2021-22'!B265</f>
        <v>30</v>
      </c>
      <c r="C228" s="161">
        <f>'Rent FY 2021-22'!C265*107.15%</f>
        <v>666.47300000000007</v>
      </c>
      <c r="D228" s="161">
        <f>'Rent FY 2021-22'!D265*107.15%</f>
        <v>686.83150000000012</v>
      </c>
      <c r="E228" s="161">
        <f>'Rent FY 2021-22'!E265*107.15%</f>
        <v>696.47500000000002</v>
      </c>
      <c r="F228" s="161">
        <f>'Rent FY 2021-22'!F265*107.15%</f>
        <v>696.47500000000002</v>
      </c>
      <c r="G228" s="161"/>
      <c r="H228" s="161">
        <f>'Rent FY 2021-22'!H265</f>
        <v>120</v>
      </c>
      <c r="I228" s="161">
        <f>'Rent FY 2021-22'!I265*107.15%</f>
        <v>720.04800000000012</v>
      </c>
      <c r="J228" s="161">
        <f>'Rent FY 2021-22'!J265*107.15%</f>
        <v>656.82950000000005</v>
      </c>
      <c r="K228" s="161">
        <f>'Rent FY 2021-22'!K265*107.15%</f>
        <v>710.4045000000001</v>
      </c>
      <c r="L228" s="161">
        <f>'Rent FY 2021-22'!L265*107.15%</f>
        <v>798.26750000000004</v>
      </c>
      <c r="M228" s="161"/>
      <c r="N228" s="13">
        <f>'Rent FY 2021-22'!N265</f>
        <v>540</v>
      </c>
      <c r="O228" s="161">
        <f>'Rent FY 2021-22'!O265*107.15%</f>
        <v>901.13150000000007</v>
      </c>
      <c r="P228" s="161">
        <f>'Rent FY 2021-22'!P265*107.15%</f>
        <v>830.41250000000014</v>
      </c>
      <c r="Q228" s="161">
        <f>'Rent FY 2021-22'!Q265*107.15%</f>
        <v>883.98750000000007</v>
      </c>
      <c r="R228" s="161">
        <f>'Rent FY 2021-22'!R265*107.15%</f>
        <v>963.27850000000012</v>
      </c>
      <c r="S228" s="161"/>
      <c r="T228" s="13">
        <f>'Rent FY 2021-22'!T229</f>
        <v>1080</v>
      </c>
      <c r="U228" s="161">
        <f>'Rent FY 2021-22'!U265*107.15%</f>
        <v>1174.364</v>
      </c>
      <c r="V228" s="161">
        <f>'Rent FY 2021-22'!V265*107.15%</f>
        <v>1071.5000000000002</v>
      </c>
      <c r="W228" s="161">
        <f>'Rent FY 2021-22'!W265*107.15%</f>
        <v>1174.364</v>
      </c>
      <c r="X228" s="161">
        <f>'Rent FY 2021-22'!X265*107.15%</f>
        <v>1280.4425000000001</v>
      </c>
      <c r="Y228" s="161"/>
      <c r="Z228" s="13">
        <f>'Rent FY 2021-22'!Z265</f>
        <v>200</v>
      </c>
      <c r="AA228" s="161">
        <f>'Rent FY 2021-22'!AA265*107.15%</f>
        <v>1492.5995000000003</v>
      </c>
      <c r="AB228" s="161">
        <f>'Rent FY 2021-22'!AB265*107.15%</f>
        <v>1392.95</v>
      </c>
      <c r="AC228" s="161">
        <f>'Rent FY 2021-22'!AC265*107.15%</f>
        <v>1500.1000000000001</v>
      </c>
      <c r="AD228" s="161">
        <f>'Rent FY 2021-22'!AD265*107.15%</f>
        <v>1607.2500000000002</v>
      </c>
      <c r="AE228" s="161"/>
      <c r="AF228" s="13">
        <f>'Rent FY 2021-22'!AF265</f>
        <v>50</v>
      </c>
      <c r="AG228" s="161">
        <f>'Rent FY 2021-22'!AG265*107.15%</f>
        <v>1920.1280000000002</v>
      </c>
      <c r="AH228" s="161">
        <f>'Rent FY 2021-22'!AH265*107.15%</f>
        <v>1714.4</v>
      </c>
      <c r="AI228" s="161">
        <f>'Rent FY 2021-22'!AI265*107.15%</f>
        <v>1821.5500000000002</v>
      </c>
      <c r="AJ228" s="161">
        <f>'Rent FY 2021-22'!AJ265*107.15%</f>
        <v>1982.2750000000003</v>
      </c>
      <c r="AK228" s="161"/>
      <c r="AL228" s="13">
        <f>'Rent FY 2021-22'!AL265</f>
        <v>1420</v>
      </c>
      <c r="AM228" s="161">
        <f>'Rent FY 2021-22'!AM265*107.15%</f>
        <v>1094.0015000000001</v>
      </c>
      <c r="AN228" s="161">
        <f>'Rent FY 2021-22'!AN265*107.15%</f>
        <v>857.2</v>
      </c>
      <c r="AO228" s="161">
        <f>'Rent FY 2021-22'!AO265*107.15%</f>
        <v>1017.9250000000001</v>
      </c>
      <c r="AP228" s="161">
        <f>'Rent FY 2021-22'!AP265*107.15%</f>
        <v>1280.4425000000001</v>
      </c>
    </row>
    <row r="229" spans="1:42" x14ac:dyDescent="0.2">
      <c r="A229" s="13" t="s">
        <v>1054</v>
      </c>
      <c r="B229" s="161">
        <f>'Rent FY 2021-22'!B266</f>
        <v>170</v>
      </c>
      <c r="C229" s="161">
        <f>'Rent FY 2021-22'!C266*107.15%</f>
        <v>507.89100000000008</v>
      </c>
      <c r="D229" s="161">
        <f>'Rent FY 2021-22'!D266*107.15%</f>
        <v>455.38750000000005</v>
      </c>
      <c r="E229" s="161">
        <f>'Rent FY 2021-22'!E266*107.15%</f>
        <v>508.96250000000003</v>
      </c>
      <c r="F229" s="161">
        <f>'Rent FY 2021-22'!F266*107.15%</f>
        <v>562.53750000000002</v>
      </c>
      <c r="G229" s="161"/>
      <c r="H229" s="161">
        <f>'Rent FY 2021-22'!H266</f>
        <v>170</v>
      </c>
      <c r="I229" s="161">
        <f>'Rent FY 2021-22'!I266*107.15%</f>
        <v>581.82450000000006</v>
      </c>
      <c r="J229" s="161">
        <f>'Rent FY 2021-22'!J266*107.15%</f>
        <v>535.75000000000011</v>
      </c>
      <c r="K229" s="161">
        <f>'Rent FY 2021-22'!K266*107.15%</f>
        <v>562.53750000000002</v>
      </c>
      <c r="L229" s="161">
        <f>'Rent FY 2021-22'!L266*107.15%</f>
        <v>626.8275000000001</v>
      </c>
      <c r="M229" s="161"/>
      <c r="N229" s="13">
        <f>'Rent FY 2021-22'!N266</f>
        <v>1150</v>
      </c>
      <c r="O229" s="161">
        <f>'Rent FY 2021-22'!O266*107.15%</f>
        <v>717.90500000000009</v>
      </c>
      <c r="P229" s="161">
        <f>'Rent FY 2021-22'!P266*107.15%</f>
        <v>658.97250000000008</v>
      </c>
      <c r="Q229" s="161">
        <f>'Rent FY 2021-22'!Q266*107.15%</f>
        <v>707.19</v>
      </c>
      <c r="R229" s="161">
        <f>'Rent FY 2021-22'!R266*107.15%</f>
        <v>776.83750000000009</v>
      </c>
      <c r="S229" s="161"/>
      <c r="T229" s="13">
        <f>'Rent FY 2021-22'!T230</f>
        <v>870</v>
      </c>
      <c r="U229" s="161">
        <f>'Rent FY 2021-22'!U266*107.15%</f>
        <v>925.77600000000007</v>
      </c>
      <c r="V229" s="161">
        <f>'Rent FY 2021-22'!V266*107.15%</f>
        <v>830.41250000000014</v>
      </c>
      <c r="W229" s="161">
        <f>'Rent FY 2021-22'!W266*107.15%</f>
        <v>910.77500000000009</v>
      </c>
      <c r="X229" s="161">
        <f>'Rent FY 2021-22'!X266*107.15%</f>
        <v>991.13750000000016</v>
      </c>
      <c r="Y229" s="161"/>
      <c r="Z229" s="13">
        <f>'Rent FY 2021-22'!Z266</f>
        <v>700</v>
      </c>
      <c r="AA229" s="161">
        <f>'Rent FY 2021-22'!AA266*107.15%</f>
        <v>1126.1465000000001</v>
      </c>
      <c r="AB229" s="161">
        <f>'Rent FY 2021-22'!AB266*107.15%</f>
        <v>991.13750000000016</v>
      </c>
      <c r="AC229" s="161">
        <f>'Rent FY 2021-22'!AC266*107.15%</f>
        <v>1071.5000000000002</v>
      </c>
      <c r="AD229" s="161">
        <f>'Rent FY 2021-22'!AD266*107.15%</f>
        <v>1232.2250000000001</v>
      </c>
      <c r="AE229" s="161"/>
      <c r="AF229" s="13">
        <f>'Rent FY 2021-22'!AF266</f>
        <v>220</v>
      </c>
      <c r="AG229" s="161">
        <f>'Rent FY 2021-22'!AG266*107.15%</f>
        <v>1584.7485000000001</v>
      </c>
      <c r="AH229" s="161">
        <f>'Rent FY 2021-22'!AH266*107.15%</f>
        <v>1285.8000000000002</v>
      </c>
      <c r="AI229" s="161">
        <f>'Rent FY 2021-22'!AI266*107.15%</f>
        <v>1500.1000000000001</v>
      </c>
      <c r="AJ229" s="161">
        <f>'Rent FY 2021-22'!AJ266*107.15%</f>
        <v>1714.4</v>
      </c>
      <c r="AK229" s="161"/>
      <c r="AL229" s="13">
        <f>'Rent FY 2021-22'!AL266</f>
        <v>4010</v>
      </c>
      <c r="AM229" s="161">
        <f>'Rent FY 2021-22'!AM266*107.15%</f>
        <v>905.41750000000013</v>
      </c>
      <c r="AN229" s="161">
        <f>'Rent FY 2021-22'!AN266*107.15%</f>
        <v>723.26250000000005</v>
      </c>
      <c r="AO229" s="161">
        <f>'Rent FY 2021-22'!AO266*107.15%</f>
        <v>857.2</v>
      </c>
      <c r="AP229" s="161">
        <f>'Rent FY 2021-22'!AP266*107.15%</f>
        <v>1017.9250000000001</v>
      </c>
    </row>
    <row r="230" spans="1:42" x14ac:dyDescent="0.2">
      <c r="A230" s="13" t="s">
        <v>1055</v>
      </c>
      <c r="B230" s="161">
        <f>'Rent FY 2021-22'!B267</f>
        <v>20</v>
      </c>
      <c r="C230" s="161">
        <f>'Rent FY 2021-22'!C267*107.15%</f>
        <v>473.60300000000007</v>
      </c>
      <c r="D230" s="161">
        <f>'Rent FY 2021-22'!D267*107.15%</f>
        <v>414.67050000000006</v>
      </c>
      <c r="E230" s="161">
        <f>'Rent FY 2021-22'!E267*107.15%</f>
        <v>463.95950000000005</v>
      </c>
      <c r="F230" s="161">
        <f>'Rent FY 2021-22'!F267*107.15%</f>
        <v>508.96250000000003</v>
      </c>
      <c r="G230" s="161"/>
      <c r="H230" s="161">
        <f>'Rent FY 2021-22'!H267</f>
        <v>30</v>
      </c>
      <c r="I230" s="161">
        <f>'Rent FY 2021-22'!I267*107.15%</f>
        <v>627.89900000000011</v>
      </c>
      <c r="J230" s="161">
        <f>'Rent FY 2021-22'!J267*107.15%</f>
        <v>557.18000000000006</v>
      </c>
      <c r="K230" s="161">
        <f>'Rent FY 2021-22'!K267*107.15%</f>
        <v>605.39750000000004</v>
      </c>
      <c r="L230" s="161">
        <f>'Rent FY 2021-22'!L267*107.15%</f>
        <v>696.47500000000002</v>
      </c>
      <c r="M230" s="161"/>
      <c r="N230" s="13">
        <f>'Rent FY 2021-22'!N267</f>
        <v>270</v>
      </c>
      <c r="O230" s="161">
        <f>'Rent FY 2021-22'!O267*107.15%</f>
        <v>817.55450000000008</v>
      </c>
      <c r="P230" s="161">
        <f>'Rent FY 2021-22'!P267*107.15%</f>
        <v>744.69250000000011</v>
      </c>
      <c r="Q230" s="161">
        <f>'Rent FY 2021-22'!Q267*107.15%</f>
        <v>803.62500000000011</v>
      </c>
      <c r="R230" s="161">
        <f>'Rent FY 2021-22'!R267*107.15%</f>
        <v>857.2</v>
      </c>
      <c r="S230" s="161"/>
      <c r="T230" s="13">
        <f>'Rent FY 2021-22'!T231</f>
        <v>1140</v>
      </c>
      <c r="U230" s="161">
        <f>'Rent FY 2021-22'!U267*107.15%</f>
        <v>1017.9250000000001</v>
      </c>
      <c r="V230" s="161">
        <f>'Rent FY 2021-22'!V267*107.15%</f>
        <v>910.77500000000009</v>
      </c>
      <c r="W230" s="161">
        <f>'Rent FY 2021-22'!W267*107.15%</f>
        <v>972.92200000000014</v>
      </c>
      <c r="X230" s="161">
        <f>'Rent FY 2021-22'!X267*107.15%</f>
        <v>1071.5000000000002</v>
      </c>
      <c r="Y230" s="161"/>
      <c r="Z230" s="13">
        <f>'Rent FY 2021-22'!Z267</f>
        <v>260</v>
      </c>
      <c r="AA230" s="161">
        <f>'Rent FY 2021-22'!AA267*107.15%</f>
        <v>1289.0145000000002</v>
      </c>
      <c r="AB230" s="161">
        <f>'Rent FY 2021-22'!AB267*107.15%</f>
        <v>1173.2925</v>
      </c>
      <c r="AC230" s="161">
        <f>'Rent FY 2021-22'!AC267*107.15%</f>
        <v>1280.4425000000001</v>
      </c>
      <c r="AD230" s="161">
        <f>'Rent FY 2021-22'!AD267*107.15%</f>
        <v>1392.95</v>
      </c>
      <c r="AE230" s="161"/>
      <c r="AF230" s="13">
        <f>'Rent FY 2021-22'!AF267</f>
        <v>110</v>
      </c>
      <c r="AG230" s="161">
        <f>'Rent FY 2021-22'!AG267*107.15%</f>
        <v>1990.8470000000002</v>
      </c>
      <c r="AH230" s="161">
        <f>'Rent FY 2021-22'!AH267*107.15%</f>
        <v>1500.1000000000001</v>
      </c>
      <c r="AI230" s="161">
        <f>'Rent FY 2021-22'!AI267*107.15%</f>
        <v>1767.9750000000001</v>
      </c>
      <c r="AJ230" s="161">
        <f>'Rent FY 2021-22'!AJ267*107.15%</f>
        <v>2143.0000000000005</v>
      </c>
      <c r="AK230" s="161"/>
      <c r="AL230" s="13">
        <f>'Rent FY 2021-22'!AL267</f>
        <v>1210</v>
      </c>
      <c r="AM230" s="161">
        <f>'Rent FY 2021-22'!AM267*107.15%</f>
        <v>1101.5020000000002</v>
      </c>
      <c r="AN230" s="161">
        <f>'Rent FY 2021-22'!AN267*107.15%</f>
        <v>851.84250000000009</v>
      </c>
      <c r="AO230" s="161">
        <f>'Rent FY 2021-22'!AO267*107.15%</f>
        <v>1012.5675000000001</v>
      </c>
      <c r="AP230" s="161">
        <f>'Rent FY 2021-22'!AP267*107.15%</f>
        <v>1259.0125</v>
      </c>
    </row>
    <row r="231" spans="1:42" x14ac:dyDescent="0.2">
      <c r="A231" s="13" t="s">
        <v>1056</v>
      </c>
      <c r="B231" s="161">
        <f>'Rent FY 2021-22'!B268</f>
        <v>30</v>
      </c>
      <c r="C231" s="161">
        <f>'Rent FY 2021-22'!C268*107.15%</f>
        <v>527.17800000000011</v>
      </c>
      <c r="D231" s="161">
        <f>'Rent FY 2021-22'!D268*107.15%</f>
        <v>455.38750000000005</v>
      </c>
      <c r="E231" s="161">
        <f>'Rent FY 2021-22'!E268*107.15%</f>
        <v>508.96250000000003</v>
      </c>
      <c r="F231" s="161">
        <f>'Rent FY 2021-22'!F268*107.15%</f>
        <v>589.32500000000005</v>
      </c>
      <c r="G231" s="161"/>
      <c r="H231" s="161">
        <f>'Rent FY 2021-22'!H268</f>
        <v>50</v>
      </c>
      <c r="I231" s="161">
        <f>'Rent FY 2021-22'!I268*107.15%</f>
        <v>761.83650000000011</v>
      </c>
      <c r="J231" s="161">
        <f>'Rent FY 2021-22'!J268*107.15%</f>
        <v>696.47500000000002</v>
      </c>
      <c r="K231" s="161">
        <f>'Rent FY 2021-22'!K268*107.15%</f>
        <v>776.83750000000009</v>
      </c>
      <c r="L231" s="161">
        <f>'Rent FY 2021-22'!L268*107.15%</f>
        <v>833.62700000000007</v>
      </c>
      <c r="M231" s="161"/>
      <c r="N231" s="13">
        <f>'Rent FY 2021-22'!N268</f>
        <v>510</v>
      </c>
      <c r="O231" s="161">
        <f>'Rent FY 2021-22'!O268*107.15%</f>
        <v>1002.9240000000001</v>
      </c>
      <c r="P231" s="161">
        <f>'Rent FY 2021-22'!P268*107.15%</f>
        <v>910.77500000000009</v>
      </c>
      <c r="Q231" s="161">
        <f>'Rent FY 2021-22'!Q268*107.15%</f>
        <v>975.06500000000005</v>
      </c>
      <c r="R231" s="161">
        <f>'Rent FY 2021-22'!R268*107.15%</f>
        <v>1071.5000000000002</v>
      </c>
      <c r="S231" s="161"/>
      <c r="T231" s="13">
        <f>'Rent FY 2021-22'!T232</f>
        <v>1130</v>
      </c>
      <c r="U231" s="161">
        <f>'Rent FY 2021-22'!U268*107.15%</f>
        <v>1325.4455</v>
      </c>
      <c r="V231" s="161">
        <f>'Rent FY 2021-22'!V268*107.15%</f>
        <v>1173.2925</v>
      </c>
      <c r="W231" s="161">
        <f>'Rent FY 2021-22'!W268*107.15%</f>
        <v>1285.8000000000002</v>
      </c>
      <c r="X231" s="161">
        <f>'Rent FY 2021-22'!X268*107.15%</f>
        <v>1446.5250000000001</v>
      </c>
      <c r="Y231" s="161"/>
      <c r="Z231" s="13">
        <f>'Rent FY 2021-22'!Z268</f>
        <v>430</v>
      </c>
      <c r="AA231" s="161">
        <f>'Rent FY 2021-22'!AA268*107.15%</f>
        <v>1681.1835000000001</v>
      </c>
      <c r="AB231" s="161">
        <f>'Rent FY 2021-22'!AB268*107.15%</f>
        <v>1392.95</v>
      </c>
      <c r="AC231" s="161">
        <f>'Rent FY 2021-22'!AC268*107.15%</f>
        <v>1601.8925000000002</v>
      </c>
      <c r="AD231" s="161">
        <f>'Rent FY 2021-22'!AD268*107.15%</f>
        <v>1821.5500000000002</v>
      </c>
      <c r="AE231" s="161"/>
      <c r="AF231" s="13">
        <f>'Rent FY 2021-22'!AF268</f>
        <v>170</v>
      </c>
      <c r="AG231" s="161">
        <f>'Rent FY 2021-22'!AG268*107.15%</f>
        <v>2524.4540000000002</v>
      </c>
      <c r="AH231" s="161">
        <f>'Rent FY 2021-22'!AH268*107.15%</f>
        <v>1875.1250000000002</v>
      </c>
      <c r="AI231" s="161">
        <f>'Rent FY 2021-22'!AI268*107.15%</f>
        <v>2250.15</v>
      </c>
      <c r="AJ231" s="161">
        <f>'Rent FY 2021-22'!AJ268*107.15%</f>
        <v>2780.5425000000005</v>
      </c>
      <c r="AK231" s="161"/>
      <c r="AL231" s="13">
        <f>'Rent FY 2021-22'!AL268</f>
        <v>2220</v>
      </c>
      <c r="AM231" s="161">
        <f>'Rent FY 2021-22'!AM268*107.15%</f>
        <v>1392.95</v>
      </c>
      <c r="AN231" s="161">
        <f>'Rent FY 2021-22'!AN268*107.15%</f>
        <v>1048.9985000000001</v>
      </c>
      <c r="AO231" s="161">
        <f>'Rent FY 2021-22'!AO268*107.15%</f>
        <v>1285.8000000000002</v>
      </c>
      <c r="AP231" s="161">
        <f>'Rent FY 2021-22'!AP268*107.15%</f>
        <v>1553.6750000000002</v>
      </c>
    </row>
    <row r="232" spans="1:42" x14ac:dyDescent="0.2">
      <c r="A232" s="13" t="s">
        <v>1057</v>
      </c>
      <c r="B232" s="161">
        <f>'Rent FY 2021-22'!B269</f>
        <v>10</v>
      </c>
      <c r="C232" s="161">
        <f>'Rent FY 2021-22'!C269*107.15%</f>
        <v>606.46900000000005</v>
      </c>
      <c r="D232" s="161">
        <f>'Rent FY 2021-22'!D269*107.15%</f>
        <v>562.53750000000002</v>
      </c>
      <c r="E232" s="161">
        <f>'Rent FY 2021-22'!E269*107.15%</f>
        <v>616.11250000000007</v>
      </c>
      <c r="F232" s="161">
        <f>'Rent FY 2021-22'!F269*107.15%</f>
        <v>680.40250000000003</v>
      </c>
      <c r="G232" s="161"/>
      <c r="H232" s="161">
        <f>'Rent FY 2021-22'!H269</f>
        <v>30</v>
      </c>
      <c r="I232" s="161">
        <f>'Rent FY 2021-22'!I269*107.15%</f>
        <v>677.1880000000001</v>
      </c>
      <c r="J232" s="161">
        <f>'Rent FY 2021-22'!J269*107.15%</f>
        <v>642.90000000000009</v>
      </c>
      <c r="K232" s="161">
        <f>'Rent FY 2021-22'!K269*107.15%</f>
        <v>654.68650000000002</v>
      </c>
      <c r="L232" s="161">
        <f>'Rent FY 2021-22'!L269*107.15%</f>
        <v>776.83750000000009</v>
      </c>
      <c r="M232" s="161"/>
      <c r="N232" s="13">
        <f>'Rent FY 2021-22'!N269</f>
        <v>270</v>
      </c>
      <c r="O232" s="161">
        <f>'Rent FY 2021-22'!O269*107.15%</f>
        <v>880.77300000000014</v>
      </c>
      <c r="P232" s="161">
        <f>'Rent FY 2021-22'!P269*107.15%</f>
        <v>803.62500000000011</v>
      </c>
      <c r="Q232" s="161">
        <f>'Rent FY 2021-22'!Q269*107.15%</f>
        <v>883.98750000000007</v>
      </c>
      <c r="R232" s="161">
        <f>'Rent FY 2021-22'!R269*107.15%</f>
        <v>937.56250000000011</v>
      </c>
      <c r="S232" s="161"/>
      <c r="T232" s="13">
        <f>'Rent FY 2021-22'!T233</f>
        <v>720</v>
      </c>
      <c r="U232" s="161">
        <f>'Rent FY 2021-22'!U269*107.15%</f>
        <v>1139.0045000000002</v>
      </c>
      <c r="V232" s="161">
        <f>'Rent FY 2021-22'!V269*107.15%</f>
        <v>1017.9250000000001</v>
      </c>
      <c r="W232" s="161">
        <f>'Rent FY 2021-22'!W269*107.15%</f>
        <v>1125.075</v>
      </c>
      <c r="X232" s="161">
        <f>'Rent FY 2021-22'!X269*107.15%</f>
        <v>1259.0125</v>
      </c>
      <c r="Y232" s="161"/>
      <c r="Z232" s="13">
        <f>'Rent FY 2021-22'!Z269</f>
        <v>380</v>
      </c>
      <c r="AA232" s="161">
        <f>'Rent FY 2021-22'!AA269*107.15%</f>
        <v>1399.3790000000001</v>
      </c>
      <c r="AB232" s="161">
        <f>'Rent FY 2021-22'!AB269*107.15%</f>
        <v>1237.5825000000002</v>
      </c>
      <c r="AC232" s="161">
        <f>'Rent FY 2021-22'!AC269*107.15%</f>
        <v>1392.95</v>
      </c>
      <c r="AD232" s="161">
        <f>'Rent FY 2021-22'!AD269*107.15%</f>
        <v>1553.6750000000002</v>
      </c>
      <c r="AE232" s="161"/>
      <c r="AF232" s="13">
        <f>'Rent FY 2021-22'!AF269</f>
        <v>190</v>
      </c>
      <c r="AG232" s="161">
        <f>'Rent FY 2021-22'!AG269*107.15%</f>
        <v>2014.4200000000003</v>
      </c>
      <c r="AH232" s="161">
        <f>'Rent FY 2021-22'!AH269*107.15%</f>
        <v>1660.8250000000003</v>
      </c>
      <c r="AI232" s="161">
        <f>'Rent FY 2021-22'!AI269*107.15%</f>
        <v>1875.1250000000002</v>
      </c>
      <c r="AJ232" s="161">
        <f>'Rent FY 2021-22'!AJ269*107.15%</f>
        <v>2250.15</v>
      </c>
      <c r="AK232" s="161"/>
      <c r="AL232" s="13">
        <f>'Rent FY 2021-22'!AL269</f>
        <v>1470</v>
      </c>
      <c r="AM232" s="161">
        <f>'Rent FY 2021-22'!AM269*107.15%</f>
        <v>1256.8695000000002</v>
      </c>
      <c r="AN232" s="161">
        <f>'Rent FY 2021-22'!AN269*107.15%</f>
        <v>958.99250000000006</v>
      </c>
      <c r="AO232" s="161">
        <f>'Rent FY 2021-22'!AO269*107.15%</f>
        <v>1178.6500000000001</v>
      </c>
      <c r="AP232" s="161">
        <f>'Rent FY 2021-22'!AP269*107.15%</f>
        <v>1446.5250000000001</v>
      </c>
    </row>
    <row r="233" spans="1:42" x14ac:dyDescent="0.2">
      <c r="A233" s="13" t="s">
        <v>836</v>
      </c>
      <c r="B233" s="161">
        <f>'Rent FY 2021-22'!B270</f>
        <v>100</v>
      </c>
      <c r="C233" s="161">
        <f>'Rent FY 2021-22'!C270*107.15%</f>
        <v>454.31600000000003</v>
      </c>
      <c r="D233" s="161">
        <f>'Rent FY 2021-22'!D270*107.15%</f>
        <v>417.88500000000005</v>
      </c>
      <c r="E233" s="161">
        <f>'Rent FY 2021-22'!E270*107.15%</f>
        <v>455.38750000000005</v>
      </c>
      <c r="F233" s="161">
        <f>'Rent FY 2021-22'!F270*107.15%</f>
        <v>487.53250000000003</v>
      </c>
      <c r="G233" s="161"/>
      <c r="H233" s="161">
        <f>'Rent FY 2021-22'!H270</f>
        <v>140</v>
      </c>
      <c r="I233" s="161">
        <f>'Rent FY 2021-22'!I270*107.15%</f>
        <v>567.8950000000001</v>
      </c>
      <c r="J233" s="161">
        <f>'Rent FY 2021-22'!J270*107.15%</f>
        <v>482.17500000000007</v>
      </c>
      <c r="K233" s="161">
        <f>'Rent FY 2021-22'!K270*107.15%</f>
        <v>562.53750000000002</v>
      </c>
      <c r="L233" s="161">
        <f>'Rent FY 2021-22'!L270*107.15%</f>
        <v>642.90000000000009</v>
      </c>
      <c r="M233" s="161"/>
      <c r="N233" s="13">
        <f>'Rent FY 2021-22'!N270</f>
        <v>1310</v>
      </c>
      <c r="O233" s="161">
        <f>'Rent FY 2021-22'!O270*107.15%</f>
        <v>740.40650000000005</v>
      </c>
      <c r="P233" s="161">
        <f>'Rent FY 2021-22'!P270*107.15%</f>
        <v>669.68750000000011</v>
      </c>
      <c r="Q233" s="161">
        <f>'Rent FY 2021-22'!Q270*107.15%</f>
        <v>744.69250000000011</v>
      </c>
      <c r="R233" s="161">
        <f>'Rent FY 2021-22'!R270*107.15%</f>
        <v>803.62500000000011</v>
      </c>
      <c r="S233" s="161"/>
      <c r="T233" s="13">
        <f>'Rent FY 2021-22'!T234</f>
        <v>1460</v>
      </c>
      <c r="U233" s="161">
        <f>'Rent FY 2021-22'!U270*107.15%</f>
        <v>943.99150000000009</v>
      </c>
      <c r="V233" s="161">
        <f>'Rent FY 2021-22'!V270*107.15%</f>
        <v>825.05500000000006</v>
      </c>
      <c r="W233" s="161">
        <f>'Rent FY 2021-22'!W270*107.15%</f>
        <v>910.77500000000009</v>
      </c>
      <c r="X233" s="161">
        <f>'Rent FY 2021-22'!X270*107.15%</f>
        <v>1044.7125000000001</v>
      </c>
      <c r="Y233" s="161"/>
      <c r="Z233" s="13">
        <f>'Rent FY 2021-22'!Z270</f>
        <v>1140</v>
      </c>
      <c r="AA233" s="161">
        <f>'Rent FY 2021-22'!AA270*107.15%</f>
        <v>1229.0105000000001</v>
      </c>
      <c r="AB233" s="161">
        <f>'Rent FY 2021-22'!AB270*107.15%</f>
        <v>1017.9250000000001</v>
      </c>
      <c r="AC233" s="161">
        <f>'Rent FY 2021-22'!AC270*107.15%</f>
        <v>1178.6500000000001</v>
      </c>
      <c r="AD233" s="161">
        <f>'Rent FY 2021-22'!AD270*107.15%</f>
        <v>1392.95</v>
      </c>
      <c r="AE233" s="161"/>
      <c r="AF233" s="13">
        <f>'Rent FY 2021-22'!AF270</f>
        <v>340</v>
      </c>
      <c r="AG233" s="161">
        <f>'Rent FY 2021-22'!AG270*107.15%</f>
        <v>1844.0515000000003</v>
      </c>
      <c r="AH233" s="161">
        <f>'Rent FY 2021-22'!AH270*107.15%</f>
        <v>1392.95</v>
      </c>
      <c r="AI233" s="161">
        <f>'Rent FY 2021-22'!AI270*107.15%</f>
        <v>1660.8250000000003</v>
      </c>
      <c r="AJ233" s="161">
        <f>'Rent FY 2021-22'!AJ270*107.15%</f>
        <v>2143.0000000000005</v>
      </c>
      <c r="AK233" s="161"/>
      <c r="AL233" s="13">
        <f>'Rent FY 2021-22'!AL270</f>
        <v>5100</v>
      </c>
      <c r="AM233" s="161">
        <f>'Rent FY 2021-22'!AM270*107.15%</f>
        <v>995.4235000000001</v>
      </c>
      <c r="AN233" s="161">
        <f>'Rent FY 2021-22'!AN270*107.15%</f>
        <v>750.05000000000007</v>
      </c>
      <c r="AO233" s="161">
        <f>'Rent FY 2021-22'!AO270*107.15%</f>
        <v>910.77500000000009</v>
      </c>
      <c r="AP233" s="161">
        <f>'Rent FY 2021-22'!AP270*107.15%</f>
        <v>1151.8625000000002</v>
      </c>
    </row>
    <row r="234" spans="1:42" x14ac:dyDescent="0.2">
      <c r="A234" s="13" t="s">
        <v>631</v>
      </c>
      <c r="B234" s="161">
        <f>'Rent FY 2021-22'!B271</f>
        <v>30</v>
      </c>
      <c r="C234" s="161">
        <f>'Rent FY 2021-22'!C271*107.15%</f>
        <v>455.38750000000005</v>
      </c>
      <c r="D234" s="161">
        <f>'Rent FY 2021-22'!D271*107.15%</f>
        <v>401.81250000000006</v>
      </c>
      <c r="E234" s="161">
        <f>'Rent FY 2021-22'!E271*107.15%</f>
        <v>450.03000000000003</v>
      </c>
      <c r="F234" s="161">
        <f>'Rent FY 2021-22'!F271*107.15%</f>
        <v>487.53250000000003</v>
      </c>
      <c r="G234" s="161"/>
      <c r="H234" s="161">
        <f>'Rent FY 2021-22'!H271</f>
        <v>50</v>
      </c>
      <c r="I234" s="161">
        <f>'Rent FY 2021-22'!I271*107.15%</f>
        <v>605.39750000000004</v>
      </c>
      <c r="J234" s="161">
        <f>'Rent FY 2021-22'!J271*107.15%</f>
        <v>535.75000000000011</v>
      </c>
      <c r="K234" s="161">
        <f>'Rent FY 2021-22'!K271*107.15%</f>
        <v>616.11250000000007</v>
      </c>
      <c r="L234" s="161">
        <f>'Rent FY 2021-22'!L271*107.15%</f>
        <v>642.90000000000009</v>
      </c>
      <c r="M234" s="161"/>
      <c r="N234" s="13">
        <f>'Rent FY 2021-22'!N271</f>
        <v>460</v>
      </c>
      <c r="O234" s="161">
        <f>'Rent FY 2021-22'!O271*107.15%</f>
        <v>761.83650000000011</v>
      </c>
      <c r="P234" s="161">
        <f>'Rent FY 2021-22'!P271*107.15%</f>
        <v>696.47500000000002</v>
      </c>
      <c r="Q234" s="161">
        <f>'Rent FY 2021-22'!Q271*107.15%</f>
        <v>750.05000000000007</v>
      </c>
      <c r="R234" s="161">
        <f>'Rent FY 2021-22'!R271*107.15%</f>
        <v>803.62500000000011</v>
      </c>
      <c r="S234" s="161"/>
      <c r="T234" s="13">
        <f>'Rent FY 2021-22'!T235</f>
        <v>380</v>
      </c>
      <c r="U234" s="161">
        <f>'Rent FY 2021-22'!U271*107.15%</f>
        <v>966.49300000000005</v>
      </c>
      <c r="V234" s="161">
        <f>'Rent FY 2021-22'!V271*107.15%</f>
        <v>883.98750000000007</v>
      </c>
      <c r="W234" s="161">
        <f>'Rent FY 2021-22'!W271*107.15%</f>
        <v>958.99250000000006</v>
      </c>
      <c r="X234" s="161">
        <f>'Rent FY 2021-22'!X271*107.15%</f>
        <v>1044.7125000000001</v>
      </c>
      <c r="Y234" s="161"/>
      <c r="Z234" s="13">
        <f>'Rent FY 2021-22'!Z271</f>
        <v>230</v>
      </c>
      <c r="AA234" s="161">
        <f>'Rent FY 2021-22'!AA271*107.15%</f>
        <v>1201.1515000000002</v>
      </c>
      <c r="AB234" s="161">
        <f>'Rent FY 2021-22'!AB271*107.15%</f>
        <v>1044.7125000000001</v>
      </c>
      <c r="AC234" s="161">
        <f>'Rent FY 2021-22'!AC271*107.15%</f>
        <v>1178.6500000000001</v>
      </c>
      <c r="AD234" s="161">
        <f>'Rent FY 2021-22'!AD271*107.15%</f>
        <v>1339.3750000000002</v>
      </c>
      <c r="AE234" s="161"/>
      <c r="AF234" s="13">
        <f>'Rent FY 2021-22'!AF271</f>
        <v>50</v>
      </c>
      <c r="AG234" s="161">
        <f>'Rent FY 2021-22'!AG271*107.15%</f>
        <v>1506.5290000000002</v>
      </c>
      <c r="AH234" s="161">
        <f>'Rent FY 2021-22'!AH271*107.15%</f>
        <v>1366.1625000000001</v>
      </c>
      <c r="AI234" s="161">
        <f>'Rent FY 2021-22'!AI271*107.15%</f>
        <v>1473.3125000000002</v>
      </c>
      <c r="AJ234" s="161">
        <f>'Rent FY 2021-22'!AJ271*107.15%</f>
        <v>1709.0425000000002</v>
      </c>
      <c r="AK234" s="161"/>
      <c r="AL234" s="13">
        <f>'Rent FY 2021-22'!AL271</f>
        <v>1310</v>
      </c>
      <c r="AM234" s="161">
        <f>'Rent FY 2021-22'!AM271*107.15%</f>
        <v>931.13350000000014</v>
      </c>
      <c r="AN234" s="161">
        <f>'Rent FY 2021-22'!AN271*107.15%</f>
        <v>750.05000000000007</v>
      </c>
      <c r="AO234" s="161">
        <f>'Rent FY 2021-22'!AO271*107.15%</f>
        <v>883.98750000000007</v>
      </c>
      <c r="AP234" s="161">
        <f>'Rent FY 2021-22'!AP271*107.15%</f>
        <v>1066.1425000000002</v>
      </c>
    </row>
    <row r="235" spans="1:42" x14ac:dyDescent="0.2">
      <c r="A235" s="13" t="s">
        <v>633</v>
      </c>
      <c r="B235" s="161">
        <f>'Rent FY 2021-22'!B272</f>
        <v>50</v>
      </c>
      <c r="C235" s="161">
        <f>'Rent FY 2021-22'!C272*107.15%</f>
        <v>448.95850000000007</v>
      </c>
      <c r="D235" s="161">
        <f>'Rent FY 2021-22'!D272*107.15%</f>
        <v>423.24250000000006</v>
      </c>
      <c r="E235" s="161">
        <f>'Rent FY 2021-22'!E272*107.15%</f>
        <v>439.31500000000005</v>
      </c>
      <c r="F235" s="161">
        <f>'Rent FY 2021-22'!F272*107.15%</f>
        <v>482.17500000000007</v>
      </c>
      <c r="G235" s="161"/>
      <c r="H235" s="161">
        <f>'Rent FY 2021-22'!H272</f>
        <v>40</v>
      </c>
      <c r="I235" s="161">
        <f>'Rent FY 2021-22'!I272*107.15%</f>
        <v>474.67450000000008</v>
      </c>
      <c r="J235" s="161">
        <f>'Rent FY 2021-22'!J272*107.15%</f>
        <v>428.6</v>
      </c>
      <c r="K235" s="161">
        <f>'Rent FY 2021-22'!K272*107.15%</f>
        <v>469.31700000000006</v>
      </c>
      <c r="L235" s="161">
        <f>'Rent FY 2021-22'!L272*107.15%</f>
        <v>519.67750000000001</v>
      </c>
      <c r="M235" s="161"/>
      <c r="N235" s="13">
        <f>'Rent FY 2021-22'!N272</f>
        <v>320</v>
      </c>
      <c r="O235" s="161">
        <f>'Rent FY 2021-22'!O272*107.15%</f>
        <v>638.61400000000003</v>
      </c>
      <c r="P235" s="161">
        <f>'Rent FY 2021-22'!P272*107.15%</f>
        <v>562.53750000000002</v>
      </c>
      <c r="Q235" s="161">
        <f>'Rent FY 2021-22'!Q272*107.15%</f>
        <v>637.54250000000002</v>
      </c>
      <c r="R235" s="161">
        <f>'Rent FY 2021-22'!R272*107.15%</f>
        <v>696.47500000000002</v>
      </c>
      <c r="S235" s="161"/>
      <c r="T235" s="13">
        <f>'Rent FY 2021-22'!T236</f>
        <v>12900</v>
      </c>
      <c r="U235" s="161">
        <f>'Rent FY 2021-22'!U272*107.15%</f>
        <v>797.19600000000014</v>
      </c>
      <c r="V235" s="161">
        <f>'Rent FY 2021-22'!V272*107.15%</f>
        <v>701.8325000000001</v>
      </c>
      <c r="W235" s="161">
        <f>'Rent FY 2021-22'!W272*107.15%</f>
        <v>803.62500000000011</v>
      </c>
      <c r="X235" s="161">
        <f>'Rent FY 2021-22'!X272*107.15%</f>
        <v>910.77500000000009</v>
      </c>
      <c r="Y235" s="161"/>
      <c r="Z235" s="13">
        <f>'Rent FY 2021-22'!Z272</f>
        <v>250</v>
      </c>
      <c r="AA235" s="161">
        <f>'Rent FY 2021-22'!AA272*107.15%</f>
        <v>1045.7840000000001</v>
      </c>
      <c r="AB235" s="161">
        <f>'Rent FY 2021-22'!AB272*107.15%</f>
        <v>910.77500000000009</v>
      </c>
      <c r="AC235" s="161">
        <f>'Rent FY 2021-22'!AC272*107.15%</f>
        <v>1017.9250000000001</v>
      </c>
      <c r="AD235" s="161">
        <f>'Rent FY 2021-22'!AD272*107.15%</f>
        <v>1178.6500000000001</v>
      </c>
      <c r="AE235" s="161"/>
      <c r="AF235" s="13">
        <f>'Rent FY 2021-22'!AF272</f>
        <v>50</v>
      </c>
      <c r="AG235" s="161">
        <f>'Rent FY 2021-22'!AG272*107.15%</f>
        <v>1358.6620000000003</v>
      </c>
      <c r="AH235" s="161">
        <f>'Rent FY 2021-22'!AH272*107.15%</f>
        <v>1232.2250000000001</v>
      </c>
      <c r="AI235" s="161">
        <f>'Rent FY 2021-22'!AI272*107.15%</f>
        <v>1326.5170000000001</v>
      </c>
      <c r="AJ235" s="161">
        <f>'Rent FY 2021-22'!AJ272*107.15%</f>
        <v>1494.7425000000001</v>
      </c>
      <c r="AK235" s="161"/>
      <c r="AL235" s="13">
        <f>'Rent FY 2021-22'!AL272</f>
        <v>1230</v>
      </c>
      <c r="AM235" s="161">
        <f>'Rent FY 2021-22'!AM272*107.15%</f>
        <v>804.69650000000013</v>
      </c>
      <c r="AN235" s="161">
        <f>'Rent FY 2021-22'!AN272*107.15%</f>
        <v>621.47</v>
      </c>
      <c r="AO235" s="161">
        <f>'Rent FY 2021-22'!AO272*107.15%</f>
        <v>776.83750000000009</v>
      </c>
      <c r="AP235" s="161">
        <f>'Rent FY 2021-22'!AP272*107.15%</f>
        <v>937.56250000000011</v>
      </c>
    </row>
    <row r="236" spans="1:42" x14ac:dyDescent="0.2">
      <c r="A236" s="13" t="s">
        <v>635</v>
      </c>
      <c r="B236" s="161" t="str">
        <f>'Rent FY 2021-22'!B273</f>
        <v>-</v>
      </c>
      <c r="C236" s="161">
        <f>'Rent FY 2021-22'!C273*107.15%</f>
        <v>510.03400000000005</v>
      </c>
      <c r="D236" s="161">
        <f>'Rent FY 2021-22'!D273*107.15%</f>
        <v>428.6</v>
      </c>
      <c r="E236" s="161">
        <f>'Rent FY 2021-22'!E273*107.15%</f>
        <v>482.17500000000007</v>
      </c>
      <c r="F236" s="161">
        <f>'Rent FY 2021-22'!F273*107.15%</f>
        <v>567.8950000000001</v>
      </c>
      <c r="G236" s="161"/>
      <c r="H236" s="161">
        <f>'Rent FY 2021-22'!H273</f>
        <v>20</v>
      </c>
      <c r="I236" s="161">
        <f>'Rent FY 2021-22'!I273*107.15%</f>
        <v>682.54550000000006</v>
      </c>
      <c r="J236" s="161">
        <f>'Rent FY 2021-22'!J273*107.15%</f>
        <v>630.04200000000003</v>
      </c>
      <c r="K236" s="161">
        <f>'Rent FY 2021-22'!K273*107.15%</f>
        <v>642.90000000000009</v>
      </c>
      <c r="L236" s="161">
        <f>'Rent FY 2021-22'!L273*107.15%</f>
        <v>712.54750000000013</v>
      </c>
      <c r="M236" s="161"/>
      <c r="N236" s="13">
        <f>'Rent FY 2021-22'!N273</f>
        <v>200</v>
      </c>
      <c r="O236" s="161">
        <f>'Rent FY 2021-22'!O273*107.15%</f>
        <v>834.69850000000008</v>
      </c>
      <c r="P236" s="161">
        <f>'Rent FY 2021-22'!P273*107.15%</f>
        <v>758.62200000000007</v>
      </c>
      <c r="Q236" s="161">
        <f>'Rent FY 2021-22'!Q273*107.15%</f>
        <v>803.62500000000011</v>
      </c>
      <c r="R236" s="161">
        <f>'Rent FY 2021-22'!R273*107.15%</f>
        <v>887.20200000000011</v>
      </c>
      <c r="S236" s="161"/>
      <c r="T236" s="13">
        <f>'Rent FY 2021-22'!T237</f>
        <v>520</v>
      </c>
      <c r="U236" s="161">
        <f>'Rent FY 2021-22'!U273*107.15%</f>
        <v>1096.1445000000001</v>
      </c>
      <c r="V236" s="161">
        <f>'Rent FY 2021-22'!V273*107.15%</f>
        <v>964.35000000000014</v>
      </c>
      <c r="W236" s="161">
        <f>'Rent FY 2021-22'!W273*107.15%</f>
        <v>1066.1425000000002</v>
      </c>
      <c r="X236" s="161">
        <f>'Rent FY 2021-22'!X273*107.15%</f>
        <v>1232.2250000000001</v>
      </c>
      <c r="Y236" s="161"/>
      <c r="Z236" s="13">
        <f>'Rent FY 2021-22'!Z273</f>
        <v>240</v>
      </c>
      <c r="AA236" s="161">
        <f>'Rent FY 2021-22'!AA273*107.15%</f>
        <v>1337.2320000000002</v>
      </c>
      <c r="AB236" s="161">
        <f>'Rent FY 2021-22'!AB273*107.15%</f>
        <v>1178.6500000000001</v>
      </c>
      <c r="AC236" s="161">
        <f>'Rent FY 2021-22'!AC273*107.15%</f>
        <v>1285.8000000000002</v>
      </c>
      <c r="AD236" s="161">
        <f>'Rent FY 2021-22'!AD273*107.15%</f>
        <v>1446.5250000000001</v>
      </c>
      <c r="AE236" s="161"/>
      <c r="AF236" s="13">
        <f>'Rent FY 2021-22'!AF273</f>
        <v>50</v>
      </c>
      <c r="AG236" s="161">
        <f>'Rent FY 2021-22'!AG273*107.15%</f>
        <v>1851.5520000000001</v>
      </c>
      <c r="AH236" s="161">
        <f>'Rent FY 2021-22'!AH273*107.15%</f>
        <v>1446.5250000000001</v>
      </c>
      <c r="AI236" s="161">
        <f>'Rent FY 2021-22'!AI273*107.15%</f>
        <v>1637.2520000000002</v>
      </c>
      <c r="AJ236" s="161">
        <f>'Rent FY 2021-22'!AJ273*107.15%</f>
        <v>2143.0000000000005</v>
      </c>
      <c r="AK236" s="161"/>
      <c r="AL236" s="13">
        <f>'Rent FY 2021-22'!AL273</f>
        <v>880</v>
      </c>
      <c r="AM236" s="161">
        <f>'Rent FY 2021-22'!AM273*107.15%</f>
        <v>1141.1475</v>
      </c>
      <c r="AN236" s="161">
        <f>'Rent FY 2021-22'!AN273*107.15%</f>
        <v>910.77500000000009</v>
      </c>
      <c r="AO236" s="161">
        <f>'Rent FY 2021-22'!AO273*107.15%</f>
        <v>1071.5000000000002</v>
      </c>
      <c r="AP236" s="161">
        <f>'Rent FY 2021-22'!AP273*107.15%</f>
        <v>1285.8000000000002</v>
      </c>
    </row>
    <row r="237" spans="1:42" x14ac:dyDescent="0.2">
      <c r="A237" s="13" t="s">
        <v>637</v>
      </c>
      <c r="B237" s="161">
        <f>'Rent FY 2021-22'!B274</f>
        <v>10</v>
      </c>
      <c r="C237" s="161">
        <f>'Rent FY 2021-22'!C274*107.15%</f>
        <v>366.45300000000003</v>
      </c>
      <c r="D237" s="161">
        <f>'Rent FY 2021-22'!D274*107.15%</f>
        <v>306.44900000000001</v>
      </c>
      <c r="E237" s="161">
        <f>'Rent FY 2021-22'!E274*107.15%</f>
        <v>375.02500000000003</v>
      </c>
      <c r="F237" s="161">
        <f>'Rent FY 2021-22'!F274*107.15%</f>
        <v>375.02500000000003</v>
      </c>
      <c r="G237" s="161"/>
      <c r="H237" s="161">
        <f>'Rent FY 2021-22'!H274</f>
        <v>30</v>
      </c>
      <c r="I237" s="161">
        <f>'Rent FY 2021-22'!I274*107.15%</f>
        <v>543.2505000000001</v>
      </c>
      <c r="J237" s="161">
        <f>'Rent FY 2021-22'!J274*107.15%</f>
        <v>487.53250000000003</v>
      </c>
      <c r="K237" s="161">
        <f>'Rent FY 2021-22'!K274*107.15%</f>
        <v>522.89200000000005</v>
      </c>
      <c r="L237" s="161">
        <f>'Rent FY 2021-22'!L274*107.15%</f>
        <v>567.8950000000001</v>
      </c>
      <c r="M237" s="161"/>
      <c r="N237" s="13">
        <f>'Rent FY 2021-22'!N274</f>
        <v>140</v>
      </c>
      <c r="O237" s="161">
        <f>'Rent FY 2021-22'!O274*107.15%</f>
        <v>692.18900000000008</v>
      </c>
      <c r="P237" s="161">
        <f>'Rent FY 2021-22'!P274*107.15%</f>
        <v>616.11250000000007</v>
      </c>
      <c r="Q237" s="161">
        <f>'Rent FY 2021-22'!Q274*107.15%</f>
        <v>696.47500000000002</v>
      </c>
      <c r="R237" s="161">
        <f>'Rent FY 2021-22'!R274*107.15%</f>
        <v>744.69250000000011</v>
      </c>
      <c r="S237" s="161"/>
      <c r="T237" s="13">
        <f>'Rent FY 2021-22'!T238</f>
        <v>1350</v>
      </c>
      <c r="U237" s="161">
        <f>'Rent FY 2021-22'!U274*107.15%</f>
        <v>891.48800000000006</v>
      </c>
      <c r="V237" s="161">
        <f>'Rent FY 2021-22'!V274*107.15%</f>
        <v>803.62500000000011</v>
      </c>
      <c r="W237" s="161">
        <f>'Rent FY 2021-22'!W274*107.15%</f>
        <v>857.2</v>
      </c>
      <c r="X237" s="161">
        <f>'Rent FY 2021-22'!X274*107.15%</f>
        <v>958.99250000000006</v>
      </c>
      <c r="Y237" s="161"/>
      <c r="Z237" s="13">
        <f>'Rent FY 2021-22'!Z274</f>
        <v>210</v>
      </c>
      <c r="AA237" s="161">
        <f>'Rent FY 2021-22'!AA274*107.15%</f>
        <v>1174.364</v>
      </c>
      <c r="AB237" s="161">
        <f>'Rent FY 2021-22'!AB274*107.15%</f>
        <v>1017.9250000000001</v>
      </c>
      <c r="AC237" s="161">
        <f>'Rent FY 2021-22'!AC274*107.15%</f>
        <v>1125.075</v>
      </c>
      <c r="AD237" s="161">
        <f>'Rent FY 2021-22'!AD274*107.15%</f>
        <v>1339.3750000000002</v>
      </c>
      <c r="AE237" s="161"/>
      <c r="AF237" s="13">
        <f>'Rent FY 2021-22'!AF274</f>
        <v>60</v>
      </c>
      <c r="AG237" s="161">
        <f>'Rent FY 2021-22'!AG274*107.15%</f>
        <v>1733.6870000000001</v>
      </c>
      <c r="AH237" s="161">
        <f>'Rent FY 2021-22'!AH274*107.15%</f>
        <v>1285.8000000000002</v>
      </c>
      <c r="AI237" s="161">
        <f>'Rent FY 2021-22'!AI274*107.15%</f>
        <v>1634.0375000000001</v>
      </c>
      <c r="AJ237" s="161">
        <f>'Rent FY 2021-22'!AJ274*107.15%</f>
        <v>2035.8500000000001</v>
      </c>
      <c r="AK237" s="161"/>
      <c r="AL237" s="13">
        <f>'Rent FY 2021-22'!AL274</f>
        <v>810</v>
      </c>
      <c r="AM237" s="161">
        <f>'Rent FY 2021-22'!AM274*107.15%</f>
        <v>972.92200000000014</v>
      </c>
      <c r="AN237" s="161">
        <f>'Rent FY 2021-22'!AN274*107.15%</f>
        <v>750.05000000000007</v>
      </c>
      <c r="AO237" s="161">
        <f>'Rent FY 2021-22'!AO274*107.15%</f>
        <v>910.77500000000009</v>
      </c>
      <c r="AP237" s="161">
        <f>'Rent FY 2021-22'!AP274*107.15%</f>
        <v>1071.5000000000002</v>
      </c>
    </row>
    <row r="238" spans="1:42" x14ac:dyDescent="0.2">
      <c r="A238" s="13" t="s">
        <v>639</v>
      </c>
      <c r="B238" s="161">
        <f>'Rent FY 2021-22'!B275</f>
        <v>10</v>
      </c>
      <c r="C238" s="161">
        <f>'Rent FY 2021-22'!C275*107.15%</f>
        <v>526.1065000000001</v>
      </c>
      <c r="D238" s="161">
        <f>'Rent FY 2021-22'!D275*107.15%</f>
        <v>506.81950000000006</v>
      </c>
      <c r="E238" s="161">
        <f>'Rent FY 2021-22'!E275*107.15%</f>
        <v>528.24950000000001</v>
      </c>
      <c r="F238" s="161">
        <f>'Rent FY 2021-22'!F275*107.15%</f>
        <v>535.75000000000011</v>
      </c>
      <c r="G238" s="161"/>
      <c r="H238" s="161" t="str">
        <f>'Rent FY 2021-22'!H275</f>
        <v>-</v>
      </c>
      <c r="I238" s="161">
        <f>'Rent FY 2021-22'!I275*107.15%</f>
        <v>676.11650000000009</v>
      </c>
      <c r="J238" s="161">
        <f>'Rent FY 2021-22'!J275*107.15%</f>
        <v>589.32500000000005</v>
      </c>
      <c r="K238" s="161">
        <f>'Rent FY 2021-22'!K275*107.15%</f>
        <v>669.68750000000011</v>
      </c>
      <c r="L238" s="161">
        <f>'Rent FY 2021-22'!L275*107.15%</f>
        <v>750.05000000000007</v>
      </c>
      <c r="M238" s="161"/>
      <c r="N238" s="13">
        <f>'Rent FY 2021-22'!N275</f>
        <v>200</v>
      </c>
      <c r="O238" s="161">
        <f>'Rent FY 2021-22'!O275*107.15%</f>
        <v>802.5535000000001</v>
      </c>
      <c r="P238" s="161">
        <f>'Rent FY 2021-22'!P275*107.15%</f>
        <v>723.26250000000005</v>
      </c>
      <c r="Q238" s="161">
        <f>'Rent FY 2021-22'!Q275*107.15%</f>
        <v>803.62500000000011</v>
      </c>
      <c r="R238" s="161">
        <f>'Rent FY 2021-22'!R275*107.15%</f>
        <v>857.2</v>
      </c>
      <c r="S238" s="161"/>
      <c r="T238" s="13">
        <f>'Rent FY 2021-22'!T239</f>
        <v>380</v>
      </c>
      <c r="U238" s="161">
        <f>'Rent FY 2021-22'!U275*107.15%</f>
        <v>1036.1405000000002</v>
      </c>
      <c r="V238" s="161">
        <f>'Rent FY 2021-22'!V275*107.15%</f>
        <v>886.1305000000001</v>
      </c>
      <c r="W238" s="161">
        <f>'Rent FY 2021-22'!W275*107.15%</f>
        <v>964.35000000000014</v>
      </c>
      <c r="X238" s="161">
        <f>'Rent FY 2021-22'!X275*107.15%</f>
        <v>1141.1475</v>
      </c>
      <c r="Y238" s="161"/>
      <c r="Z238" s="13">
        <f>'Rent FY 2021-22'!Z275</f>
        <v>220</v>
      </c>
      <c r="AA238" s="161">
        <f>'Rent FY 2021-22'!AA275*107.15%</f>
        <v>1396.1645000000001</v>
      </c>
      <c r="AB238" s="161">
        <f>'Rent FY 2021-22'!AB275*107.15%</f>
        <v>1173.2925</v>
      </c>
      <c r="AC238" s="161">
        <f>'Rent FY 2021-22'!AC275*107.15%</f>
        <v>1339.3750000000002</v>
      </c>
      <c r="AD238" s="161">
        <f>'Rent FY 2021-22'!AD275*107.15%</f>
        <v>1542.9600000000003</v>
      </c>
      <c r="AE238" s="161"/>
      <c r="AF238" s="13">
        <f>'Rent FY 2021-22'!AF275</f>
        <v>120</v>
      </c>
      <c r="AG238" s="161">
        <f>'Rent FY 2021-22'!AG275*107.15%</f>
        <v>2243.7210000000005</v>
      </c>
      <c r="AH238" s="161">
        <f>'Rent FY 2021-22'!AH275*107.15%</f>
        <v>1714.4</v>
      </c>
      <c r="AI238" s="161">
        <f>'Rent FY 2021-22'!AI275*107.15%</f>
        <v>2089.4250000000002</v>
      </c>
      <c r="AJ238" s="161">
        <f>'Rent FY 2021-22'!AJ275*107.15%</f>
        <v>2571.6000000000004</v>
      </c>
      <c r="AK238" s="161"/>
      <c r="AL238" s="13">
        <f>'Rent FY 2021-22'!AL275</f>
        <v>880</v>
      </c>
      <c r="AM238" s="161">
        <f>'Rent FY 2021-22'!AM275*107.15%</f>
        <v>1234.3680000000002</v>
      </c>
      <c r="AN238" s="161">
        <f>'Rent FY 2021-22'!AN275*107.15%</f>
        <v>857.2</v>
      </c>
      <c r="AO238" s="161">
        <f>'Rent FY 2021-22'!AO275*107.15%</f>
        <v>1044.7125000000001</v>
      </c>
      <c r="AP238" s="161">
        <f>'Rent FY 2021-22'!AP275*107.15%</f>
        <v>1435.8100000000002</v>
      </c>
    </row>
    <row r="239" spans="1:42" x14ac:dyDescent="0.2">
      <c r="A239" s="13" t="s">
        <v>837</v>
      </c>
      <c r="B239" s="161">
        <f>'Rent FY 2021-22'!B276</f>
        <v>290</v>
      </c>
      <c r="C239" s="161">
        <f>'Rent FY 2021-22'!C276*107.15%</f>
        <v>525.03500000000008</v>
      </c>
      <c r="D239" s="161">
        <f>'Rent FY 2021-22'!D276*107.15%</f>
        <v>463.95950000000005</v>
      </c>
      <c r="E239" s="161">
        <f>'Rent FY 2021-22'!E276*107.15%</f>
        <v>514.32000000000005</v>
      </c>
      <c r="F239" s="161">
        <f>'Rent FY 2021-22'!F276*107.15%</f>
        <v>589.32500000000005</v>
      </c>
      <c r="G239" s="161"/>
      <c r="H239" s="161">
        <f>'Rent FY 2021-22'!H276</f>
        <v>310</v>
      </c>
      <c r="I239" s="161">
        <f>'Rent FY 2021-22'!I276*107.15%</f>
        <v>604.32600000000002</v>
      </c>
      <c r="J239" s="161">
        <f>'Rent FY 2021-22'!J276*107.15%</f>
        <v>535.75000000000011</v>
      </c>
      <c r="K239" s="161">
        <f>'Rent FY 2021-22'!K276*107.15%</f>
        <v>589.32500000000005</v>
      </c>
      <c r="L239" s="161">
        <f>'Rent FY 2021-22'!L276*107.15%</f>
        <v>669.68750000000011</v>
      </c>
      <c r="M239" s="161"/>
      <c r="N239" s="13">
        <f>'Rent FY 2021-22'!N276</f>
        <v>2440</v>
      </c>
      <c r="O239" s="161">
        <f>'Rent FY 2021-22'!O276*107.15%</f>
        <v>784.33800000000008</v>
      </c>
      <c r="P239" s="161">
        <f>'Rent FY 2021-22'!P276*107.15%</f>
        <v>708.26150000000007</v>
      </c>
      <c r="Q239" s="161">
        <f>'Rent FY 2021-22'!Q276*107.15%</f>
        <v>776.83750000000009</v>
      </c>
      <c r="R239" s="161">
        <f>'Rent FY 2021-22'!R276*107.15%</f>
        <v>857.2</v>
      </c>
      <c r="S239" s="161"/>
      <c r="T239" s="13">
        <f>'Rent FY 2021-22'!T240</f>
        <v>600</v>
      </c>
      <c r="U239" s="161">
        <f>'Rent FY 2021-22'!U276*107.15%</f>
        <v>963.27850000000012</v>
      </c>
      <c r="V239" s="161">
        <f>'Rent FY 2021-22'!V276*107.15%</f>
        <v>857.2</v>
      </c>
      <c r="W239" s="161">
        <f>'Rent FY 2021-22'!W276*107.15%</f>
        <v>937.56250000000011</v>
      </c>
      <c r="X239" s="161">
        <f>'Rent FY 2021-22'!X276*107.15%</f>
        <v>1044.7125000000001</v>
      </c>
      <c r="Y239" s="161"/>
      <c r="Z239" s="13">
        <f>'Rent FY 2021-22'!Z276</f>
        <v>3110</v>
      </c>
      <c r="AA239" s="161">
        <f>'Rent FY 2021-22'!AA276*107.15%</f>
        <v>1230.0820000000001</v>
      </c>
      <c r="AB239" s="161">
        <f>'Rent FY 2021-22'!AB276*107.15%</f>
        <v>1044.7125000000001</v>
      </c>
      <c r="AC239" s="161">
        <f>'Rent FY 2021-22'!AC276*107.15%</f>
        <v>1178.6500000000001</v>
      </c>
      <c r="AD239" s="161">
        <f>'Rent FY 2021-22'!AD276*107.15%</f>
        <v>1392.95</v>
      </c>
      <c r="AE239" s="161"/>
      <c r="AF239" s="13">
        <f>'Rent FY 2021-22'!AF276</f>
        <v>1010</v>
      </c>
      <c r="AG239" s="161">
        <f>'Rent FY 2021-22'!AG276*107.15%</f>
        <v>1881.5540000000003</v>
      </c>
      <c r="AH239" s="161">
        <f>'Rent FY 2021-22'!AH276*107.15%</f>
        <v>1473.3125000000002</v>
      </c>
      <c r="AI239" s="161">
        <f>'Rent FY 2021-22'!AI276*107.15%</f>
        <v>1767.9750000000001</v>
      </c>
      <c r="AJ239" s="161">
        <f>'Rent FY 2021-22'!AJ276*107.15%</f>
        <v>2089.4250000000002</v>
      </c>
      <c r="AK239" s="161"/>
      <c r="AL239" s="13">
        <f>'Rent FY 2021-22'!AL276</f>
        <v>12320</v>
      </c>
      <c r="AM239" s="161">
        <f>'Rent FY 2021-22'!AM276*107.15%</f>
        <v>1051.1415000000002</v>
      </c>
      <c r="AN239" s="161">
        <f>'Rent FY 2021-22'!AN276*107.15%</f>
        <v>814.34000000000015</v>
      </c>
      <c r="AO239" s="161">
        <f>'Rent FY 2021-22'!AO276*107.15%</f>
        <v>964.35000000000014</v>
      </c>
      <c r="AP239" s="161">
        <f>'Rent FY 2021-22'!AP276*107.15%</f>
        <v>1178.6500000000001</v>
      </c>
    </row>
    <row r="240" spans="1:42" x14ac:dyDescent="0.2">
      <c r="A240" s="13" t="s">
        <v>641</v>
      </c>
      <c r="B240" s="161">
        <f>'Rent FY 2021-22'!B277</f>
        <v>40</v>
      </c>
      <c r="C240" s="161">
        <f>'Rent FY 2021-22'!C277*107.15%</f>
        <v>523.96350000000007</v>
      </c>
      <c r="D240" s="161">
        <f>'Rent FY 2021-22'!D277*107.15%</f>
        <v>444.67250000000007</v>
      </c>
      <c r="E240" s="161">
        <f>'Rent FY 2021-22'!E277*107.15%</f>
        <v>522.89200000000005</v>
      </c>
      <c r="F240" s="161">
        <f>'Rent FY 2021-22'!F277*107.15%</f>
        <v>589.32500000000005</v>
      </c>
      <c r="G240" s="161"/>
      <c r="H240" s="161">
        <f>'Rent FY 2021-22'!H277</f>
        <v>100</v>
      </c>
      <c r="I240" s="161">
        <f>'Rent FY 2021-22'!I277*107.15%</f>
        <v>593.6110000000001</v>
      </c>
      <c r="J240" s="161">
        <f>'Rent FY 2021-22'!J277*107.15%</f>
        <v>514.32000000000005</v>
      </c>
      <c r="K240" s="161">
        <f>'Rent FY 2021-22'!K277*107.15%</f>
        <v>546.46500000000003</v>
      </c>
      <c r="L240" s="161">
        <f>'Rent FY 2021-22'!L277*107.15%</f>
        <v>658.97250000000008</v>
      </c>
      <c r="M240" s="161"/>
      <c r="N240" s="13">
        <f>'Rent FY 2021-22'!N277</f>
        <v>480</v>
      </c>
      <c r="O240" s="161">
        <f>'Rent FY 2021-22'!O277*107.15%</f>
        <v>811.1255000000001</v>
      </c>
      <c r="P240" s="161">
        <f>'Rent FY 2021-22'!P277*107.15%</f>
        <v>750.05000000000007</v>
      </c>
      <c r="Q240" s="161">
        <f>'Rent FY 2021-22'!Q277*107.15%</f>
        <v>803.62500000000011</v>
      </c>
      <c r="R240" s="161">
        <f>'Rent FY 2021-22'!R277*107.15%</f>
        <v>857.2</v>
      </c>
      <c r="S240" s="161"/>
      <c r="T240" s="13">
        <f>'Rent FY 2021-22'!T241</f>
        <v>1050</v>
      </c>
      <c r="U240" s="161">
        <f>'Rent FY 2021-22'!U277*107.15%</f>
        <v>981.49400000000014</v>
      </c>
      <c r="V240" s="161">
        <f>'Rent FY 2021-22'!V277*107.15%</f>
        <v>910.77500000000009</v>
      </c>
      <c r="W240" s="161">
        <f>'Rent FY 2021-22'!W277*107.15%</f>
        <v>964.35000000000014</v>
      </c>
      <c r="X240" s="161">
        <f>'Rent FY 2021-22'!X277*107.15%</f>
        <v>1044.7125000000001</v>
      </c>
      <c r="Y240" s="161"/>
      <c r="Z240" s="13">
        <f>'Rent FY 2021-22'!Z277</f>
        <v>430</v>
      </c>
      <c r="AA240" s="161">
        <f>'Rent FY 2021-22'!AA277*107.15%</f>
        <v>1233.2965000000002</v>
      </c>
      <c r="AB240" s="161">
        <f>'Rent FY 2021-22'!AB277*107.15%</f>
        <v>1071.5000000000002</v>
      </c>
      <c r="AC240" s="161">
        <f>'Rent FY 2021-22'!AC277*107.15%</f>
        <v>1205.4375000000002</v>
      </c>
      <c r="AD240" s="161">
        <f>'Rent FY 2021-22'!AD277*107.15%</f>
        <v>1339.3750000000002</v>
      </c>
      <c r="AE240" s="161"/>
      <c r="AF240" s="13">
        <f>'Rent FY 2021-22'!AF277</f>
        <v>130</v>
      </c>
      <c r="AG240" s="161">
        <f>'Rent FY 2021-22'!AG277*107.15%</f>
        <v>1709.0425000000002</v>
      </c>
      <c r="AH240" s="161">
        <f>'Rent FY 2021-22'!AH277*107.15%</f>
        <v>1392.95</v>
      </c>
      <c r="AI240" s="161">
        <f>'Rent FY 2021-22'!AI277*107.15%</f>
        <v>1607.2500000000002</v>
      </c>
      <c r="AJ240" s="161">
        <f>'Rent FY 2021-22'!AJ277*107.15%</f>
        <v>1821.5500000000002</v>
      </c>
      <c r="AK240" s="161"/>
      <c r="AL240" s="13">
        <f>'Rent FY 2021-22'!AL277</f>
        <v>1940</v>
      </c>
      <c r="AM240" s="161">
        <f>'Rent FY 2021-22'!AM277*107.15%</f>
        <v>1011.4960000000001</v>
      </c>
      <c r="AN240" s="161">
        <f>'Rent FY 2021-22'!AN277*107.15%</f>
        <v>830.41250000000014</v>
      </c>
      <c r="AO240" s="161">
        <f>'Rent FY 2021-22'!AO277*107.15%</f>
        <v>964.35000000000014</v>
      </c>
      <c r="AP240" s="161">
        <f>'Rent FY 2021-22'!AP277*107.15%</f>
        <v>1130.4325000000001</v>
      </c>
    </row>
    <row r="241" spans="1:42" x14ac:dyDescent="0.2">
      <c r="A241" s="13" t="s">
        <v>643</v>
      </c>
      <c r="B241" s="161">
        <f>'Rent FY 2021-22'!B278</f>
        <v>0</v>
      </c>
      <c r="C241" s="161">
        <f>'Rent FY 2021-22'!C278*107.15%</f>
        <v>510.03400000000005</v>
      </c>
      <c r="D241" s="161">
        <f>'Rent FY 2021-22'!D278*107.15%</f>
        <v>428.6</v>
      </c>
      <c r="E241" s="161">
        <f>'Rent FY 2021-22'!E278*107.15%</f>
        <v>482.17500000000007</v>
      </c>
      <c r="F241" s="161">
        <f>'Rent FY 2021-22'!F278*107.15%</f>
        <v>567.8950000000001</v>
      </c>
      <c r="G241" s="161"/>
      <c r="H241" s="161">
        <f>'Rent FY 2021-22'!H278</f>
        <v>20</v>
      </c>
      <c r="I241" s="161">
        <f>'Rent FY 2021-22'!I278*107.15%</f>
        <v>583.96750000000009</v>
      </c>
      <c r="J241" s="161">
        <f>'Rent FY 2021-22'!J278*107.15%</f>
        <v>525.03500000000008</v>
      </c>
      <c r="K241" s="161">
        <f>'Rent FY 2021-22'!K278*107.15%</f>
        <v>589.32500000000005</v>
      </c>
      <c r="L241" s="161">
        <f>'Rent FY 2021-22'!L278*107.15%</f>
        <v>642.90000000000009</v>
      </c>
      <c r="M241" s="161"/>
      <c r="N241" s="13">
        <f>'Rent FY 2021-22'!N278</f>
        <v>130</v>
      </c>
      <c r="O241" s="161">
        <f>'Rent FY 2021-22'!O278*107.15%</f>
        <v>759.69350000000009</v>
      </c>
      <c r="P241" s="161">
        <f>'Rent FY 2021-22'!P278*107.15%</f>
        <v>696.47500000000002</v>
      </c>
      <c r="Q241" s="161">
        <f>'Rent FY 2021-22'!Q278*107.15%</f>
        <v>755.40750000000003</v>
      </c>
      <c r="R241" s="161">
        <f>'Rent FY 2021-22'!R278*107.15%</f>
        <v>822.91200000000003</v>
      </c>
      <c r="S241" s="161"/>
      <c r="T241" s="13">
        <f>'Rent FY 2021-22'!T242</f>
        <v>940</v>
      </c>
      <c r="U241" s="161">
        <f>'Rent FY 2021-22'!U278*107.15%</f>
        <v>972.92200000000014</v>
      </c>
      <c r="V241" s="161">
        <f>'Rent FY 2021-22'!V278*107.15%</f>
        <v>883.98750000000007</v>
      </c>
      <c r="W241" s="161">
        <f>'Rent FY 2021-22'!W278*107.15%</f>
        <v>958.99250000000006</v>
      </c>
      <c r="X241" s="161">
        <f>'Rent FY 2021-22'!X278*107.15%</f>
        <v>1044.7125000000001</v>
      </c>
      <c r="Y241" s="161"/>
      <c r="Z241" s="13">
        <f>'Rent FY 2021-22'!Z278</f>
        <v>160</v>
      </c>
      <c r="AA241" s="161">
        <f>'Rent FY 2021-22'!AA278*107.15%</f>
        <v>1317.9450000000002</v>
      </c>
      <c r="AB241" s="161">
        <f>'Rent FY 2021-22'!AB278*107.15%</f>
        <v>1098.2875000000001</v>
      </c>
      <c r="AC241" s="161">
        <f>'Rent FY 2021-22'!AC278*107.15%</f>
        <v>1285.8000000000002</v>
      </c>
      <c r="AD241" s="161">
        <f>'Rent FY 2021-22'!AD278*107.15%</f>
        <v>1500.1000000000001</v>
      </c>
      <c r="AE241" s="161"/>
      <c r="AF241" s="13">
        <f>'Rent FY 2021-22'!AF278</f>
        <v>60</v>
      </c>
      <c r="AG241" s="161">
        <f>'Rent FY 2021-22'!AG278*107.15%</f>
        <v>1960.8450000000003</v>
      </c>
      <c r="AH241" s="161">
        <f>'Rent FY 2021-22'!AH278*107.15%</f>
        <v>1553.6750000000002</v>
      </c>
      <c r="AI241" s="161">
        <f>'Rent FY 2021-22'!AI278*107.15%</f>
        <v>1875.1250000000002</v>
      </c>
      <c r="AJ241" s="161">
        <f>'Rent FY 2021-22'!AJ278*107.15%</f>
        <v>2143.0000000000005</v>
      </c>
      <c r="AK241" s="161"/>
      <c r="AL241" s="13">
        <f>'Rent FY 2021-22'!AL278</f>
        <v>610</v>
      </c>
      <c r="AM241" s="161">
        <f>'Rent FY 2021-22'!AM278*107.15%</f>
        <v>1109.0025000000001</v>
      </c>
      <c r="AN241" s="161">
        <f>'Rent FY 2021-22'!AN278*107.15%</f>
        <v>830.41250000000014</v>
      </c>
      <c r="AO241" s="161">
        <f>'Rent FY 2021-22'!AO278*107.15%</f>
        <v>964.35000000000014</v>
      </c>
      <c r="AP241" s="161">
        <f>'Rent FY 2021-22'!AP278*107.15%</f>
        <v>1285.8000000000002</v>
      </c>
    </row>
    <row r="242" spans="1:42" x14ac:dyDescent="0.2">
      <c r="A242" s="13" t="s">
        <v>645</v>
      </c>
      <c r="B242" s="161">
        <f>'Rent FY 2021-22'!B279</f>
        <v>20</v>
      </c>
      <c r="C242" s="161">
        <f>'Rent FY 2021-22'!C279*107.15%</f>
        <v>489.67550000000006</v>
      </c>
      <c r="D242" s="161">
        <f>'Rent FY 2021-22'!D279*107.15%</f>
        <v>428.6</v>
      </c>
      <c r="E242" s="161">
        <f>'Rent FY 2021-22'!E279*107.15%</f>
        <v>503.60500000000008</v>
      </c>
      <c r="F242" s="161">
        <f>'Rent FY 2021-22'!F279*107.15%</f>
        <v>535.75000000000011</v>
      </c>
      <c r="G242" s="161"/>
      <c r="H242" s="161">
        <f>'Rent FY 2021-22'!H279</f>
        <v>30</v>
      </c>
      <c r="I242" s="161">
        <f>'Rent FY 2021-22'!I279*107.15%</f>
        <v>566.82350000000008</v>
      </c>
      <c r="J242" s="161">
        <f>'Rent FY 2021-22'!J279*107.15%</f>
        <v>508.96250000000003</v>
      </c>
      <c r="K242" s="161">
        <f>'Rent FY 2021-22'!K279*107.15%</f>
        <v>567.8950000000001</v>
      </c>
      <c r="L242" s="161">
        <f>'Rent FY 2021-22'!L279*107.15%</f>
        <v>589.32500000000005</v>
      </c>
      <c r="M242" s="161"/>
      <c r="N242" s="13">
        <f>'Rent FY 2021-22'!N279</f>
        <v>270</v>
      </c>
      <c r="O242" s="161">
        <f>'Rent FY 2021-22'!O279*107.15%</f>
        <v>736.12050000000011</v>
      </c>
      <c r="P242" s="161">
        <f>'Rent FY 2021-22'!P279*107.15%</f>
        <v>696.47500000000002</v>
      </c>
      <c r="Q242" s="161">
        <f>'Rent FY 2021-22'!Q279*107.15%</f>
        <v>744.69250000000011</v>
      </c>
      <c r="R242" s="161">
        <f>'Rent FY 2021-22'!R279*107.15%</f>
        <v>776.83750000000009</v>
      </c>
      <c r="S242" s="161"/>
      <c r="T242" s="13">
        <f>'Rent FY 2021-22'!T243</f>
        <v>800</v>
      </c>
      <c r="U242" s="161">
        <f>'Rent FY 2021-22'!U279*107.15%</f>
        <v>918.27550000000008</v>
      </c>
      <c r="V242" s="161">
        <f>'Rent FY 2021-22'!V279*107.15%</f>
        <v>857.2</v>
      </c>
      <c r="W242" s="161">
        <f>'Rent FY 2021-22'!W279*107.15%</f>
        <v>910.77500000000009</v>
      </c>
      <c r="X242" s="161">
        <f>'Rent FY 2021-22'!X279*107.15%</f>
        <v>964.35000000000014</v>
      </c>
      <c r="Y242" s="161"/>
      <c r="Z242" s="13">
        <f>'Rent FY 2021-22'!Z279</f>
        <v>380</v>
      </c>
      <c r="AA242" s="161">
        <f>'Rent FY 2021-22'!AA279*107.15%</f>
        <v>1170.0780000000002</v>
      </c>
      <c r="AB242" s="161">
        <f>'Rent FY 2021-22'!AB279*107.15%</f>
        <v>1044.7125000000001</v>
      </c>
      <c r="AC242" s="161">
        <f>'Rent FY 2021-22'!AC279*107.15%</f>
        <v>1125.075</v>
      </c>
      <c r="AD242" s="161">
        <f>'Rent FY 2021-22'!AD279*107.15%</f>
        <v>1285.8000000000002</v>
      </c>
      <c r="AE242" s="161"/>
      <c r="AF242" s="13">
        <f>'Rent FY 2021-22'!AF279</f>
        <v>90</v>
      </c>
      <c r="AG242" s="161">
        <f>'Rent FY 2021-22'!AG279*107.15%</f>
        <v>1599.7495000000001</v>
      </c>
      <c r="AH242" s="161">
        <f>'Rent FY 2021-22'!AH279*107.15%</f>
        <v>1339.3750000000002</v>
      </c>
      <c r="AI242" s="161">
        <f>'Rent FY 2021-22'!AI279*107.15%</f>
        <v>1500.1000000000001</v>
      </c>
      <c r="AJ242" s="161">
        <f>'Rent FY 2021-22'!AJ279*107.15%</f>
        <v>1816.1925000000001</v>
      </c>
      <c r="AK242" s="161"/>
      <c r="AL242" s="13">
        <f>'Rent FY 2021-22'!AL279</f>
        <v>1370</v>
      </c>
      <c r="AM242" s="161">
        <f>'Rent FY 2021-22'!AM279*107.15%</f>
        <v>983.63700000000006</v>
      </c>
      <c r="AN242" s="161">
        <f>'Rent FY 2021-22'!AN279*107.15%</f>
        <v>814.34000000000015</v>
      </c>
      <c r="AO242" s="161">
        <f>'Rent FY 2021-22'!AO279*107.15%</f>
        <v>937.56250000000011</v>
      </c>
      <c r="AP242" s="161">
        <f>'Rent FY 2021-22'!AP279*107.15%</f>
        <v>1071.5000000000002</v>
      </c>
    </row>
    <row r="243" spans="1:42" x14ac:dyDescent="0.2">
      <c r="A243" s="13" t="s">
        <v>647</v>
      </c>
      <c r="B243" s="161">
        <f>'Rent FY 2021-22'!B280</f>
        <v>10</v>
      </c>
      <c r="C243" s="161">
        <f>'Rent FY 2021-22'!C280*107.15%</f>
        <v>500.39050000000003</v>
      </c>
      <c r="D243" s="161">
        <f>'Rent FY 2021-22'!D280*107.15%</f>
        <v>482.17500000000007</v>
      </c>
      <c r="E243" s="161">
        <f>'Rent FY 2021-22'!E280*107.15%</f>
        <v>482.17500000000007</v>
      </c>
      <c r="F243" s="161">
        <f>'Rent FY 2021-22'!F280*107.15%</f>
        <v>535.75000000000011</v>
      </c>
      <c r="G243" s="161"/>
      <c r="H243" s="161">
        <f>'Rent FY 2021-22'!H280</f>
        <v>10</v>
      </c>
      <c r="I243" s="161">
        <f>'Rent FY 2021-22'!I280*107.15%</f>
        <v>581.82450000000006</v>
      </c>
      <c r="J243" s="161">
        <f>'Rent FY 2021-22'!J280*107.15%</f>
        <v>530.39250000000004</v>
      </c>
      <c r="K243" s="161">
        <f>'Rent FY 2021-22'!K280*107.15%</f>
        <v>589.32500000000005</v>
      </c>
      <c r="L243" s="161">
        <f>'Rent FY 2021-22'!L280*107.15%</f>
        <v>616.11250000000007</v>
      </c>
      <c r="M243" s="161"/>
      <c r="N243" s="13">
        <f>'Rent FY 2021-22'!N280</f>
        <v>150</v>
      </c>
      <c r="O243" s="161">
        <f>'Rent FY 2021-22'!O280*107.15%</f>
        <v>746.83550000000014</v>
      </c>
      <c r="P243" s="161">
        <f>'Rent FY 2021-22'!P280*107.15%</f>
        <v>696.47500000000002</v>
      </c>
      <c r="Q243" s="161">
        <f>'Rent FY 2021-22'!Q280*107.15%</f>
        <v>744.69250000000011</v>
      </c>
      <c r="R243" s="161">
        <f>'Rent FY 2021-22'!R280*107.15%</f>
        <v>803.62500000000011</v>
      </c>
      <c r="S243" s="161"/>
      <c r="T243" s="13">
        <f>'Rent FY 2021-22'!T244</f>
        <v>370</v>
      </c>
      <c r="U243" s="161">
        <f>'Rent FY 2021-22'!U280*107.15%</f>
        <v>909.70350000000008</v>
      </c>
      <c r="V243" s="161">
        <f>'Rent FY 2021-22'!V280*107.15%</f>
        <v>851.84250000000009</v>
      </c>
      <c r="W243" s="161">
        <f>'Rent FY 2021-22'!W280*107.15%</f>
        <v>910.77500000000009</v>
      </c>
      <c r="X243" s="161">
        <f>'Rent FY 2021-22'!X280*107.15%</f>
        <v>964.35000000000014</v>
      </c>
      <c r="Y243" s="161"/>
      <c r="Z243" s="13">
        <f>'Rent FY 2021-22'!Z280</f>
        <v>270</v>
      </c>
      <c r="AA243" s="161">
        <f>'Rent FY 2021-22'!AA280*107.15%</f>
        <v>1185.0790000000002</v>
      </c>
      <c r="AB243" s="161">
        <f>'Rent FY 2021-22'!AB280*107.15%</f>
        <v>1044.7125000000001</v>
      </c>
      <c r="AC243" s="161">
        <f>'Rent FY 2021-22'!AC280*107.15%</f>
        <v>1178.6500000000001</v>
      </c>
      <c r="AD243" s="161">
        <f>'Rent FY 2021-22'!AD280*107.15%</f>
        <v>1317.9450000000002</v>
      </c>
      <c r="AE243" s="161"/>
      <c r="AF243" s="13">
        <f>'Rent FY 2021-22'!AF280</f>
        <v>90</v>
      </c>
      <c r="AG243" s="161">
        <f>'Rent FY 2021-22'!AG280*107.15%</f>
        <v>1752.9740000000002</v>
      </c>
      <c r="AH243" s="161">
        <f>'Rent FY 2021-22'!AH280*107.15%</f>
        <v>1500.1000000000001</v>
      </c>
      <c r="AI243" s="161">
        <f>'Rent FY 2021-22'!AI280*107.15%</f>
        <v>1660.8250000000003</v>
      </c>
      <c r="AJ243" s="161">
        <f>'Rent FY 2021-22'!AJ280*107.15%</f>
        <v>1862.2670000000003</v>
      </c>
      <c r="AK243" s="161"/>
      <c r="AL243" s="13">
        <f>'Rent FY 2021-22'!AL280</f>
        <v>950</v>
      </c>
      <c r="AM243" s="161">
        <f>'Rent FY 2021-22'!AM280*107.15%</f>
        <v>1032.9260000000002</v>
      </c>
      <c r="AN243" s="161">
        <f>'Rent FY 2021-22'!AN280*107.15%</f>
        <v>830.41250000000014</v>
      </c>
      <c r="AO243" s="161">
        <f>'Rent FY 2021-22'!AO280*107.15%</f>
        <v>946.13450000000012</v>
      </c>
      <c r="AP243" s="161">
        <f>'Rent FY 2021-22'!AP280*107.15%</f>
        <v>1178.6500000000001</v>
      </c>
    </row>
    <row r="244" spans="1:42" x14ac:dyDescent="0.2">
      <c r="A244" s="13" t="s">
        <v>649</v>
      </c>
      <c r="B244" s="161">
        <f>'Rent FY 2021-22'!B281</f>
        <v>20</v>
      </c>
      <c r="C244" s="161">
        <f>'Rent FY 2021-22'!C281*107.15%</f>
        <v>523.96350000000007</v>
      </c>
      <c r="D244" s="161">
        <f>'Rent FY 2021-22'!D281*107.15%</f>
        <v>417.88500000000005</v>
      </c>
      <c r="E244" s="161">
        <f>'Rent FY 2021-22'!E281*107.15%</f>
        <v>562.53750000000002</v>
      </c>
      <c r="F244" s="161">
        <f>'Rent FY 2021-22'!F281*107.15%</f>
        <v>589.32500000000005</v>
      </c>
      <c r="G244" s="161"/>
      <c r="H244" s="161">
        <f>'Rent FY 2021-22'!H281</f>
        <v>30</v>
      </c>
      <c r="I244" s="161">
        <f>'Rent FY 2021-22'!I281*107.15%</f>
        <v>605.39750000000004</v>
      </c>
      <c r="J244" s="161">
        <f>'Rent FY 2021-22'!J281*107.15%</f>
        <v>562.53750000000002</v>
      </c>
      <c r="K244" s="161">
        <f>'Rent FY 2021-22'!K281*107.15%</f>
        <v>589.32500000000005</v>
      </c>
      <c r="L244" s="161">
        <f>'Rent FY 2021-22'!L281*107.15%</f>
        <v>642.90000000000009</v>
      </c>
      <c r="M244" s="161"/>
      <c r="N244" s="13">
        <f>'Rent FY 2021-22'!N281</f>
        <v>290</v>
      </c>
      <c r="O244" s="161">
        <f>'Rent FY 2021-22'!O281*107.15%</f>
        <v>675.04500000000007</v>
      </c>
      <c r="P244" s="161">
        <f>'Rent FY 2021-22'!P281*107.15%</f>
        <v>616.11250000000007</v>
      </c>
      <c r="Q244" s="161">
        <f>'Rent FY 2021-22'!Q281*107.15%</f>
        <v>669.68750000000011</v>
      </c>
      <c r="R244" s="161">
        <f>'Rent FY 2021-22'!R281*107.15%</f>
        <v>723.26250000000005</v>
      </c>
      <c r="S244" s="161"/>
      <c r="T244" s="13">
        <f>'Rent FY 2021-22'!T245</f>
        <v>640</v>
      </c>
      <c r="U244" s="161">
        <f>'Rent FY 2021-22'!U281*107.15%</f>
        <v>823.98350000000005</v>
      </c>
      <c r="V244" s="161">
        <f>'Rent FY 2021-22'!V281*107.15%</f>
        <v>744.69250000000011</v>
      </c>
      <c r="W244" s="161">
        <f>'Rent FY 2021-22'!W281*107.15%</f>
        <v>803.62500000000011</v>
      </c>
      <c r="X244" s="161">
        <f>'Rent FY 2021-22'!X281*107.15%</f>
        <v>883.98750000000007</v>
      </c>
      <c r="Y244" s="161"/>
      <c r="Z244" s="13">
        <f>'Rent FY 2021-22'!Z281</f>
        <v>370</v>
      </c>
      <c r="AA244" s="161">
        <f>'Rent FY 2021-22'!AA281*107.15%</f>
        <v>1038.2835</v>
      </c>
      <c r="AB244" s="161">
        <f>'Rent FY 2021-22'!AB281*107.15%</f>
        <v>910.77500000000009</v>
      </c>
      <c r="AC244" s="161">
        <f>'Rent FY 2021-22'!AC281*107.15%</f>
        <v>991.13750000000016</v>
      </c>
      <c r="AD244" s="161">
        <f>'Rent FY 2021-22'!AD281*107.15%</f>
        <v>1125.075</v>
      </c>
      <c r="AE244" s="161"/>
      <c r="AF244" s="13">
        <f>'Rent FY 2021-22'!AF281</f>
        <v>50</v>
      </c>
      <c r="AG244" s="161">
        <f>'Rent FY 2021-22'!AG281*107.15%</f>
        <v>1366.1625000000001</v>
      </c>
      <c r="AH244" s="161">
        <f>'Rent FY 2021-22'!AH281*107.15%</f>
        <v>1114.3600000000001</v>
      </c>
      <c r="AI244" s="161">
        <f>'Rent FY 2021-22'!AI281*107.15%</f>
        <v>1285.8000000000002</v>
      </c>
      <c r="AJ244" s="161">
        <f>'Rent FY 2021-22'!AJ281*107.15%</f>
        <v>1526.8875000000003</v>
      </c>
      <c r="AK244" s="161"/>
      <c r="AL244" s="13">
        <f>'Rent FY 2021-22'!AL281</f>
        <v>1510</v>
      </c>
      <c r="AM244" s="161">
        <f>'Rent FY 2021-22'!AM281*107.15%</f>
        <v>857.2</v>
      </c>
      <c r="AN244" s="161">
        <f>'Rent FY 2021-22'!AN281*107.15%</f>
        <v>707.19</v>
      </c>
      <c r="AO244" s="161">
        <f>'Rent FY 2021-22'!AO281*107.15%</f>
        <v>819.6975000000001</v>
      </c>
      <c r="AP244" s="161">
        <f>'Rent FY 2021-22'!AP281*107.15%</f>
        <v>958.99250000000006</v>
      </c>
    </row>
    <row r="245" spans="1:42" x14ac:dyDescent="0.2">
      <c r="A245" s="13" t="s">
        <v>651</v>
      </c>
      <c r="B245" s="161">
        <f>'Rent FY 2021-22'!B282</f>
        <v>20</v>
      </c>
      <c r="C245" s="161">
        <f>'Rent FY 2021-22'!C282*107.15%</f>
        <v>598.96850000000006</v>
      </c>
      <c r="D245" s="161">
        <f>'Rent FY 2021-22'!D282*107.15%</f>
        <v>535.75000000000011</v>
      </c>
      <c r="E245" s="161">
        <f>'Rent FY 2021-22'!E282*107.15%</f>
        <v>589.32500000000005</v>
      </c>
      <c r="F245" s="161">
        <f>'Rent FY 2021-22'!F282*107.15%</f>
        <v>648.25750000000005</v>
      </c>
      <c r="G245" s="161"/>
      <c r="H245" s="161">
        <f>'Rent FY 2021-22'!H282</f>
        <v>10</v>
      </c>
      <c r="I245" s="161">
        <f>'Rent FY 2021-22'!I282*107.15%</f>
        <v>730.76300000000003</v>
      </c>
      <c r="J245" s="161">
        <f>'Rent FY 2021-22'!J282*107.15%</f>
        <v>696.47500000000002</v>
      </c>
      <c r="K245" s="161">
        <f>'Rent FY 2021-22'!K282*107.15%</f>
        <v>731.83450000000005</v>
      </c>
      <c r="L245" s="161">
        <f>'Rent FY 2021-22'!L282*107.15%</f>
        <v>750.05000000000007</v>
      </c>
      <c r="M245" s="161"/>
      <c r="N245" s="13">
        <f>'Rent FY 2021-22'!N282</f>
        <v>220</v>
      </c>
      <c r="O245" s="161">
        <f>'Rent FY 2021-22'!O282*107.15%</f>
        <v>872.20100000000014</v>
      </c>
      <c r="P245" s="161">
        <f>'Rent FY 2021-22'!P282*107.15%</f>
        <v>830.41250000000014</v>
      </c>
      <c r="Q245" s="161">
        <f>'Rent FY 2021-22'!Q282*107.15%</f>
        <v>857.2</v>
      </c>
      <c r="R245" s="161">
        <f>'Rent FY 2021-22'!R282*107.15%</f>
        <v>910.77500000000009</v>
      </c>
      <c r="S245" s="161"/>
      <c r="T245" s="13">
        <f>'Rent FY 2021-22'!T246</f>
        <v>660</v>
      </c>
      <c r="U245" s="161">
        <f>'Rent FY 2021-22'!U282*107.15%</f>
        <v>1075.7860000000001</v>
      </c>
      <c r="V245" s="161">
        <f>'Rent FY 2021-22'!V282*107.15%</f>
        <v>964.35000000000014</v>
      </c>
      <c r="W245" s="161">
        <f>'Rent FY 2021-22'!W282*107.15%</f>
        <v>1066.1425000000002</v>
      </c>
      <c r="X245" s="161">
        <f>'Rent FY 2021-22'!X282*107.15%</f>
        <v>1178.6500000000001</v>
      </c>
      <c r="Y245" s="161"/>
      <c r="Z245" s="13">
        <f>'Rent FY 2021-22'!Z282</f>
        <v>230</v>
      </c>
      <c r="AA245" s="161">
        <f>'Rent FY 2021-22'!AA282*107.15%</f>
        <v>1341.5180000000003</v>
      </c>
      <c r="AB245" s="161">
        <f>'Rent FY 2021-22'!AB282*107.15%</f>
        <v>1178.6500000000001</v>
      </c>
      <c r="AC245" s="161">
        <f>'Rent FY 2021-22'!AC282*107.15%</f>
        <v>1339.3750000000002</v>
      </c>
      <c r="AD245" s="161">
        <f>'Rent FY 2021-22'!AD282*107.15%</f>
        <v>1500.1000000000001</v>
      </c>
      <c r="AE245" s="161"/>
      <c r="AF245" s="13">
        <f>'Rent FY 2021-22'!AF282</f>
        <v>80</v>
      </c>
      <c r="AG245" s="161">
        <f>'Rent FY 2021-22'!AG282*107.15%</f>
        <v>1981.2035000000003</v>
      </c>
      <c r="AH245" s="161">
        <f>'Rent FY 2021-22'!AH282*107.15%</f>
        <v>1660.8250000000003</v>
      </c>
      <c r="AI245" s="161">
        <f>'Rent FY 2021-22'!AI282*107.15%</f>
        <v>1848.3375000000003</v>
      </c>
      <c r="AJ245" s="161">
        <f>'Rent FY 2021-22'!AJ282*107.15%</f>
        <v>2143.0000000000005</v>
      </c>
      <c r="AK245" s="161"/>
      <c r="AL245" s="13">
        <f>'Rent FY 2021-22'!AL282</f>
        <v>950</v>
      </c>
      <c r="AM245" s="161">
        <f>'Rent FY 2021-22'!AM282*107.15%</f>
        <v>1159.3630000000001</v>
      </c>
      <c r="AN245" s="161">
        <f>'Rent FY 2021-22'!AN282*107.15%</f>
        <v>910.77500000000009</v>
      </c>
      <c r="AO245" s="161">
        <f>'Rent FY 2021-22'!AO282*107.15%</f>
        <v>1071.5000000000002</v>
      </c>
      <c r="AP245" s="161">
        <f>'Rent FY 2021-22'!AP282*107.15%</f>
        <v>1312.5875000000001</v>
      </c>
    </row>
    <row r="246" spans="1:42" x14ac:dyDescent="0.2">
      <c r="A246" s="13" t="s">
        <v>653</v>
      </c>
      <c r="B246" s="161">
        <f>'Rent FY 2021-22'!B283</f>
        <v>10</v>
      </c>
      <c r="C246" s="161">
        <f>'Rent FY 2021-22'!C283*107.15%</f>
        <v>489.67550000000006</v>
      </c>
      <c r="D246" s="161">
        <f>'Rent FY 2021-22'!D283*107.15%</f>
        <v>428.6</v>
      </c>
      <c r="E246" s="161">
        <f>'Rent FY 2021-22'!E283*107.15%</f>
        <v>508.96250000000003</v>
      </c>
      <c r="F246" s="161">
        <f>'Rent FY 2021-22'!F283*107.15%</f>
        <v>535.75000000000011</v>
      </c>
      <c r="G246" s="161"/>
      <c r="H246" s="161">
        <f>'Rent FY 2021-22'!H283</f>
        <v>10</v>
      </c>
      <c r="I246" s="161">
        <f>'Rent FY 2021-22'!I283*107.15%</f>
        <v>457.53050000000007</v>
      </c>
      <c r="J246" s="161">
        <f>'Rent FY 2021-22'!J283*107.15%</f>
        <v>380.38250000000005</v>
      </c>
      <c r="K246" s="161">
        <f>'Rent FY 2021-22'!K283*107.15%</f>
        <v>423.24250000000006</v>
      </c>
      <c r="L246" s="161">
        <f>'Rent FY 2021-22'!L283*107.15%</f>
        <v>583.96750000000009</v>
      </c>
      <c r="M246" s="161"/>
      <c r="N246" s="13">
        <f>'Rent FY 2021-22'!N283</f>
        <v>100</v>
      </c>
      <c r="O246" s="161">
        <f>'Rent FY 2021-22'!O283*107.15%</f>
        <v>761.83650000000011</v>
      </c>
      <c r="P246" s="161">
        <f>'Rent FY 2021-22'!P283*107.15%</f>
        <v>696.47500000000002</v>
      </c>
      <c r="Q246" s="161">
        <f>'Rent FY 2021-22'!Q283*107.15%</f>
        <v>750.05000000000007</v>
      </c>
      <c r="R246" s="161">
        <f>'Rent FY 2021-22'!R283*107.15%</f>
        <v>803.62500000000011</v>
      </c>
      <c r="S246" s="161"/>
      <c r="T246" s="13">
        <f>'Rent FY 2021-22'!T247</f>
        <v>480</v>
      </c>
      <c r="U246" s="161">
        <f>'Rent FY 2021-22'!U283*107.15%</f>
        <v>943.99150000000009</v>
      </c>
      <c r="V246" s="161">
        <f>'Rent FY 2021-22'!V283*107.15%</f>
        <v>855.05700000000013</v>
      </c>
      <c r="W246" s="161">
        <f>'Rent FY 2021-22'!W283*107.15%</f>
        <v>910.77500000000009</v>
      </c>
      <c r="X246" s="161">
        <f>'Rent FY 2021-22'!X283*107.15%</f>
        <v>1017.9250000000001</v>
      </c>
      <c r="Y246" s="161"/>
      <c r="Z246" s="13">
        <f>'Rent FY 2021-22'!Z283</f>
        <v>120</v>
      </c>
      <c r="AA246" s="161">
        <f>'Rent FY 2021-22'!AA283*107.15%</f>
        <v>1229.0105000000001</v>
      </c>
      <c r="AB246" s="161">
        <f>'Rent FY 2021-22'!AB283*107.15%</f>
        <v>1055.4275</v>
      </c>
      <c r="AC246" s="161">
        <f>'Rent FY 2021-22'!AC283*107.15%</f>
        <v>1205.4375000000002</v>
      </c>
      <c r="AD246" s="161">
        <f>'Rent FY 2021-22'!AD283*107.15%</f>
        <v>1392.95</v>
      </c>
      <c r="AE246" s="161"/>
      <c r="AF246" s="13">
        <f>'Rent FY 2021-22'!AF283</f>
        <v>20</v>
      </c>
      <c r="AG246" s="161">
        <f>'Rent FY 2021-22'!AG283*107.15%</f>
        <v>1646.8955000000001</v>
      </c>
      <c r="AH246" s="161">
        <f>'Rent FY 2021-22'!AH283*107.15%</f>
        <v>1390.8070000000002</v>
      </c>
      <c r="AI246" s="161">
        <f>'Rent FY 2021-22'!AI283*107.15%</f>
        <v>1591.1775000000002</v>
      </c>
      <c r="AJ246" s="161">
        <f>'Rent FY 2021-22'!AJ283*107.15%</f>
        <v>1980.1320000000003</v>
      </c>
      <c r="AK246" s="161"/>
      <c r="AL246" s="13">
        <f>'Rent FY 2021-22'!AL283</f>
        <v>400</v>
      </c>
      <c r="AM246" s="161">
        <f>'Rent FY 2021-22'!AM283*107.15%</f>
        <v>999.70950000000016</v>
      </c>
      <c r="AN246" s="161">
        <f>'Rent FY 2021-22'!AN283*107.15%</f>
        <v>803.62500000000011</v>
      </c>
      <c r="AO246" s="161">
        <f>'Rent FY 2021-22'!AO283*107.15%</f>
        <v>937.56250000000011</v>
      </c>
      <c r="AP246" s="161">
        <f>'Rent FY 2021-22'!AP283*107.15%</f>
        <v>1125.075</v>
      </c>
    </row>
    <row r="247" spans="1:42" x14ac:dyDescent="0.2">
      <c r="A247" s="13" t="s">
        <v>655</v>
      </c>
      <c r="B247" s="161" t="str">
        <f>'Rent FY 2021-22'!B284</f>
        <v>-</v>
      </c>
      <c r="C247" s="161">
        <f>'Rent FY 2021-22'!C284*107.15%</f>
        <v>510.03400000000005</v>
      </c>
      <c r="D247" s="161">
        <f>'Rent FY 2021-22'!D284*107.15%</f>
        <v>428.6</v>
      </c>
      <c r="E247" s="161">
        <f>'Rent FY 2021-22'!E284*107.15%</f>
        <v>482.17500000000007</v>
      </c>
      <c r="F247" s="161">
        <f>'Rent FY 2021-22'!F284*107.15%</f>
        <v>567.8950000000001</v>
      </c>
      <c r="G247" s="161"/>
      <c r="H247" s="161">
        <f>'Rent FY 2021-22'!H284</f>
        <v>50</v>
      </c>
      <c r="I247" s="161">
        <f>'Rent FY 2021-22'!I284*107.15%</f>
        <v>578.61</v>
      </c>
      <c r="J247" s="161">
        <f>'Rent FY 2021-22'!J284*107.15%</f>
        <v>535.75000000000011</v>
      </c>
      <c r="K247" s="161">
        <f>'Rent FY 2021-22'!K284*107.15%</f>
        <v>562.53750000000002</v>
      </c>
      <c r="L247" s="161">
        <f>'Rent FY 2021-22'!L284*107.15%</f>
        <v>626.8275000000001</v>
      </c>
      <c r="M247" s="161"/>
      <c r="N247" s="13">
        <f>'Rent FY 2021-22'!N284</f>
        <v>250</v>
      </c>
      <c r="O247" s="161">
        <f>'Rent FY 2021-22'!O284*107.15%</f>
        <v>753.26450000000011</v>
      </c>
      <c r="P247" s="161">
        <f>'Rent FY 2021-22'!P284*107.15%</f>
        <v>696.47500000000002</v>
      </c>
      <c r="Q247" s="161">
        <f>'Rent FY 2021-22'!Q284*107.15%</f>
        <v>744.69250000000011</v>
      </c>
      <c r="R247" s="161">
        <f>'Rent FY 2021-22'!R284*107.15%</f>
        <v>803.62500000000011</v>
      </c>
      <c r="S247" s="161"/>
      <c r="T247" s="13">
        <f>'Rent FY 2021-22'!T248</f>
        <v>490</v>
      </c>
      <c r="U247" s="161">
        <f>'Rent FY 2021-22'!U284*107.15%</f>
        <v>979.35100000000011</v>
      </c>
      <c r="V247" s="161">
        <f>'Rent FY 2021-22'!V284*107.15%</f>
        <v>857.2</v>
      </c>
      <c r="W247" s="161">
        <f>'Rent FY 2021-22'!W284*107.15%</f>
        <v>937.56250000000011</v>
      </c>
      <c r="X247" s="161">
        <f>'Rent FY 2021-22'!X284*107.15%</f>
        <v>1044.7125000000001</v>
      </c>
      <c r="Y247" s="161"/>
      <c r="Z247" s="13">
        <f>'Rent FY 2021-22'!Z284</f>
        <v>430</v>
      </c>
      <c r="AA247" s="161">
        <f>'Rent FY 2021-22'!AA284*107.15%</f>
        <v>1281.5140000000001</v>
      </c>
      <c r="AB247" s="161">
        <f>'Rent FY 2021-22'!AB284*107.15%</f>
        <v>1044.7125000000001</v>
      </c>
      <c r="AC247" s="161">
        <f>'Rent FY 2021-22'!AC284*107.15%</f>
        <v>1232.2250000000001</v>
      </c>
      <c r="AD247" s="161">
        <f>'Rent FY 2021-22'!AD284*107.15%</f>
        <v>1446.5250000000001</v>
      </c>
      <c r="AE247" s="161"/>
      <c r="AF247" s="13">
        <f>'Rent FY 2021-22'!AF284</f>
        <v>150</v>
      </c>
      <c r="AG247" s="161">
        <f>'Rent FY 2021-22'!AG284*107.15%</f>
        <v>2026.2065000000002</v>
      </c>
      <c r="AH247" s="161">
        <f>'Rent FY 2021-22'!AH284*107.15%</f>
        <v>1500.1000000000001</v>
      </c>
      <c r="AI247" s="161">
        <f>'Rent FY 2021-22'!AI284*107.15%</f>
        <v>1767.9750000000001</v>
      </c>
      <c r="AJ247" s="161">
        <f>'Rent FY 2021-22'!AJ284*107.15%</f>
        <v>2464.4500000000003</v>
      </c>
      <c r="AK247" s="161"/>
      <c r="AL247" s="13">
        <f>'Rent FY 2021-22'!AL284</f>
        <v>1550</v>
      </c>
      <c r="AM247" s="161">
        <f>'Rent FY 2021-22'!AM284*107.15%</f>
        <v>1112.2170000000001</v>
      </c>
      <c r="AN247" s="161">
        <f>'Rent FY 2021-22'!AN284*107.15%</f>
        <v>830.41250000000014</v>
      </c>
      <c r="AO247" s="161">
        <f>'Rent FY 2021-22'!AO284*107.15%</f>
        <v>964.35000000000014</v>
      </c>
      <c r="AP247" s="161">
        <f>'Rent FY 2021-22'!AP284*107.15%</f>
        <v>1285.8000000000002</v>
      </c>
    </row>
    <row r="248" spans="1:42" x14ac:dyDescent="0.2">
      <c r="A248" s="13" t="s">
        <v>657</v>
      </c>
      <c r="B248" s="161">
        <f>'Rent FY 2021-22'!B285</f>
        <v>70</v>
      </c>
      <c r="C248" s="161">
        <f>'Rent FY 2021-22'!C285*107.15%</f>
        <v>491.81850000000003</v>
      </c>
      <c r="D248" s="161">
        <f>'Rent FY 2021-22'!D285*107.15%</f>
        <v>463.95950000000005</v>
      </c>
      <c r="E248" s="161">
        <f>'Rent FY 2021-22'!E285*107.15%</f>
        <v>463.95950000000005</v>
      </c>
      <c r="F248" s="161">
        <f>'Rent FY 2021-22'!F285*107.15%</f>
        <v>530.39250000000004</v>
      </c>
      <c r="G248" s="161"/>
      <c r="H248" s="161">
        <f>'Rent FY 2021-22'!H285</f>
        <v>20</v>
      </c>
      <c r="I248" s="161">
        <f>'Rent FY 2021-22'!I285*107.15%</f>
        <v>694.33200000000011</v>
      </c>
      <c r="J248" s="161">
        <f>'Rent FY 2021-22'!J285*107.15%</f>
        <v>642.90000000000009</v>
      </c>
      <c r="K248" s="161">
        <f>'Rent FY 2021-22'!K285*107.15%</f>
        <v>723.26250000000005</v>
      </c>
      <c r="L248" s="161">
        <f>'Rent FY 2021-22'!L285*107.15%</f>
        <v>744.69250000000011</v>
      </c>
      <c r="M248" s="161"/>
      <c r="N248" s="13">
        <f>'Rent FY 2021-22'!N285</f>
        <v>280</v>
      </c>
      <c r="O248" s="161">
        <f>'Rent FY 2021-22'!O285*107.15%</f>
        <v>841.12750000000005</v>
      </c>
      <c r="P248" s="161">
        <f>'Rent FY 2021-22'!P285*107.15%</f>
        <v>776.83750000000009</v>
      </c>
      <c r="Q248" s="161">
        <f>'Rent FY 2021-22'!Q285*107.15%</f>
        <v>830.41250000000014</v>
      </c>
      <c r="R248" s="161">
        <f>'Rent FY 2021-22'!R285*107.15%</f>
        <v>910.77500000000009</v>
      </c>
      <c r="S248" s="161"/>
      <c r="T248" s="13">
        <f>'Rent FY 2021-22'!T249</f>
        <v>660</v>
      </c>
      <c r="U248" s="161">
        <f>'Rent FY 2021-22'!U285*107.15%</f>
        <v>1025.4255000000001</v>
      </c>
      <c r="V248" s="161">
        <f>'Rent FY 2021-22'!V285*107.15%</f>
        <v>910.77500000000009</v>
      </c>
      <c r="W248" s="161">
        <f>'Rent FY 2021-22'!W285*107.15%</f>
        <v>1017.9250000000001</v>
      </c>
      <c r="X248" s="161">
        <f>'Rent FY 2021-22'!X285*107.15%</f>
        <v>1125.075</v>
      </c>
      <c r="Y248" s="161"/>
      <c r="Z248" s="13">
        <f>'Rent FY 2021-22'!Z285</f>
        <v>210</v>
      </c>
      <c r="AA248" s="161">
        <f>'Rent FY 2021-22'!AA285*107.15%</f>
        <v>1287.9430000000002</v>
      </c>
      <c r="AB248" s="161">
        <f>'Rent FY 2021-22'!AB285*107.15%</f>
        <v>1071.5000000000002</v>
      </c>
      <c r="AC248" s="161">
        <f>'Rent FY 2021-22'!AC285*107.15%</f>
        <v>1285.8000000000002</v>
      </c>
      <c r="AD248" s="161">
        <f>'Rent FY 2021-22'!AD285*107.15%</f>
        <v>1488.3135000000002</v>
      </c>
      <c r="AE248" s="161"/>
      <c r="AF248" s="13">
        <f>'Rent FY 2021-22'!AF285</f>
        <v>40</v>
      </c>
      <c r="AG248" s="161">
        <f>'Rent FY 2021-22'!AG285*107.15%</f>
        <v>1787.2620000000002</v>
      </c>
      <c r="AH248" s="161">
        <f>'Rent FY 2021-22'!AH285*107.15%</f>
        <v>1553.6750000000002</v>
      </c>
      <c r="AI248" s="161">
        <f>'Rent FY 2021-22'!AI285*107.15%</f>
        <v>1767.9750000000001</v>
      </c>
      <c r="AJ248" s="161">
        <f>'Rent FY 2021-22'!AJ285*107.15%</f>
        <v>1982.2750000000003</v>
      </c>
      <c r="AK248" s="161"/>
      <c r="AL248" s="13">
        <f>'Rent FY 2021-22'!AL285</f>
        <v>1030</v>
      </c>
      <c r="AM248" s="161">
        <f>'Rent FY 2021-22'!AM285*107.15%</f>
        <v>1013.6390000000001</v>
      </c>
      <c r="AN248" s="161">
        <f>'Rent FY 2021-22'!AN285*107.15%</f>
        <v>825.05500000000006</v>
      </c>
      <c r="AO248" s="161">
        <f>'Rent FY 2021-22'!AO285*107.15%</f>
        <v>964.35000000000014</v>
      </c>
      <c r="AP248" s="161">
        <f>'Rent FY 2021-22'!AP285*107.15%</f>
        <v>1178.6500000000001</v>
      </c>
    </row>
    <row r="249" spans="1:42" x14ac:dyDescent="0.2">
      <c r="A249" s="13" t="s">
        <v>659</v>
      </c>
      <c r="B249" s="161" t="str">
        <f>'Rent FY 2021-22'!B286</f>
        <v>-</v>
      </c>
      <c r="C249" s="161">
        <f>'Rent FY 2021-22'!C286*107.15%</f>
        <v>510.03400000000005</v>
      </c>
      <c r="D249" s="161">
        <f>'Rent FY 2021-22'!D286*107.15%</f>
        <v>428.6</v>
      </c>
      <c r="E249" s="161">
        <f>'Rent FY 2021-22'!E286*107.15%</f>
        <v>482.17500000000007</v>
      </c>
      <c r="F249" s="161">
        <f>'Rent FY 2021-22'!F286*107.15%</f>
        <v>567.8950000000001</v>
      </c>
      <c r="G249" s="161"/>
      <c r="H249" s="161">
        <f>'Rent FY 2021-22'!H286</f>
        <v>20</v>
      </c>
      <c r="I249" s="161">
        <f>'Rent FY 2021-22'!I286*107.15%</f>
        <v>652.54350000000011</v>
      </c>
      <c r="J249" s="161">
        <f>'Rent FY 2021-22'!J286*107.15%</f>
        <v>589.32500000000005</v>
      </c>
      <c r="K249" s="161">
        <f>'Rent FY 2021-22'!K286*107.15%</f>
        <v>669.68750000000011</v>
      </c>
      <c r="L249" s="161">
        <f>'Rent FY 2021-22'!L286*107.15%</f>
        <v>696.47500000000002</v>
      </c>
      <c r="M249" s="161"/>
      <c r="N249" s="13">
        <f>'Rent FY 2021-22'!N286</f>
        <v>90</v>
      </c>
      <c r="O249" s="161">
        <f>'Rent FY 2021-22'!O286*107.15%</f>
        <v>800.41050000000007</v>
      </c>
      <c r="P249" s="161">
        <f>'Rent FY 2021-22'!P286*107.15%</f>
        <v>744.69250000000011</v>
      </c>
      <c r="Q249" s="161">
        <f>'Rent FY 2021-22'!Q286*107.15%</f>
        <v>782.19500000000005</v>
      </c>
      <c r="R249" s="161">
        <f>'Rent FY 2021-22'!R286*107.15%</f>
        <v>851.84250000000009</v>
      </c>
      <c r="S249" s="161"/>
      <c r="T249" s="13">
        <f>'Rent FY 2021-22'!T250</f>
        <v>360</v>
      </c>
      <c r="U249" s="161">
        <f>'Rent FY 2021-22'!U286*107.15%</f>
        <v>1005.0670000000001</v>
      </c>
      <c r="V249" s="161">
        <f>'Rent FY 2021-22'!V286*107.15%</f>
        <v>937.56250000000011</v>
      </c>
      <c r="W249" s="161">
        <f>'Rent FY 2021-22'!W286*107.15%</f>
        <v>985.78000000000009</v>
      </c>
      <c r="X249" s="161">
        <f>'Rent FY 2021-22'!X286*107.15%</f>
        <v>1044.7125000000001</v>
      </c>
      <c r="Y249" s="161"/>
      <c r="Z249" s="13">
        <f>'Rent FY 2021-22'!Z286</f>
        <v>230</v>
      </c>
      <c r="AA249" s="161">
        <f>'Rent FY 2021-22'!AA286*107.15%</f>
        <v>1218.2955000000002</v>
      </c>
      <c r="AB249" s="161">
        <f>'Rent FY 2021-22'!AB286*107.15%</f>
        <v>1060.7850000000001</v>
      </c>
      <c r="AC249" s="161">
        <f>'Rent FY 2021-22'!AC286*107.15%</f>
        <v>1178.6500000000001</v>
      </c>
      <c r="AD249" s="161">
        <f>'Rent FY 2021-22'!AD286*107.15%</f>
        <v>1387.5925000000002</v>
      </c>
      <c r="AE249" s="161"/>
      <c r="AF249" s="13">
        <f>'Rent FY 2021-22'!AF286</f>
        <v>100</v>
      </c>
      <c r="AG249" s="161">
        <f>'Rent FY 2021-22'!AG286*107.15%</f>
        <v>1899.7695000000001</v>
      </c>
      <c r="AH249" s="161">
        <f>'Rent FY 2021-22'!AH286*107.15%</f>
        <v>1446.5250000000001</v>
      </c>
      <c r="AI249" s="161">
        <f>'Rent FY 2021-22'!AI286*107.15%</f>
        <v>1714.4</v>
      </c>
      <c r="AJ249" s="161">
        <f>'Rent FY 2021-22'!AJ286*107.15%</f>
        <v>1955.4875000000002</v>
      </c>
      <c r="AK249" s="161"/>
      <c r="AL249" s="13">
        <f>'Rent FY 2021-22'!AL286</f>
        <v>700</v>
      </c>
      <c r="AM249" s="161">
        <f>'Rent FY 2021-22'!AM286*107.15%</f>
        <v>1165.7920000000001</v>
      </c>
      <c r="AN249" s="161">
        <f>'Rent FY 2021-22'!AN286*107.15%</f>
        <v>921.49000000000012</v>
      </c>
      <c r="AO249" s="161">
        <f>'Rent FY 2021-22'!AO286*107.15%</f>
        <v>1044.7125000000001</v>
      </c>
      <c r="AP249" s="161">
        <f>'Rent FY 2021-22'!AP286*107.15%</f>
        <v>1285.8000000000002</v>
      </c>
    </row>
    <row r="250" spans="1:42" x14ac:dyDescent="0.2">
      <c r="A250" s="13" t="s">
        <v>661</v>
      </c>
      <c r="B250" s="161">
        <f>'Rent FY 2021-22'!B287</f>
        <v>100</v>
      </c>
      <c r="C250" s="161">
        <f>'Rent FY 2021-22'!C287*107.15%</f>
        <v>545.39350000000002</v>
      </c>
      <c r="D250" s="161">
        <f>'Rent FY 2021-22'!D287*107.15%</f>
        <v>508.96250000000003</v>
      </c>
      <c r="E250" s="161">
        <f>'Rent FY 2021-22'!E287*107.15%</f>
        <v>535.75000000000011</v>
      </c>
      <c r="F250" s="161">
        <f>'Rent FY 2021-22'!F287*107.15%</f>
        <v>597.89700000000005</v>
      </c>
      <c r="G250" s="161"/>
      <c r="H250" s="161">
        <f>'Rent FY 2021-22'!H287</f>
        <v>20</v>
      </c>
      <c r="I250" s="161">
        <f>'Rent FY 2021-22'!I287*107.15%</f>
        <v>703.97550000000012</v>
      </c>
      <c r="J250" s="161">
        <f>'Rent FY 2021-22'!J287*107.15%</f>
        <v>639.68550000000005</v>
      </c>
      <c r="K250" s="161">
        <f>'Rent FY 2021-22'!K287*107.15%</f>
        <v>683.61700000000008</v>
      </c>
      <c r="L250" s="161">
        <f>'Rent FY 2021-22'!L287*107.15%</f>
        <v>750.05000000000007</v>
      </c>
      <c r="M250" s="161"/>
      <c r="N250" s="13">
        <f>'Rent FY 2021-22'!N287</f>
        <v>190</v>
      </c>
      <c r="O250" s="161">
        <f>'Rent FY 2021-22'!O287*107.15%</f>
        <v>852.9140000000001</v>
      </c>
      <c r="P250" s="161">
        <f>'Rent FY 2021-22'!P287*107.15%</f>
        <v>750.05000000000007</v>
      </c>
      <c r="Q250" s="161">
        <f>'Rent FY 2021-22'!Q287*107.15%</f>
        <v>855.05700000000013</v>
      </c>
      <c r="R250" s="161">
        <f>'Rent FY 2021-22'!R287*107.15%</f>
        <v>937.56250000000011</v>
      </c>
      <c r="S250" s="161"/>
      <c r="T250" s="13">
        <f>'Rent FY 2021-22'!T251</f>
        <v>520</v>
      </c>
      <c r="U250" s="161">
        <f>'Rent FY 2021-22'!U287*107.15%</f>
        <v>1059.7135000000001</v>
      </c>
      <c r="V250" s="161">
        <f>'Rent FY 2021-22'!V287*107.15%</f>
        <v>910.77500000000009</v>
      </c>
      <c r="W250" s="161">
        <f>'Rent FY 2021-22'!W287*107.15%</f>
        <v>1017.9250000000001</v>
      </c>
      <c r="X250" s="161">
        <f>'Rent FY 2021-22'!X287*107.15%</f>
        <v>1178.6500000000001</v>
      </c>
      <c r="Y250" s="161"/>
      <c r="Z250" s="13">
        <f>'Rent FY 2021-22'!Z287</f>
        <v>270</v>
      </c>
      <c r="AA250" s="161">
        <f>'Rent FY 2021-22'!AA287*107.15%</f>
        <v>1352.2330000000002</v>
      </c>
      <c r="AB250" s="161">
        <f>'Rent FY 2021-22'!AB287*107.15%</f>
        <v>1098.2875000000001</v>
      </c>
      <c r="AC250" s="161">
        <f>'Rent FY 2021-22'!AC287*107.15%</f>
        <v>1339.3750000000002</v>
      </c>
      <c r="AD250" s="161">
        <f>'Rent FY 2021-22'!AD287*107.15%</f>
        <v>1500.1000000000001</v>
      </c>
      <c r="AE250" s="161"/>
      <c r="AF250" s="13">
        <f>'Rent FY 2021-22'!AF287</f>
        <v>220</v>
      </c>
      <c r="AG250" s="161">
        <f>'Rent FY 2021-22'!AG287*107.15%</f>
        <v>2140.8570000000004</v>
      </c>
      <c r="AH250" s="161">
        <f>'Rent FY 2021-22'!AH287*107.15%</f>
        <v>1714.4</v>
      </c>
      <c r="AI250" s="161">
        <f>'Rent FY 2021-22'!AI287*107.15%</f>
        <v>1982.2750000000003</v>
      </c>
      <c r="AJ250" s="161">
        <f>'Rent FY 2021-22'!AJ287*107.15%</f>
        <v>2357.3000000000002</v>
      </c>
      <c r="AK250" s="161"/>
      <c r="AL250" s="13">
        <f>'Rent FY 2021-22'!AL287</f>
        <v>1310</v>
      </c>
      <c r="AM250" s="161">
        <f>'Rent FY 2021-22'!AM287*107.15%</f>
        <v>1226.8675000000001</v>
      </c>
      <c r="AN250" s="161">
        <f>'Rent FY 2021-22'!AN287*107.15%</f>
        <v>883.98750000000007</v>
      </c>
      <c r="AO250" s="161">
        <f>'Rent FY 2021-22'!AO287*107.15%</f>
        <v>1066.1425000000002</v>
      </c>
      <c r="AP250" s="161">
        <f>'Rent FY 2021-22'!AP287*107.15%</f>
        <v>1392.95</v>
      </c>
    </row>
    <row r="251" spans="1:42" x14ac:dyDescent="0.2">
      <c r="A251" s="13" t="s">
        <v>838</v>
      </c>
      <c r="B251" s="161">
        <f>'Rent FY 2021-22'!B288</f>
        <v>1070</v>
      </c>
      <c r="C251" s="161">
        <f>'Rent FY 2021-22'!C288*107.15%</f>
        <v>475.74600000000004</v>
      </c>
      <c r="D251" s="161">
        <f>'Rent FY 2021-22'!D288*107.15%</f>
        <v>428.6</v>
      </c>
      <c r="E251" s="161">
        <f>'Rent FY 2021-22'!E288*107.15%</f>
        <v>460.74500000000006</v>
      </c>
      <c r="F251" s="161">
        <f>'Rent FY 2021-22'!F288*107.15%</f>
        <v>508.96250000000003</v>
      </c>
      <c r="G251" s="161"/>
      <c r="H251" s="161">
        <f>'Rent FY 2021-22'!H288</f>
        <v>410</v>
      </c>
      <c r="I251" s="161">
        <f>'Rent FY 2021-22'!I288*107.15%</f>
        <v>619.32700000000011</v>
      </c>
      <c r="J251" s="161">
        <f>'Rent FY 2021-22'!J288*107.15%</f>
        <v>551.8225000000001</v>
      </c>
      <c r="K251" s="161">
        <f>'Rent FY 2021-22'!K288*107.15%</f>
        <v>624.68450000000007</v>
      </c>
      <c r="L251" s="161">
        <f>'Rent FY 2021-22'!L288*107.15%</f>
        <v>696.47500000000002</v>
      </c>
      <c r="M251" s="161"/>
      <c r="N251" s="13">
        <f>'Rent FY 2021-22'!N288</f>
        <v>3190</v>
      </c>
      <c r="O251" s="161">
        <f>'Rent FY 2021-22'!O288*107.15%</f>
        <v>742.54950000000008</v>
      </c>
      <c r="P251" s="161">
        <f>'Rent FY 2021-22'!P288*107.15%</f>
        <v>616.11250000000007</v>
      </c>
      <c r="Q251" s="161">
        <f>'Rent FY 2021-22'!Q288*107.15%</f>
        <v>744.69250000000011</v>
      </c>
      <c r="R251" s="161">
        <f>'Rent FY 2021-22'!R288*107.15%</f>
        <v>857.2</v>
      </c>
      <c r="S251" s="161"/>
      <c r="T251" s="13">
        <f>'Rent FY 2021-22'!T252</f>
        <v>600</v>
      </c>
      <c r="U251" s="161">
        <f>'Rent FY 2021-22'!U288*107.15%</f>
        <v>971.85050000000012</v>
      </c>
      <c r="V251" s="161">
        <f>'Rent FY 2021-22'!V288*107.15%</f>
        <v>825.05500000000006</v>
      </c>
      <c r="W251" s="161">
        <f>'Rent FY 2021-22'!W288*107.15%</f>
        <v>937.56250000000011</v>
      </c>
      <c r="X251" s="161">
        <f>'Rent FY 2021-22'!X288*107.15%</f>
        <v>1071.5000000000002</v>
      </c>
      <c r="Y251" s="161"/>
      <c r="Z251" s="13">
        <f>'Rent FY 2021-22'!Z288</f>
        <v>3680</v>
      </c>
      <c r="AA251" s="161">
        <f>'Rent FY 2021-22'!AA288*107.15%</f>
        <v>1209.7235000000001</v>
      </c>
      <c r="AB251" s="161">
        <f>'Rent FY 2021-22'!AB288*107.15%</f>
        <v>991.13750000000016</v>
      </c>
      <c r="AC251" s="161">
        <f>'Rent FY 2021-22'!AC288*107.15%</f>
        <v>1178.6500000000001</v>
      </c>
      <c r="AD251" s="161">
        <f>'Rent FY 2021-22'!AD288*107.15%</f>
        <v>1387.5925000000002</v>
      </c>
      <c r="AE251" s="161"/>
      <c r="AF251" s="13">
        <f>'Rent FY 2021-22'!AF288</f>
        <v>1330</v>
      </c>
      <c r="AG251" s="161">
        <f>'Rent FY 2021-22'!AG288*107.15%</f>
        <v>1866.5530000000001</v>
      </c>
      <c r="AH251" s="161">
        <f>'Rent FY 2021-22'!AH288*107.15%</f>
        <v>1339.3750000000002</v>
      </c>
      <c r="AI251" s="161">
        <f>'Rent FY 2021-22'!AI288*107.15%</f>
        <v>1607.2500000000002</v>
      </c>
      <c r="AJ251" s="161">
        <f>'Rent FY 2021-22'!AJ288*107.15%</f>
        <v>2089.4250000000002</v>
      </c>
      <c r="AK251" s="161"/>
      <c r="AL251" s="13">
        <f>'Rent FY 2021-22'!AL288</f>
        <v>15830</v>
      </c>
      <c r="AM251" s="161">
        <f>'Rent FY 2021-22'!AM288*107.15%</f>
        <v>1013.6390000000001</v>
      </c>
      <c r="AN251" s="161">
        <f>'Rent FY 2021-22'!AN288*107.15%</f>
        <v>744.69250000000011</v>
      </c>
      <c r="AO251" s="161">
        <f>'Rent FY 2021-22'!AO288*107.15%</f>
        <v>937.56250000000011</v>
      </c>
      <c r="AP251" s="161">
        <f>'Rent FY 2021-22'!AP288*107.15%</f>
        <v>1178.6500000000001</v>
      </c>
    </row>
    <row r="252" spans="1:42" x14ac:dyDescent="0.2">
      <c r="A252" s="13" t="s">
        <v>663</v>
      </c>
      <c r="B252" s="161">
        <f>'Rent FY 2021-22'!B289</f>
        <v>190</v>
      </c>
      <c r="C252" s="161">
        <f>'Rent FY 2021-22'!C289*107.15%</f>
        <v>463.95950000000005</v>
      </c>
      <c r="D252" s="161">
        <f>'Rent FY 2021-22'!D289*107.15%</f>
        <v>417.88500000000005</v>
      </c>
      <c r="E252" s="161">
        <f>'Rent FY 2021-22'!E289*107.15%</f>
        <v>445.74400000000003</v>
      </c>
      <c r="F252" s="161">
        <f>'Rent FY 2021-22'!F289*107.15%</f>
        <v>508.96250000000003</v>
      </c>
      <c r="G252" s="161"/>
      <c r="H252" s="161">
        <f>'Rent FY 2021-22'!H289</f>
        <v>10</v>
      </c>
      <c r="I252" s="161">
        <f>'Rent FY 2021-22'!I289*107.15%</f>
        <v>617.18400000000008</v>
      </c>
      <c r="J252" s="161">
        <f>'Rent FY 2021-22'!J289*107.15%</f>
        <v>546.46500000000003</v>
      </c>
      <c r="K252" s="161">
        <f>'Rent FY 2021-22'!K289*107.15%</f>
        <v>589.32500000000005</v>
      </c>
      <c r="L252" s="161">
        <f>'Rent FY 2021-22'!L289*107.15%</f>
        <v>637.54250000000002</v>
      </c>
      <c r="M252" s="161"/>
      <c r="N252" s="13">
        <f>'Rent FY 2021-22'!N289</f>
        <v>260</v>
      </c>
      <c r="O252" s="161">
        <f>'Rent FY 2021-22'!O289*107.15%</f>
        <v>810.05400000000009</v>
      </c>
      <c r="P252" s="161">
        <f>'Rent FY 2021-22'!P289*107.15%</f>
        <v>723.26250000000005</v>
      </c>
      <c r="Q252" s="161">
        <f>'Rent FY 2021-22'!Q289*107.15%</f>
        <v>803.62500000000011</v>
      </c>
      <c r="R252" s="161">
        <f>'Rent FY 2021-22'!R289*107.15%</f>
        <v>910.77500000000009</v>
      </c>
      <c r="S252" s="161"/>
      <c r="T252" s="13">
        <f>'Rent FY 2021-22'!T253</f>
        <v>1220</v>
      </c>
      <c r="U252" s="161">
        <f>'Rent FY 2021-22'!U289*107.15%</f>
        <v>951.49200000000008</v>
      </c>
      <c r="V252" s="161">
        <f>'Rent FY 2021-22'!V289*107.15%</f>
        <v>830.41250000000014</v>
      </c>
      <c r="W252" s="161">
        <f>'Rent FY 2021-22'!W289*107.15%</f>
        <v>910.77500000000009</v>
      </c>
      <c r="X252" s="161">
        <f>'Rent FY 2021-22'!X289*107.15%</f>
        <v>1017.9250000000001</v>
      </c>
      <c r="Y252" s="161"/>
      <c r="Z252" s="13">
        <f>'Rent FY 2021-22'!Z289</f>
        <v>500</v>
      </c>
      <c r="AA252" s="161">
        <f>'Rent FY 2021-22'!AA289*107.15%</f>
        <v>1127.2180000000001</v>
      </c>
      <c r="AB252" s="161">
        <f>'Rent FY 2021-22'!AB289*107.15%</f>
        <v>1017.9250000000001</v>
      </c>
      <c r="AC252" s="161">
        <f>'Rent FY 2021-22'!AC289*107.15%</f>
        <v>1071.5000000000002</v>
      </c>
      <c r="AD252" s="161">
        <f>'Rent FY 2021-22'!AD289*107.15%</f>
        <v>1232.2250000000001</v>
      </c>
      <c r="AE252" s="161"/>
      <c r="AF252" s="13">
        <f>'Rent FY 2021-22'!AF289</f>
        <v>140</v>
      </c>
      <c r="AG252" s="161">
        <f>'Rent FY 2021-22'!AG289*107.15%</f>
        <v>1592.2490000000003</v>
      </c>
      <c r="AH252" s="161">
        <f>'Rent FY 2021-22'!AH289*107.15%</f>
        <v>1339.3750000000002</v>
      </c>
      <c r="AI252" s="161">
        <f>'Rent FY 2021-22'!AI289*107.15%</f>
        <v>1500.1000000000001</v>
      </c>
      <c r="AJ252" s="161">
        <f>'Rent FY 2021-22'!AJ289*107.15%</f>
        <v>1714.4</v>
      </c>
      <c r="AK252" s="161"/>
      <c r="AL252" s="13">
        <f>'Rent FY 2021-22'!AL289</f>
        <v>1750</v>
      </c>
      <c r="AM252" s="161">
        <f>'Rent FY 2021-22'!AM289*107.15%</f>
        <v>977.20800000000008</v>
      </c>
      <c r="AN252" s="161">
        <f>'Rent FY 2021-22'!AN289*107.15%</f>
        <v>803.62500000000011</v>
      </c>
      <c r="AO252" s="161">
        <f>'Rent FY 2021-22'!AO289*107.15%</f>
        <v>937.56250000000011</v>
      </c>
      <c r="AP252" s="161">
        <f>'Rent FY 2021-22'!AP289*107.15%</f>
        <v>1125.075</v>
      </c>
    </row>
    <row r="253" spans="1:42" x14ac:dyDescent="0.2">
      <c r="A253" s="13" t="s">
        <v>665</v>
      </c>
      <c r="B253" s="161">
        <f>'Rent FY 2021-22'!B290</f>
        <v>550</v>
      </c>
      <c r="C253" s="161">
        <f>'Rent FY 2021-22'!C290*107.15%</f>
        <v>448.95850000000007</v>
      </c>
      <c r="D253" s="161">
        <f>'Rent FY 2021-22'!D290*107.15%</f>
        <v>428.6</v>
      </c>
      <c r="E253" s="161">
        <f>'Rent FY 2021-22'!E290*107.15%</f>
        <v>450.03000000000003</v>
      </c>
      <c r="F253" s="161">
        <f>'Rent FY 2021-22'!F290*107.15%</f>
        <v>460.74500000000006</v>
      </c>
      <c r="G253" s="161"/>
      <c r="H253" s="161">
        <f>'Rent FY 2021-22'!H290</f>
        <v>30</v>
      </c>
      <c r="I253" s="161">
        <f>'Rent FY 2021-22'!I290*107.15%</f>
        <v>649.32900000000006</v>
      </c>
      <c r="J253" s="161">
        <f>'Rent FY 2021-22'!J290*107.15%</f>
        <v>589.32500000000005</v>
      </c>
      <c r="K253" s="161">
        <f>'Rent FY 2021-22'!K290*107.15%</f>
        <v>642.90000000000009</v>
      </c>
      <c r="L253" s="161">
        <f>'Rent FY 2021-22'!L290*107.15%</f>
        <v>707.19</v>
      </c>
      <c r="M253" s="161"/>
      <c r="N253" s="13">
        <f>'Rent FY 2021-22'!N290</f>
        <v>360</v>
      </c>
      <c r="O253" s="161">
        <f>'Rent FY 2021-22'!O290*107.15%</f>
        <v>758.62200000000007</v>
      </c>
      <c r="P253" s="161">
        <f>'Rent FY 2021-22'!P290*107.15%</f>
        <v>669.68750000000011</v>
      </c>
      <c r="Q253" s="161">
        <f>'Rent FY 2021-22'!Q290*107.15%</f>
        <v>776.83750000000009</v>
      </c>
      <c r="R253" s="161">
        <f>'Rent FY 2021-22'!R290*107.15%</f>
        <v>851.84250000000009</v>
      </c>
      <c r="S253" s="161"/>
      <c r="T253" s="13">
        <f>'Rent FY 2021-22'!T254</f>
        <v>610</v>
      </c>
      <c r="U253" s="161">
        <f>'Rent FY 2021-22'!U290*107.15%</f>
        <v>995.4235000000001</v>
      </c>
      <c r="V253" s="161">
        <f>'Rent FY 2021-22'!V290*107.15%</f>
        <v>883.98750000000007</v>
      </c>
      <c r="W253" s="161">
        <f>'Rent FY 2021-22'!W290*107.15%</f>
        <v>964.35000000000014</v>
      </c>
      <c r="X253" s="161">
        <f>'Rent FY 2021-22'!X290*107.15%</f>
        <v>1071.5000000000002</v>
      </c>
      <c r="Y253" s="161"/>
      <c r="Z253" s="13">
        <f>'Rent FY 2021-22'!Z290</f>
        <v>440</v>
      </c>
      <c r="AA253" s="161">
        <f>'Rent FY 2021-22'!AA290*107.15%</f>
        <v>1223.6530000000002</v>
      </c>
      <c r="AB253" s="161">
        <f>'Rent FY 2021-22'!AB290*107.15%</f>
        <v>1066.1425000000002</v>
      </c>
      <c r="AC253" s="161">
        <f>'Rent FY 2021-22'!AC290*107.15%</f>
        <v>1187.2220000000002</v>
      </c>
      <c r="AD253" s="161">
        <f>'Rent FY 2021-22'!AD290*107.15%</f>
        <v>1358.6620000000003</v>
      </c>
      <c r="AE253" s="161"/>
      <c r="AF253" s="13">
        <f>'Rent FY 2021-22'!AF290</f>
        <v>320</v>
      </c>
      <c r="AG253" s="161">
        <f>'Rent FY 2021-22'!AG290*107.15%</f>
        <v>1909.4130000000002</v>
      </c>
      <c r="AH253" s="161">
        <f>'Rent FY 2021-22'!AH290*107.15%</f>
        <v>1430.4525000000001</v>
      </c>
      <c r="AI253" s="161">
        <f>'Rent FY 2021-22'!AI290*107.15%</f>
        <v>1683.3265000000001</v>
      </c>
      <c r="AJ253" s="161">
        <f>'Rent FY 2021-22'!AJ290*107.15%</f>
        <v>2271.5800000000004</v>
      </c>
      <c r="AK253" s="161"/>
      <c r="AL253" s="13">
        <f>'Rent FY 2021-22'!AL290</f>
        <v>2400</v>
      </c>
      <c r="AM253" s="161">
        <f>'Rent FY 2021-22'!AM290*107.15%</f>
        <v>996.49500000000012</v>
      </c>
      <c r="AN253" s="161">
        <f>'Rent FY 2021-22'!AN290*107.15%</f>
        <v>616.11250000000007</v>
      </c>
      <c r="AO253" s="161">
        <f>'Rent FY 2021-22'!AO290*107.15%</f>
        <v>937.56250000000011</v>
      </c>
      <c r="AP253" s="161">
        <f>'Rent FY 2021-22'!AP290*107.15%</f>
        <v>1178.6500000000001</v>
      </c>
    </row>
    <row r="254" spans="1:42" x14ac:dyDescent="0.2">
      <c r="A254" s="13" t="s">
        <v>667</v>
      </c>
      <c r="B254" s="161" t="str">
        <f>'Rent FY 2021-22'!B291</f>
        <v>-</v>
      </c>
      <c r="C254" s="161">
        <f>'Rent FY 2021-22'!C291*107.15%</f>
        <v>510.03400000000005</v>
      </c>
      <c r="D254" s="161">
        <f>'Rent FY 2021-22'!D291*107.15%</f>
        <v>428.6</v>
      </c>
      <c r="E254" s="161">
        <f>'Rent FY 2021-22'!E291*107.15%</f>
        <v>482.17500000000007</v>
      </c>
      <c r="F254" s="161">
        <f>'Rent FY 2021-22'!F291*107.15%</f>
        <v>567.8950000000001</v>
      </c>
      <c r="G254" s="161"/>
      <c r="H254" s="161">
        <f>'Rent FY 2021-22'!H291</f>
        <v>30</v>
      </c>
      <c r="I254" s="161">
        <f>'Rent FY 2021-22'!I291*107.15%</f>
        <v>681.47400000000005</v>
      </c>
      <c r="J254" s="161">
        <f>'Rent FY 2021-22'!J291*107.15%</f>
        <v>616.11250000000007</v>
      </c>
      <c r="K254" s="161">
        <f>'Rent FY 2021-22'!K291*107.15%</f>
        <v>669.68750000000011</v>
      </c>
      <c r="L254" s="161">
        <f>'Rent FY 2021-22'!L291*107.15%</f>
        <v>723.26250000000005</v>
      </c>
      <c r="M254" s="161"/>
      <c r="N254" s="13">
        <f>'Rent FY 2021-22'!N291</f>
        <v>240</v>
      </c>
      <c r="O254" s="161">
        <f>'Rent FY 2021-22'!O291*107.15%</f>
        <v>912.91800000000012</v>
      </c>
      <c r="P254" s="161">
        <f>'Rent FY 2021-22'!P291*107.15%</f>
        <v>803.62500000000011</v>
      </c>
      <c r="Q254" s="161">
        <f>'Rent FY 2021-22'!Q291*107.15%</f>
        <v>910.77500000000009</v>
      </c>
      <c r="R254" s="161">
        <f>'Rent FY 2021-22'!R291*107.15%</f>
        <v>991.13750000000016</v>
      </c>
      <c r="S254" s="161"/>
      <c r="T254" s="13">
        <f>'Rent FY 2021-22'!T255</f>
        <v>630</v>
      </c>
      <c r="U254" s="161">
        <f>'Rent FY 2021-22'!U291*107.15%</f>
        <v>1145.4335000000001</v>
      </c>
      <c r="V254" s="161">
        <f>'Rent FY 2021-22'!V291*107.15%</f>
        <v>1015.7820000000002</v>
      </c>
      <c r="W254" s="161">
        <f>'Rent FY 2021-22'!W291*107.15%</f>
        <v>1151.8625000000002</v>
      </c>
      <c r="X254" s="161">
        <f>'Rent FY 2021-22'!X291*107.15%</f>
        <v>1285.8000000000002</v>
      </c>
      <c r="Y254" s="161"/>
      <c r="Z254" s="13">
        <f>'Rent FY 2021-22'!Z291</f>
        <v>230</v>
      </c>
      <c r="AA254" s="161">
        <f>'Rent FY 2021-22'!AA291*107.15%</f>
        <v>1413.3085000000001</v>
      </c>
      <c r="AB254" s="161">
        <f>'Rent FY 2021-22'!AB291*107.15%</f>
        <v>1285.8000000000002</v>
      </c>
      <c r="AC254" s="161">
        <f>'Rent FY 2021-22'!AC291*107.15%</f>
        <v>1392.95</v>
      </c>
      <c r="AD254" s="161">
        <f>'Rent FY 2021-22'!AD291*107.15%</f>
        <v>1553.6750000000002</v>
      </c>
      <c r="AE254" s="161"/>
      <c r="AF254" s="13">
        <f>'Rent FY 2021-22'!AF291</f>
        <v>70</v>
      </c>
      <c r="AG254" s="161">
        <f>'Rent FY 2021-22'!AG291*107.15%</f>
        <v>1804.4060000000002</v>
      </c>
      <c r="AH254" s="161">
        <f>'Rent FY 2021-22'!AH291*107.15%</f>
        <v>1607.2500000000002</v>
      </c>
      <c r="AI254" s="161">
        <f>'Rent FY 2021-22'!AI291*107.15%</f>
        <v>1714.4</v>
      </c>
      <c r="AJ254" s="161">
        <f>'Rent FY 2021-22'!AJ291*107.15%</f>
        <v>1982.2750000000003</v>
      </c>
      <c r="AK254" s="161"/>
      <c r="AL254" s="13">
        <f>'Rent FY 2021-22'!AL291</f>
        <v>1040</v>
      </c>
      <c r="AM254" s="161">
        <f>'Rent FY 2021-22'!AM291*107.15%</f>
        <v>1178.6500000000001</v>
      </c>
      <c r="AN254" s="161">
        <f>'Rent FY 2021-22'!AN291*107.15%</f>
        <v>953.6350000000001</v>
      </c>
      <c r="AO254" s="161">
        <f>'Rent FY 2021-22'!AO291*107.15%</f>
        <v>1151.8625000000002</v>
      </c>
      <c r="AP254" s="161">
        <f>'Rent FY 2021-22'!AP291*107.15%</f>
        <v>1369.3770000000002</v>
      </c>
    </row>
    <row r="255" spans="1:42" x14ac:dyDescent="0.2">
      <c r="A255" s="13" t="s">
        <v>669</v>
      </c>
      <c r="B255" s="161">
        <f>'Rent FY 2021-22'!B292</f>
        <v>10</v>
      </c>
      <c r="C255" s="161">
        <f>'Rent FY 2021-22'!C292*107.15%</f>
        <v>426.45700000000005</v>
      </c>
      <c r="D255" s="161">
        <f>'Rent FY 2021-22'!D292*107.15%</f>
        <v>356.80950000000001</v>
      </c>
      <c r="E255" s="161">
        <f>'Rent FY 2021-22'!E292*107.15%</f>
        <v>413.59900000000005</v>
      </c>
      <c r="F255" s="161">
        <f>'Rent FY 2021-22'!F292*107.15%</f>
        <v>413.59900000000005</v>
      </c>
      <c r="G255" s="161"/>
      <c r="H255" s="161">
        <f>'Rent FY 2021-22'!H292</f>
        <v>20</v>
      </c>
      <c r="I255" s="161">
        <f>'Rent FY 2021-22'!I292*107.15%</f>
        <v>480.03200000000004</v>
      </c>
      <c r="J255" s="161">
        <f>'Rent FY 2021-22'!J292*107.15%</f>
        <v>405.02700000000004</v>
      </c>
      <c r="K255" s="161">
        <f>'Rent FY 2021-22'!K292*107.15%</f>
        <v>501.46200000000005</v>
      </c>
      <c r="L255" s="161">
        <f>'Rent FY 2021-22'!L292*107.15%</f>
        <v>535.75000000000011</v>
      </c>
      <c r="M255" s="161"/>
      <c r="N255" s="13">
        <f>'Rent FY 2021-22'!N292</f>
        <v>240</v>
      </c>
      <c r="O255" s="161">
        <f>'Rent FY 2021-22'!O292*107.15%</f>
        <v>581.82450000000006</v>
      </c>
      <c r="P255" s="161">
        <f>'Rent FY 2021-22'!P292*107.15%</f>
        <v>508.96250000000003</v>
      </c>
      <c r="Q255" s="161">
        <f>'Rent FY 2021-22'!Q292*107.15%</f>
        <v>567.8950000000001</v>
      </c>
      <c r="R255" s="161">
        <f>'Rent FY 2021-22'!R292*107.15%</f>
        <v>642.90000000000009</v>
      </c>
      <c r="S255" s="161"/>
      <c r="T255" s="13">
        <f>'Rent FY 2021-22'!T256</f>
        <v>37000</v>
      </c>
      <c r="U255" s="161">
        <f>'Rent FY 2021-22'!U292*107.15%</f>
        <v>766.12250000000006</v>
      </c>
      <c r="V255" s="161">
        <f>'Rent FY 2021-22'!V292*107.15%</f>
        <v>662.18700000000013</v>
      </c>
      <c r="W255" s="161">
        <f>'Rent FY 2021-22'!W292*107.15%</f>
        <v>776.83750000000009</v>
      </c>
      <c r="X255" s="161">
        <f>'Rent FY 2021-22'!X292*107.15%</f>
        <v>857.2</v>
      </c>
      <c r="Y255" s="161"/>
      <c r="Z255" s="13">
        <f>'Rent FY 2021-22'!Z292</f>
        <v>300</v>
      </c>
      <c r="AA255" s="161">
        <f>'Rent FY 2021-22'!AA292*107.15%</f>
        <v>953.6350000000001</v>
      </c>
      <c r="AB255" s="161">
        <f>'Rent FY 2021-22'!AB292*107.15%</f>
        <v>857.2</v>
      </c>
      <c r="AC255" s="161">
        <f>'Rent FY 2021-22'!AC292*107.15%</f>
        <v>951.49200000000008</v>
      </c>
      <c r="AD255" s="161">
        <f>'Rent FY 2021-22'!AD292*107.15%</f>
        <v>1017.9250000000001</v>
      </c>
      <c r="AE255" s="161"/>
      <c r="AF255" s="13">
        <f>'Rent FY 2021-22'!AF292</f>
        <v>70</v>
      </c>
      <c r="AG255" s="161">
        <f>'Rent FY 2021-22'!AG292*107.15%</f>
        <v>1383.3065000000001</v>
      </c>
      <c r="AH255" s="161">
        <f>'Rent FY 2021-22'!AH292*107.15%</f>
        <v>1071.5000000000002</v>
      </c>
      <c r="AI255" s="161">
        <f>'Rent FY 2021-22'!AI292*107.15%</f>
        <v>1339.3750000000002</v>
      </c>
      <c r="AJ255" s="161">
        <f>'Rent FY 2021-22'!AJ292*107.15%</f>
        <v>1709.0425000000002</v>
      </c>
      <c r="AK255" s="161"/>
      <c r="AL255" s="13">
        <f>'Rent FY 2021-22'!AL292</f>
        <v>1070</v>
      </c>
      <c r="AM255" s="161">
        <f>'Rent FY 2021-22'!AM292*107.15%</f>
        <v>808.98250000000007</v>
      </c>
      <c r="AN255" s="161">
        <f>'Rent FY 2021-22'!AN292*107.15%</f>
        <v>637.54250000000002</v>
      </c>
      <c r="AO255" s="161">
        <f>'Rent FY 2021-22'!AO292*107.15%</f>
        <v>776.83750000000009</v>
      </c>
      <c r="AP255" s="161">
        <f>'Rent FY 2021-22'!AP292*107.15%</f>
        <v>910.77500000000009</v>
      </c>
    </row>
    <row r="256" spans="1:42" x14ac:dyDescent="0.2">
      <c r="A256" s="13" t="s">
        <v>839</v>
      </c>
      <c r="B256" s="161">
        <f>'Rent FY 2021-22'!B293</f>
        <v>20</v>
      </c>
      <c r="C256" s="161">
        <f>'Rent FY 2021-22'!C293*107.15%</f>
        <v>551.8225000000001</v>
      </c>
      <c r="D256" s="161">
        <f>'Rent FY 2021-22'!D293*107.15%</f>
        <v>525.03500000000008</v>
      </c>
      <c r="E256" s="161">
        <f>'Rent FY 2021-22'!E293*107.15%</f>
        <v>589.32500000000005</v>
      </c>
      <c r="F256" s="161">
        <f>'Rent FY 2021-22'!F293*107.15%</f>
        <v>589.32500000000005</v>
      </c>
      <c r="G256" s="161"/>
      <c r="H256" s="161">
        <f>'Rent FY 2021-22'!H293</f>
        <v>40</v>
      </c>
      <c r="I256" s="161">
        <f>'Rent FY 2021-22'!I293*107.15%</f>
        <v>448.95850000000007</v>
      </c>
      <c r="J256" s="161">
        <f>'Rent FY 2021-22'!J293*107.15%</f>
        <v>391.09750000000003</v>
      </c>
      <c r="K256" s="161">
        <f>'Rent FY 2021-22'!K293*107.15%</f>
        <v>423.24250000000006</v>
      </c>
      <c r="L256" s="161">
        <f>'Rent FY 2021-22'!L293*107.15%</f>
        <v>503.60500000000008</v>
      </c>
      <c r="M256" s="161"/>
      <c r="N256" s="13">
        <f>'Rent FY 2021-22'!N293</f>
        <v>370</v>
      </c>
      <c r="O256" s="161">
        <f>'Rent FY 2021-22'!O293*107.15%</f>
        <v>556.10850000000005</v>
      </c>
      <c r="P256" s="161">
        <f>'Rent FY 2021-22'!P293*107.15%</f>
        <v>480.03200000000004</v>
      </c>
      <c r="Q256" s="161">
        <f>'Rent FY 2021-22'!Q293*107.15%</f>
        <v>535.75000000000011</v>
      </c>
      <c r="R256" s="161">
        <f>'Rent FY 2021-22'!R293*107.15%</f>
        <v>616.11250000000007</v>
      </c>
      <c r="S256" s="161"/>
      <c r="T256" s="13">
        <f>'Rent FY 2021-22'!T257</f>
        <v>810</v>
      </c>
      <c r="U256" s="161">
        <f>'Rent FY 2021-22'!U293*107.15%</f>
        <v>771.48000000000013</v>
      </c>
      <c r="V256" s="161">
        <f>'Rent FY 2021-22'!V293*107.15%</f>
        <v>642.90000000000009</v>
      </c>
      <c r="W256" s="161">
        <f>'Rent FY 2021-22'!W293*107.15%</f>
        <v>744.69250000000011</v>
      </c>
      <c r="X256" s="161">
        <f>'Rent FY 2021-22'!X293*107.15%</f>
        <v>857.2</v>
      </c>
      <c r="Y256" s="161"/>
      <c r="Z256" s="13">
        <f>'Rent FY 2021-22'!Z293</f>
        <v>250</v>
      </c>
      <c r="AA256" s="161">
        <f>'Rent FY 2021-22'!AA293*107.15%</f>
        <v>962.20700000000011</v>
      </c>
      <c r="AB256" s="161">
        <f>'Rent FY 2021-22'!AB293*107.15%</f>
        <v>830.41250000000014</v>
      </c>
      <c r="AC256" s="161">
        <f>'Rent FY 2021-22'!AC293*107.15%</f>
        <v>953.6350000000001</v>
      </c>
      <c r="AD256" s="161">
        <f>'Rent FY 2021-22'!AD293*107.15%</f>
        <v>1071.5000000000002</v>
      </c>
      <c r="AE256" s="161"/>
      <c r="AF256" s="13">
        <f>'Rent FY 2021-22'!AF293</f>
        <v>80</v>
      </c>
      <c r="AG256" s="161">
        <f>'Rent FY 2021-22'!AG293*107.15%</f>
        <v>1245.0830000000001</v>
      </c>
      <c r="AH256" s="161">
        <f>'Rent FY 2021-22'!AH293*107.15%</f>
        <v>1066.1425000000002</v>
      </c>
      <c r="AI256" s="161">
        <f>'Rent FY 2021-22'!AI293*107.15%</f>
        <v>1232.2250000000001</v>
      </c>
      <c r="AJ256" s="161">
        <f>'Rent FY 2021-22'!AJ293*107.15%</f>
        <v>1392.95</v>
      </c>
      <c r="AK256" s="161"/>
      <c r="AL256" s="13">
        <f>'Rent FY 2021-22'!AL293</f>
        <v>1300</v>
      </c>
      <c r="AM256" s="161">
        <f>'Rent FY 2021-22'!AM293*107.15%</f>
        <v>762.90800000000013</v>
      </c>
      <c r="AN256" s="161">
        <f>'Rent FY 2021-22'!AN293*107.15%</f>
        <v>562.53750000000002</v>
      </c>
      <c r="AO256" s="161">
        <f>'Rent FY 2021-22'!AO293*107.15%</f>
        <v>699.68950000000007</v>
      </c>
      <c r="AP256" s="161">
        <f>'Rent FY 2021-22'!AP293*107.15%</f>
        <v>910.77500000000009</v>
      </c>
    </row>
    <row r="257" spans="1:42" x14ac:dyDescent="0.2">
      <c r="A257" s="13" t="s">
        <v>671</v>
      </c>
      <c r="B257" s="161">
        <f>'Rent FY 2021-22'!B294</f>
        <v>20</v>
      </c>
      <c r="C257" s="161">
        <f>'Rent FY 2021-22'!C294*107.15%</f>
        <v>537.89300000000003</v>
      </c>
      <c r="D257" s="161">
        <f>'Rent FY 2021-22'!D294*107.15%</f>
        <v>496.10450000000003</v>
      </c>
      <c r="E257" s="161">
        <f>'Rent FY 2021-22'!E294*107.15%</f>
        <v>535.75000000000011</v>
      </c>
      <c r="F257" s="161">
        <f>'Rent FY 2021-22'!F294*107.15%</f>
        <v>589.32500000000005</v>
      </c>
      <c r="G257" s="161"/>
      <c r="H257" s="161">
        <f>'Rent FY 2021-22'!H294</f>
        <v>50</v>
      </c>
      <c r="I257" s="161">
        <f>'Rent FY 2021-22'!I294*107.15%</f>
        <v>655.75800000000004</v>
      </c>
      <c r="J257" s="161">
        <f>'Rent FY 2021-22'!J294*107.15%</f>
        <v>613.96950000000004</v>
      </c>
      <c r="K257" s="161">
        <f>'Rent FY 2021-22'!K294*107.15%</f>
        <v>642.90000000000009</v>
      </c>
      <c r="L257" s="161">
        <f>'Rent FY 2021-22'!L294*107.15%</f>
        <v>696.47500000000002</v>
      </c>
      <c r="M257" s="161"/>
      <c r="N257" s="13">
        <f>'Rent FY 2021-22'!N294</f>
        <v>290</v>
      </c>
      <c r="O257" s="161">
        <f>'Rent FY 2021-22'!O294*107.15%</f>
        <v>770.40850000000012</v>
      </c>
      <c r="P257" s="161">
        <f>'Rent FY 2021-22'!P294*107.15%</f>
        <v>696.47500000000002</v>
      </c>
      <c r="Q257" s="161">
        <f>'Rent FY 2021-22'!Q294*107.15%</f>
        <v>766.12250000000006</v>
      </c>
      <c r="R257" s="161">
        <f>'Rent FY 2021-22'!R294*107.15%</f>
        <v>830.41250000000014</v>
      </c>
      <c r="S257" s="161"/>
      <c r="T257" s="13">
        <f>'Rent FY 2021-22'!T258</f>
        <v>1380</v>
      </c>
      <c r="U257" s="161">
        <f>'Rent FY 2021-22'!U294*107.15%</f>
        <v>979.35100000000011</v>
      </c>
      <c r="V257" s="161">
        <f>'Rent FY 2021-22'!V294*107.15%</f>
        <v>900.06000000000006</v>
      </c>
      <c r="W257" s="161">
        <f>'Rent FY 2021-22'!W294*107.15%</f>
        <v>964.35000000000014</v>
      </c>
      <c r="X257" s="161">
        <f>'Rent FY 2021-22'!X294*107.15%</f>
        <v>1050.0700000000002</v>
      </c>
      <c r="Y257" s="161"/>
      <c r="Z257" s="13">
        <f>'Rent FY 2021-22'!Z294</f>
        <v>380</v>
      </c>
      <c r="AA257" s="161">
        <f>'Rent FY 2021-22'!AA294*107.15%</f>
        <v>1209.7235000000001</v>
      </c>
      <c r="AB257" s="161">
        <f>'Rent FY 2021-22'!AB294*107.15%</f>
        <v>1071.5000000000002</v>
      </c>
      <c r="AC257" s="161">
        <f>'Rent FY 2021-22'!AC294*107.15%</f>
        <v>1178.6500000000001</v>
      </c>
      <c r="AD257" s="161">
        <f>'Rent FY 2021-22'!AD294*107.15%</f>
        <v>1339.3750000000002</v>
      </c>
      <c r="AE257" s="161"/>
      <c r="AF257" s="13">
        <f>'Rent FY 2021-22'!AF294</f>
        <v>80</v>
      </c>
      <c r="AG257" s="161">
        <f>'Rent FY 2021-22'!AG294*107.15%</f>
        <v>1667.2540000000001</v>
      </c>
      <c r="AH257" s="161">
        <f>'Rent FY 2021-22'!AH294*107.15%</f>
        <v>1337.2320000000002</v>
      </c>
      <c r="AI257" s="161">
        <f>'Rent FY 2021-22'!AI294*107.15%</f>
        <v>1500.1000000000001</v>
      </c>
      <c r="AJ257" s="161">
        <f>'Rent FY 2021-22'!AJ294*107.15%</f>
        <v>1875.1250000000002</v>
      </c>
      <c r="AK257" s="161"/>
      <c r="AL257" s="13">
        <f>'Rent FY 2021-22'!AL294</f>
        <v>1280</v>
      </c>
      <c r="AM257" s="161">
        <f>'Rent FY 2021-22'!AM294*107.15%</f>
        <v>1026.4970000000001</v>
      </c>
      <c r="AN257" s="161">
        <f>'Rent FY 2021-22'!AN294*107.15%</f>
        <v>803.62500000000011</v>
      </c>
      <c r="AO257" s="161">
        <f>'Rent FY 2021-22'!AO294*107.15%</f>
        <v>964.35000000000014</v>
      </c>
      <c r="AP257" s="161">
        <f>'Rent FY 2021-22'!AP294*107.15%</f>
        <v>1178.6500000000001</v>
      </c>
    </row>
    <row r="258" spans="1:42" x14ac:dyDescent="0.2">
      <c r="A258" s="13" t="s">
        <v>673</v>
      </c>
      <c r="B258" s="161">
        <f>'Rent FY 2021-22'!B295</f>
        <v>160</v>
      </c>
      <c r="C258" s="161">
        <f>'Rent FY 2021-22'!C295*107.15%</f>
        <v>515.39150000000006</v>
      </c>
      <c r="D258" s="161">
        <f>'Rent FY 2021-22'!D295*107.15%</f>
        <v>508.96250000000003</v>
      </c>
      <c r="E258" s="161">
        <f>'Rent FY 2021-22'!E295*107.15%</f>
        <v>508.96250000000003</v>
      </c>
      <c r="F258" s="161">
        <f>'Rent FY 2021-22'!F295*107.15%</f>
        <v>508.96250000000003</v>
      </c>
      <c r="G258" s="161"/>
      <c r="H258" s="161">
        <f>'Rent FY 2021-22'!H295</f>
        <v>110</v>
      </c>
      <c r="I258" s="161">
        <f>'Rent FY 2021-22'!I295*107.15%</f>
        <v>649.32900000000006</v>
      </c>
      <c r="J258" s="161">
        <f>'Rent FY 2021-22'!J295*107.15%</f>
        <v>589.32500000000005</v>
      </c>
      <c r="K258" s="161">
        <f>'Rent FY 2021-22'!K295*107.15%</f>
        <v>696.47500000000002</v>
      </c>
      <c r="L258" s="161">
        <f>'Rent FY 2021-22'!L295*107.15%</f>
        <v>696.47500000000002</v>
      </c>
      <c r="M258" s="161"/>
      <c r="N258" s="13">
        <f>'Rent FY 2021-22'!N295</f>
        <v>280</v>
      </c>
      <c r="O258" s="161">
        <f>'Rent FY 2021-22'!O295*107.15%</f>
        <v>777.90900000000011</v>
      </c>
      <c r="P258" s="161">
        <f>'Rent FY 2021-22'!P295*107.15%</f>
        <v>723.26250000000005</v>
      </c>
      <c r="Q258" s="161">
        <f>'Rent FY 2021-22'!Q295*107.15%</f>
        <v>776.83750000000009</v>
      </c>
      <c r="R258" s="161">
        <f>'Rent FY 2021-22'!R295*107.15%</f>
        <v>830.41250000000014</v>
      </c>
      <c r="S258" s="161"/>
      <c r="T258" s="13">
        <f>'Rent FY 2021-22'!T259</f>
        <v>1500</v>
      </c>
      <c r="U258" s="161">
        <f>'Rent FY 2021-22'!U295*107.15%</f>
        <v>956.84950000000015</v>
      </c>
      <c r="V258" s="161">
        <f>'Rent FY 2021-22'!V295*107.15%</f>
        <v>883.98750000000007</v>
      </c>
      <c r="W258" s="161">
        <f>'Rent FY 2021-22'!W295*107.15%</f>
        <v>958.99250000000006</v>
      </c>
      <c r="X258" s="161">
        <f>'Rent FY 2021-22'!X295*107.15%</f>
        <v>1017.9250000000001</v>
      </c>
      <c r="Y258" s="161"/>
      <c r="Z258" s="13">
        <f>'Rent FY 2021-22'!Z295</f>
        <v>340</v>
      </c>
      <c r="AA258" s="161">
        <f>'Rent FY 2021-22'!AA295*107.15%</f>
        <v>1237.5825000000002</v>
      </c>
      <c r="AB258" s="161">
        <f>'Rent FY 2021-22'!AB295*107.15%</f>
        <v>1071.5000000000002</v>
      </c>
      <c r="AC258" s="161">
        <f>'Rent FY 2021-22'!AC295*107.15%</f>
        <v>1232.2250000000001</v>
      </c>
      <c r="AD258" s="161">
        <f>'Rent FY 2021-22'!AD295*107.15%</f>
        <v>1392.95</v>
      </c>
      <c r="AE258" s="161"/>
      <c r="AF258" s="13">
        <f>'Rent FY 2021-22'!AF295</f>
        <v>110</v>
      </c>
      <c r="AG258" s="161">
        <f>'Rent FY 2021-22'!AG295*107.15%</f>
        <v>1644.7525000000003</v>
      </c>
      <c r="AH258" s="161">
        <f>'Rent FY 2021-22'!AH295*107.15%</f>
        <v>1392.95</v>
      </c>
      <c r="AI258" s="161">
        <f>'Rent FY 2021-22'!AI295*107.15%</f>
        <v>1607.2500000000002</v>
      </c>
      <c r="AJ258" s="161">
        <f>'Rent FY 2021-22'!AJ295*107.15%</f>
        <v>1767.9750000000001</v>
      </c>
      <c r="AK258" s="161"/>
      <c r="AL258" s="13">
        <f>'Rent FY 2021-22'!AL295</f>
        <v>1730</v>
      </c>
      <c r="AM258" s="161">
        <f>'Rent FY 2021-22'!AM295*107.15%</f>
        <v>967.56450000000007</v>
      </c>
      <c r="AN258" s="161">
        <f>'Rent FY 2021-22'!AN295*107.15%</f>
        <v>776.83750000000009</v>
      </c>
      <c r="AO258" s="161">
        <f>'Rent FY 2021-22'!AO295*107.15%</f>
        <v>937.56250000000011</v>
      </c>
      <c r="AP258" s="161">
        <f>'Rent FY 2021-22'!AP295*107.15%</f>
        <v>1071.5000000000002</v>
      </c>
    </row>
    <row r="259" spans="1:42" x14ac:dyDescent="0.2">
      <c r="A259" s="13" t="s">
        <v>675</v>
      </c>
      <c r="B259" s="161">
        <f>'Rent FY 2021-22'!B296</f>
        <v>0</v>
      </c>
      <c r="C259" s="161">
        <f>'Rent FY 2021-22'!C296*107.15%</f>
        <v>510.03400000000005</v>
      </c>
      <c r="D259" s="161">
        <f>'Rent FY 2021-22'!D296*107.15%</f>
        <v>428.6</v>
      </c>
      <c r="E259" s="161">
        <f>'Rent FY 2021-22'!E296*107.15%</f>
        <v>482.17500000000007</v>
      </c>
      <c r="F259" s="161">
        <f>'Rent FY 2021-22'!F296*107.15%</f>
        <v>567.8950000000001</v>
      </c>
      <c r="G259" s="161"/>
      <c r="H259" s="161">
        <f>'Rent FY 2021-22'!H296</f>
        <v>10</v>
      </c>
      <c r="I259" s="161">
        <f>'Rent FY 2021-22'!I296*107.15%</f>
        <v>738.26350000000014</v>
      </c>
      <c r="J259" s="161">
        <f>'Rent FY 2021-22'!J296*107.15%</f>
        <v>696.47500000000002</v>
      </c>
      <c r="K259" s="161">
        <f>'Rent FY 2021-22'!K296*107.15%</f>
        <v>696.47500000000002</v>
      </c>
      <c r="L259" s="161">
        <f>'Rent FY 2021-22'!L296*107.15%</f>
        <v>857.2</v>
      </c>
      <c r="M259" s="161"/>
      <c r="N259" s="13">
        <f>'Rent FY 2021-22'!N296</f>
        <v>90</v>
      </c>
      <c r="O259" s="161">
        <f>'Rent FY 2021-22'!O296*107.15%</f>
        <v>1041.498</v>
      </c>
      <c r="P259" s="161">
        <f>'Rent FY 2021-22'!P296*107.15%</f>
        <v>883.98750000000007</v>
      </c>
      <c r="Q259" s="161">
        <f>'Rent FY 2021-22'!Q296*107.15%</f>
        <v>964.35000000000014</v>
      </c>
      <c r="R259" s="161">
        <f>'Rent FY 2021-22'!R296*107.15%</f>
        <v>1178.6500000000001</v>
      </c>
      <c r="S259" s="161"/>
      <c r="T259" s="13">
        <f>'Rent FY 2021-22'!T260</f>
        <v>1120</v>
      </c>
      <c r="U259" s="161">
        <f>'Rent FY 2021-22'!U296*107.15%</f>
        <v>1395.0930000000001</v>
      </c>
      <c r="V259" s="161">
        <f>'Rent FY 2021-22'!V296*107.15%</f>
        <v>1178.6500000000001</v>
      </c>
      <c r="W259" s="161">
        <f>'Rent FY 2021-22'!W296*107.15%</f>
        <v>1339.3750000000002</v>
      </c>
      <c r="X259" s="161">
        <f>'Rent FY 2021-22'!X296*107.15%</f>
        <v>1526.8875000000003</v>
      </c>
      <c r="Y259" s="161"/>
      <c r="Z259" s="13">
        <f>'Rent FY 2021-22'!Z296</f>
        <v>150</v>
      </c>
      <c r="AA259" s="161">
        <f>'Rent FY 2021-22'!AA296*107.15%</f>
        <v>1763.6890000000003</v>
      </c>
      <c r="AB259" s="161">
        <f>'Rent FY 2021-22'!AB296*107.15%</f>
        <v>1392.95</v>
      </c>
      <c r="AC259" s="161">
        <f>'Rent FY 2021-22'!AC296*107.15%</f>
        <v>1607.2500000000002</v>
      </c>
      <c r="AD259" s="161">
        <f>'Rent FY 2021-22'!AD296*107.15%</f>
        <v>1928.7000000000003</v>
      </c>
      <c r="AE259" s="161"/>
      <c r="AF259" s="13">
        <f>'Rent FY 2021-22'!AF296</f>
        <v>90</v>
      </c>
      <c r="AG259" s="161">
        <f>'Rent FY 2021-22'!AG296*107.15%</f>
        <v>3494.1615000000006</v>
      </c>
      <c r="AH259" s="161">
        <f>'Rent FY 2021-22'!AH296*107.15%</f>
        <v>2598.3875000000003</v>
      </c>
      <c r="AI259" s="161">
        <f>'Rent FY 2021-22'!AI296*107.15%</f>
        <v>3268.0750000000003</v>
      </c>
      <c r="AJ259" s="161">
        <f>'Rent FY 2021-22'!AJ296*107.15%</f>
        <v>4500.3</v>
      </c>
      <c r="AK259" s="161"/>
      <c r="AL259" s="13">
        <f>'Rent FY 2021-22'!AL296</f>
        <v>560</v>
      </c>
      <c r="AM259" s="161">
        <f>'Rent FY 2021-22'!AM296*107.15%</f>
        <v>1756.1885000000002</v>
      </c>
      <c r="AN259" s="161">
        <f>'Rent FY 2021-22'!AN296*107.15%</f>
        <v>1178.6500000000001</v>
      </c>
      <c r="AO259" s="161">
        <f>'Rent FY 2021-22'!AO296*107.15%</f>
        <v>1446.5250000000001</v>
      </c>
      <c r="AP259" s="161">
        <f>'Rent FY 2021-22'!AP296*107.15%</f>
        <v>1875.1250000000002</v>
      </c>
    </row>
    <row r="260" spans="1:42" x14ac:dyDescent="0.2">
      <c r="A260" s="13" t="s">
        <v>678</v>
      </c>
      <c r="B260" s="161" t="str">
        <f>'Rent FY 2021-22'!B297</f>
        <v>-</v>
      </c>
      <c r="C260" s="161">
        <f>'Rent FY 2021-22'!C297*107.15%</f>
        <v>510.03400000000005</v>
      </c>
      <c r="D260" s="161">
        <f>'Rent FY 2021-22'!D297*107.15%</f>
        <v>428.6</v>
      </c>
      <c r="E260" s="161">
        <f>'Rent FY 2021-22'!E297*107.15%</f>
        <v>482.17500000000007</v>
      </c>
      <c r="F260" s="161">
        <f>'Rent FY 2021-22'!F297*107.15%</f>
        <v>567.8950000000001</v>
      </c>
      <c r="G260" s="161"/>
      <c r="H260" s="161">
        <f>'Rent FY 2021-22'!H297</f>
        <v>40</v>
      </c>
      <c r="I260" s="161">
        <f>'Rent FY 2021-22'!I297*107.15%</f>
        <v>585.0390000000001</v>
      </c>
      <c r="J260" s="161">
        <f>'Rent FY 2021-22'!J297*107.15%</f>
        <v>535.75000000000011</v>
      </c>
      <c r="K260" s="161">
        <f>'Rent FY 2021-22'!K297*107.15%</f>
        <v>589.32500000000005</v>
      </c>
      <c r="L260" s="161">
        <f>'Rent FY 2021-22'!L297*107.15%</f>
        <v>616.11250000000007</v>
      </c>
      <c r="M260" s="161"/>
      <c r="N260" s="13">
        <f>'Rent FY 2021-22'!N297</f>
        <v>180</v>
      </c>
      <c r="O260" s="161">
        <f>'Rent FY 2021-22'!O297*107.15%</f>
        <v>740.40650000000005</v>
      </c>
      <c r="P260" s="161">
        <f>'Rent FY 2021-22'!P297*107.15%</f>
        <v>669.68750000000011</v>
      </c>
      <c r="Q260" s="161">
        <f>'Rent FY 2021-22'!Q297*107.15%</f>
        <v>750.05000000000007</v>
      </c>
      <c r="R260" s="161">
        <f>'Rent FY 2021-22'!R297*107.15%</f>
        <v>803.62500000000011</v>
      </c>
      <c r="S260" s="161"/>
      <c r="T260" s="13">
        <f>'Rent FY 2021-22'!T261</f>
        <v>1090</v>
      </c>
      <c r="U260" s="161">
        <f>'Rent FY 2021-22'!U297*107.15%</f>
        <v>907.56050000000005</v>
      </c>
      <c r="V260" s="161">
        <f>'Rent FY 2021-22'!V297*107.15%</f>
        <v>830.41250000000014</v>
      </c>
      <c r="W260" s="161">
        <f>'Rent FY 2021-22'!W297*107.15%</f>
        <v>910.77500000000009</v>
      </c>
      <c r="X260" s="161">
        <f>'Rent FY 2021-22'!X297*107.15%</f>
        <v>980.42250000000013</v>
      </c>
      <c r="Y260" s="161"/>
      <c r="Z260" s="13">
        <f>'Rent FY 2021-22'!Z297</f>
        <v>320</v>
      </c>
      <c r="AA260" s="161">
        <f>'Rent FY 2021-22'!AA297*107.15%</f>
        <v>1077.9290000000001</v>
      </c>
      <c r="AB260" s="161">
        <f>'Rent FY 2021-22'!AB297*107.15%</f>
        <v>932.20500000000015</v>
      </c>
      <c r="AC260" s="161">
        <f>'Rent FY 2021-22'!AC297*107.15%</f>
        <v>1044.7125000000001</v>
      </c>
      <c r="AD260" s="161">
        <f>'Rent FY 2021-22'!AD297*107.15%</f>
        <v>1205.4375000000002</v>
      </c>
      <c r="AE260" s="161"/>
      <c r="AF260" s="13">
        <f>'Rent FY 2021-22'!AF297</f>
        <v>60</v>
      </c>
      <c r="AG260" s="161">
        <f>'Rent FY 2021-22'!AG297*107.15%</f>
        <v>1551.5320000000002</v>
      </c>
      <c r="AH260" s="161">
        <f>'Rent FY 2021-22'!AH297*107.15%</f>
        <v>1339.3750000000002</v>
      </c>
      <c r="AI260" s="161">
        <f>'Rent FY 2021-22'!AI297*107.15%</f>
        <v>1500.1000000000001</v>
      </c>
      <c r="AJ260" s="161">
        <f>'Rent FY 2021-22'!AJ297*107.15%</f>
        <v>1767.9750000000001</v>
      </c>
      <c r="AK260" s="161"/>
      <c r="AL260" s="13">
        <f>'Rent FY 2021-22'!AL297</f>
        <v>960</v>
      </c>
      <c r="AM260" s="161">
        <f>'Rent FY 2021-22'!AM297*107.15%</f>
        <v>955.77800000000013</v>
      </c>
      <c r="AN260" s="161">
        <f>'Rent FY 2021-22'!AN297*107.15%</f>
        <v>782.19500000000005</v>
      </c>
      <c r="AO260" s="161">
        <f>'Rent FY 2021-22'!AO297*107.15%</f>
        <v>910.77500000000009</v>
      </c>
      <c r="AP260" s="161">
        <f>'Rent FY 2021-22'!AP297*107.15%</f>
        <v>1066.1425000000002</v>
      </c>
    </row>
    <row r="261" spans="1:42" x14ac:dyDescent="0.2">
      <c r="A261" s="13" t="s">
        <v>680</v>
      </c>
      <c r="B261" s="161">
        <f>'Rent FY 2021-22'!B298</f>
        <v>60</v>
      </c>
      <c r="C261" s="161">
        <f>'Rent FY 2021-22'!C298*107.15%</f>
        <v>461.81650000000008</v>
      </c>
      <c r="D261" s="161">
        <f>'Rent FY 2021-22'!D298*107.15%</f>
        <v>324.66450000000003</v>
      </c>
      <c r="E261" s="161">
        <f>'Rent FY 2021-22'!E298*107.15%</f>
        <v>482.17500000000007</v>
      </c>
      <c r="F261" s="161">
        <f>'Rent FY 2021-22'!F298*107.15%</f>
        <v>578.61</v>
      </c>
      <c r="G261" s="161"/>
      <c r="H261" s="161">
        <f>'Rent FY 2021-22'!H298</f>
        <v>30</v>
      </c>
      <c r="I261" s="161">
        <f>'Rent FY 2021-22'!I298*107.15%</f>
        <v>518.60600000000011</v>
      </c>
      <c r="J261" s="161">
        <f>'Rent FY 2021-22'!J298*107.15%</f>
        <v>471.46000000000004</v>
      </c>
      <c r="K261" s="161">
        <f>'Rent FY 2021-22'!K298*107.15%</f>
        <v>508.96250000000003</v>
      </c>
      <c r="L261" s="161">
        <f>'Rent FY 2021-22'!L298*107.15%</f>
        <v>535.75000000000011</v>
      </c>
      <c r="M261" s="161"/>
      <c r="N261" s="13">
        <f>'Rent FY 2021-22'!N298</f>
        <v>490</v>
      </c>
      <c r="O261" s="161">
        <f>'Rent FY 2021-22'!O298*107.15%</f>
        <v>636.47100000000012</v>
      </c>
      <c r="P261" s="161">
        <f>'Rent FY 2021-22'!P298*107.15%</f>
        <v>562.53750000000002</v>
      </c>
      <c r="Q261" s="161">
        <f>'Rent FY 2021-22'!Q298*107.15%</f>
        <v>616.11250000000007</v>
      </c>
      <c r="R261" s="161">
        <f>'Rent FY 2021-22'!R298*107.15%</f>
        <v>696.47500000000002</v>
      </c>
      <c r="S261" s="161"/>
      <c r="T261" s="13">
        <f>'Rent FY 2021-22'!T262</f>
        <v>820</v>
      </c>
      <c r="U261" s="161">
        <f>'Rent FY 2021-22'!U298*107.15%</f>
        <v>840.05600000000004</v>
      </c>
      <c r="V261" s="161">
        <f>'Rent FY 2021-22'!V298*107.15%</f>
        <v>723.26250000000005</v>
      </c>
      <c r="W261" s="161">
        <f>'Rent FY 2021-22'!W298*107.15%</f>
        <v>803.62500000000011</v>
      </c>
      <c r="X261" s="161">
        <f>'Rent FY 2021-22'!X298*107.15%</f>
        <v>910.77500000000009</v>
      </c>
      <c r="Y261" s="161"/>
      <c r="Z261" s="13">
        <f>'Rent FY 2021-22'!Z298</f>
        <v>330</v>
      </c>
      <c r="AA261" s="161">
        <f>'Rent FY 2021-22'!AA298*107.15%</f>
        <v>1059.7135000000001</v>
      </c>
      <c r="AB261" s="161">
        <f>'Rent FY 2021-22'!AB298*107.15%</f>
        <v>910.77500000000009</v>
      </c>
      <c r="AC261" s="161">
        <f>'Rent FY 2021-22'!AC298*107.15%</f>
        <v>1017.9250000000001</v>
      </c>
      <c r="AD261" s="161">
        <f>'Rent FY 2021-22'!AD298*107.15%</f>
        <v>1178.6500000000001</v>
      </c>
      <c r="AE261" s="161"/>
      <c r="AF261" s="13">
        <f>'Rent FY 2021-22'!AF298</f>
        <v>130</v>
      </c>
      <c r="AG261" s="161">
        <f>'Rent FY 2021-22'!AG298*107.15%</f>
        <v>1370.4485000000002</v>
      </c>
      <c r="AH261" s="161">
        <f>'Rent FY 2021-22'!AH298*107.15%</f>
        <v>1178.6500000000001</v>
      </c>
      <c r="AI261" s="161">
        <f>'Rent FY 2021-22'!AI298*107.15%</f>
        <v>1285.8000000000002</v>
      </c>
      <c r="AJ261" s="161">
        <f>'Rent FY 2021-22'!AJ298*107.15%</f>
        <v>1530.1020000000001</v>
      </c>
      <c r="AK261" s="161"/>
      <c r="AL261" s="13">
        <f>'Rent FY 2021-22'!AL298</f>
        <v>1770</v>
      </c>
      <c r="AM261" s="161">
        <f>'Rent FY 2021-22'!AM298*107.15%</f>
        <v>847.55650000000014</v>
      </c>
      <c r="AN261" s="161">
        <f>'Rent FY 2021-22'!AN298*107.15%</f>
        <v>642.90000000000009</v>
      </c>
      <c r="AO261" s="161">
        <f>'Rent FY 2021-22'!AO298*107.15%</f>
        <v>803.62500000000011</v>
      </c>
      <c r="AP261" s="161">
        <f>'Rent FY 2021-22'!AP298*107.15%</f>
        <v>964.35000000000014</v>
      </c>
    </row>
    <row r="262" spans="1:42" x14ac:dyDescent="0.2">
      <c r="A262" s="13" t="s">
        <v>682</v>
      </c>
      <c r="B262" s="161">
        <f>'Rent FY 2021-22'!B299</f>
        <v>10</v>
      </c>
      <c r="C262" s="161">
        <f>'Rent FY 2021-22'!C299*107.15%</f>
        <v>650.40050000000008</v>
      </c>
      <c r="D262" s="161">
        <f>'Rent FY 2021-22'!D299*107.15%</f>
        <v>535.75000000000011</v>
      </c>
      <c r="E262" s="161">
        <f>'Rent FY 2021-22'!E299*107.15%</f>
        <v>669.68750000000011</v>
      </c>
      <c r="F262" s="161">
        <f>'Rent FY 2021-22'!F299*107.15%</f>
        <v>723.26250000000005</v>
      </c>
      <c r="G262" s="161"/>
      <c r="H262" s="161">
        <f>'Rent FY 2021-22'!H299</f>
        <v>10</v>
      </c>
      <c r="I262" s="161">
        <f>'Rent FY 2021-22'!I299*107.15%</f>
        <v>770.40850000000012</v>
      </c>
      <c r="J262" s="161">
        <f>'Rent FY 2021-22'!J299*107.15%</f>
        <v>642.90000000000009</v>
      </c>
      <c r="K262" s="161">
        <f>'Rent FY 2021-22'!K299*107.15%</f>
        <v>803.62500000000011</v>
      </c>
      <c r="L262" s="161">
        <f>'Rent FY 2021-22'!L299*107.15%</f>
        <v>857.2</v>
      </c>
      <c r="M262" s="161"/>
      <c r="N262" s="13">
        <f>'Rent FY 2021-22'!N299</f>
        <v>140</v>
      </c>
      <c r="O262" s="161">
        <f>'Rent FY 2021-22'!O299*107.15%</f>
        <v>861.4860000000001</v>
      </c>
      <c r="P262" s="161">
        <f>'Rent FY 2021-22'!P299*107.15%</f>
        <v>803.62500000000011</v>
      </c>
      <c r="Q262" s="161">
        <f>'Rent FY 2021-22'!Q299*107.15%</f>
        <v>857.2</v>
      </c>
      <c r="R262" s="161">
        <f>'Rent FY 2021-22'!R299*107.15%</f>
        <v>937.56250000000011</v>
      </c>
      <c r="S262" s="161"/>
      <c r="T262" s="13">
        <f>'Rent FY 2021-22'!T263</f>
        <v>820</v>
      </c>
      <c r="U262" s="161">
        <f>'Rent FY 2021-22'!U299*107.15%</f>
        <v>1120.7890000000002</v>
      </c>
      <c r="V262" s="161">
        <f>'Rent FY 2021-22'!V299*107.15%</f>
        <v>1012.5675000000001</v>
      </c>
      <c r="W262" s="161">
        <f>'Rent FY 2021-22'!W299*107.15%</f>
        <v>1087.5725000000002</v>
      </c>
      <c r="X262" s="161">
        <f>'Rent FY 2021-22'!X299*107.15%</f>
        <v>1232.2250000000001</v>
      </c>
      <c r="Y262" s="161"/>
      <c r="Z262" s="13">
        <f>'Rent FY 2021-22'!Z299</f>
        <v>190</v>
      </c>
      <c r="AA262" s="161">
        <f>'Rent FY 2021-22'!AA299*107.15%</f>
        <v>1445.4535000000001</v>
      </c>
      <c r="AB262" s="161">
        <f>'Rent FY 2021-22'!AB299*107.15%</f>
        <v>1285.8000000000002</v>
      </c>
      <c r="AC262" s="161">
        <f>'Rent FY 2021-22'!AC299*107.15%</f>
        <v>1446.5250000000001</v>
      </c>
      <c r="AD262" s="161">
        <f>'Rent FY 2021-22'!AD299*107.15%</f>
        <v>1607.2500000000002</v>
      </c>
      <c r="AE262" s="161"/>
      <c r="AF262" s="13">
        <f>'Rent FY 2021-22'!AF299</f>
        <v>80</v>
      </c>
      <c r="AG262" s="161">
        <f>'Rent FY 2021-22'!AG299*107.15%</f>
        <v>2151.5720000000001</v>
      </c>
      <c r="AH262" s="161">
        <f>'Rent FY 2021-22'!AH299*107.15%</f>
        <v>1607.2500000000002</v>
      </c>
      <c r="AI262" s="161">
        <f>'Rent FY 2021-22'!AI299*107.15%</f>
        <v>1928.7000000000003</v>
      </c>
      <c r="AJ262" s="161">
        <f>'Rent FY 2021-22'!AJ299*107.15%</f>
        <v>2678.7500000000005</v>
      </c>
      <c r="AK262" s="161"/>
      <c r="AL262" s="13">
        <f>'Rent FY 2021-22'!AL299</f>
        <v>740</v>
      </c>
      <c r="AM262" s="161">
        <f>'Rent FY 2021-22'!AM299*107.15%</f>
        <v>1260.0840000000001</v>
      </c>
      <c r="AN262" s="161">
        <f>'Rent FY 2021-22'!AN299*107.15%</f>
        <v>953.6350000000001</v>
      </c>
      <c r="AO262" s="161">
        <f>'Rent FY 2021-22'!AO299*107.15%</f>
        <v>1133.6470000000002</v>
      </c>
      <c r="AP262" s="161">
        <f>'Rent FY 2021-22'!AP299*107.15%</f>
        <v>1446.5250000000001</v>
      </c>
    </row>
    <row r="263" spans="1:42" x14ac:dyDescent="0.2">
      <c r="A263" s="13" t="s">
        <v>684</v>
      </c>
      <c r="B263" s="161">
        <f>'Rent FY 2021-22'!B300</f>
        <v>60</v>
      </c>
      <c r="C263" s="161">
        <f>'Rent FY 2021-22'!C300*107.15%</f>
        <v>585.0390000000001</v>
      </c>
      <c r="D263" s="161">
        <f>'Rent FY 2021-22'!D300*107.15%</f>
        <v>535.75000000000011</v>
      </c>
      <c r="E263" s="161">
        <f>'Rent FY 2021-22'!E300*107.15%</f>
        <v>589.32500000000005</v>
      </c>
      <c r="F263" s="161">
        <f>'Rent FY 2021-22'!F300*107.15%</f>
        <v>642.90000000000009</v>
      </c>
      <c r="G263" s="161"/>
      <c r="H263" s="161">
        <f>'Rent FY 2021-22'!H300</f>
        <v>50</v>
      </c>
      <c r="I263" s="161">
        <f>'Rent FY 2021-22'!I300*107.15%</f>
        <v>675.04500000000007</v>
      </c>
      <c r="J263" s="161">
        <f>'Rent FY 2021-22'!J300*107.15%</f>
        <v>616.11250000000007</v>
      </c>
      <c r="K263" s="161">
        <f>'Rent FY 2021-22'!K300*107.15%</f>
        <v>664.33</v>
      </c>
      <c r="L263" s="161">
        <f>'Rent FY 2021-22'!L300*107.15%</f>
        <v>696.47500000000002</v>
      </c>
      <c r="M263" s="161"/>
      <c r="N263" s="13">
        <f>'Rent FY 2021-22'!N300</f>
        <v>280</v>
      </c>
      <c r="O263" s="161">
        <f>'Rent FY 2021-22'!O300*107.15%</f>
        <v>855.05700000000013</v>
      </c>
      <c r="P263" s="161">
        <f>'Rent FY 2021-22'!P300*107.15%</f>
        <v>776.83750000000009</v>
      </c>
      <c r="Q263" s="161">
        <f>'Rent FY 2021-22'!Q300*107.15%</f>
        <v>851.84250000000009</v>
      </c>
      <c r="R263" s="161">
        <f>'Rent FY 2021-22'!R300*107.15%</f>
        <v>910.77500000000009</v>
      </c>
      <c r="S263" s="161"/>
      <c r="T263" s="13">
        <f>'Rent FY 2021-22'!T264</f>
        <v>1490</v>
      </c>
      <c r="U263" s="161">
        <f>'Rent FY 2021-22'!U300*107.15%</f>
        <v>1191.508</v>
      </c>
      <c r="V263" s="161">
        <f>'Rent FY 2021-22'!V300*107.15%</f>
        <v>1017.9250000000001</v>
      </c>
      <c r="W263" s="161">
        <f>'Rent FY 2021-22'!W300*107.15%</f>
        <v>1125.075</v>
      </c>
      <c r="X263" s="161">
        <f>'Rent FY 2021-22'!X300*107.15%</f>
        <v>1339.3750000000002</v>
      </c>
      <c r="Y263" s="161"/>
      <c r="Z263" s="13">
        <f>'Rent FY 2021-22'!Z300</f>
        <v>260</v>
      </c>
      <c r="AA263" s="161">
        <f>'Rent FY 2021-22'!AA300*107.15%</f>
        <v>1516.1725000000001</v>
      </c>
      <c r="AB263" s="161">
        <f>'Rent FY 2021-22'!AB300*107.15%</f>
        <v>1232.2250000000001</v>
      </c>
      <c r="AC263" s="161">
        <f>'Rent FY 2021-22'!AC300*107.15%</f>
        <v>1392.95</v>
      </c>
      <c r="AD263" s="161">
        <f>'Rent FY 2021-22'!AD300*107.15%</f>
        <v>1714.4</v>
      </c>
      <c r="AE263" s="161"/>
      <c r="AF263" s="13">
        <f>'Rent FY 2021-22'!AF300</f>
        <v>110</v>
      </c>
      <c r="AG263" s="161">
        <f>'Rent FY 2021-22'!AG300*107.15%</f>
        <v>2467.6645000000003</v>
      </c>
      <c r="AH263" s="161">
        <f>'Rent FY 2021-22'!AH300*107.15%</f>
        <v>1741.1875000000002</v>
      </c>
      <c r="AI263" s="161">
        <f>'Rent FY 2021-22'!AI300*107.15%</f>
        <v>2185.86</v>
      </c>
      <c r="AJ263" s="161">
        <f>'Rent FY 2021-22'!AJ300*107.15%</f>
        <v>3053.7750000000005</v>
      </c>
      <c r="AK263" s="161"/>
      <c r="AL263" s="13">
        <f>'Rent FY 2021-22'!AL300</f>
        <v>1220</v>
      </c>
      <c r="AM263" s="161">
        <f>'Rent FY 2021-22'!AM300*107.15%</f>
        <v>1251.5120000000002</v>
      </c>
      <c r="AN263" s="161">
        <f>'Rent FY 2021-22'!AN300*107.15%</f>
        <v>883.98750000000007</v>
      </c>
      <c r="AO263" s="161">
        <f>'Rent FY 2021-22'!AO300*107.15%</f>
        <v>1071.5000000000002</v>
      </c>
      <c r="AP263" s="161">
        <f>'Rent FY 2021-22'!AP300*107.15%</f>
        <v>1419.7375000000002</v>
      </c>
    </row>
    <row r="264" spans="1:42" x14ac:dyDescent="0.2">
      <c r="A264" s="13" t="s">
        <v>840</v>
      </c>
      <c r="B264" s="161">
        <f>'Rent FY 2021-22'!B301</f>
        <v>170</v>
      </c>
      <c r="C264" s="161">
        <f>'Rent FY 2021-22'!C301*107.15%</f>
        <v>601.11150000000009</v>
      </c>
      <c r="D264" s="161">
        <f>'Rent FY 2021-22'!D301*107.15%</f>
        <v>508.96250000000003</v>
      </c>
      <c r="E264" s="161">
        <f>'Rent FY 2021-22'!E301*107.15%</f>
        <v>589.32500000000005</v>
      </c>
      <c r="F264" s="161">
        <f>'Rent FY 2021-22'!F301*107.15%</f>
        <v>696.47500000000002</v>
      </c>
      <c r="G264" s="161"/>
      <c r="H264" s="161">
        <f>'Rent FY 2021-22'!H301</f>
        <v>130</v>
      </c>
      <c r="I264" s="161">
        <f>'Rent FY 2021-22'!I301*107.15%</f>
        <v>769.3370000000001</v>
      </c>
      <c r="J264" s="161">
        <f>'Rent FY 2021-22'!J301*107.15%</f>
        <v>669.68750000000011</v>
      </c>
      <c r="K264" s="161">
        <f>'Rent FY 2021-22'!K301*107.15%</f>
        <v>744.69250000000011</v>
      </c>
      <c r="L264" s="161">
        <f>'Rent FY 2021-22'!L301*107.15%</f>
        <v>830.41250000000014</v>
      </c>
      <c r="M264" s="161"/>
      <c r="N264" s="13">
        <f>'Rent FY 2021-22'!N301</f>
        <v>1010</v>
      </c>
      <c r="O264" s="161">
        <f>'Rent FY 2021-22'!O301*107.15%</f>
        <v>976.13650000000007</v>
      </c>
      <c r="P264" s="161">
        <f>'Rent FY 2021-22'!P301*107.15%</f>
        <v>830.41250000000014</v>
      </c>
      <c r="Q264" s="161">
        <f>'Rent FY 2021-22'!Q301*107.15%</f>
        <v>937.56250000000011</v>
      </c>
      <c r="R264" s="161">
        <f>'Rent FY 2021-22'!R301*107.15%</f>
        <v>1071.5000000000002</v>
      </c>
      <c r="S264" s="161"/>
      <c r="T264" s="13">
        <f>'Rent FY 2021-22'!T265</f>
        <v>490</v>
      </c>
      <c r="U264" s="161">
        <f>'Rent FY 2021-22'!U301*107.15%</f>
        <v>1209.7235000000001</v>
      </c>
      <c r="V264" s="161">
        <f>'Rent FY 2021-22'!V301*107.15%</f>
        <v>1017.9250000000001</v>
      </c>
      <c r="W264" s="161">
        <f>'Rent FY 2021-22'!W301*107.15%</f>
        <v>1167.9350000000002</v>
      </c>
      <c r="X264" s="161">
        <f>'Rent FY 2021-22'!X301*107.15%</f>
        <v>1339.3750000000002</v>
      </c>
      <c r="Y264" s="161"/>
      <c r="Z264" s="13">
        <f>'Rent FY 2021-22'!Z301</f>
        <v>1230</v>
      </c>
      <c r="AA264" s="161">
        <f>'Rent FY 2021-22'!AA301*107.15%</f>
        <v>1492.5995000000003</v>
      </c>
      <c r="AB264" s="161">
        <f>'Rent FY 2021-22'!AB301*107.15%</f>
        <v>1232.2250000000001</v>
      </c>
      <c r="AC264" s="161">
        <f>'Rent FY 2021-22'!AC301*107.15%</f>
        <v>1419.7375000000002</v>
      </c>
      <c r="AD264" s="161">
        <f>'Rent FY 2021-22'!AD301*107.15%</f>
        <v>1607.2500000000002</v>
      </c>
      <c r="AE264" s="161"/>
      <c r="AF264" s="13">
        <f>'Rent FY 2021-22'!AF301</f>
        <v>540</v>
      </c>
      <c r="AG264" s="161">
        <f>'Rent FY 2021-22'!AG301*107.15%</f>
        <v>2571.6000000000004</v>
      </c>
      <c r="AH264" s="161">
        <f>'Rent FY 2021-22'!AH301*107.15%</f>
        <v>1714.4</v>
      </c>
      <c r="AI264" s="161">
        <f>'Rent FY 2021-22'!AI301*107.15%</f>
        <v>2143.0000000000005</v>
      </c>
      <c r="AJ264" s="161">
        <f>'Rent FY 2021-22'!AJ301*107.15%</f>
        <v>2839.4750000000004</v>
      </c>
      <c r="AK264" s="161"/>
      <c r="AL264" s="13">
        <f>'Rent FY 2021-22'!AL301</f>
        <v>5150</v>
      </c>
      <c r="AM264" s="161">
        <f>'Rent FY 2021-22'!AM301*107.15%</f>
        <v>1343.6610000000001</v>
      </c>
      <c r="AN264" s="161">
        <f>'Rent FY 2021-22'!AN301*107.15%</f>
        <v>964.35000000000014</v>
      </c>
      <c r="AO264" s="161">
        <f>'Rent FY 2021-22'!AO301*107.15%</f>
        <v>1178.6500000000001</v>
      </c>
      <c r="AP264" s="161">
        <f>'Rent FY 2021-22'!AP301*107.15%</f>
        <v>1500.1000000000001</v>
      </c>
    </row>
    <row r="265" spans="1:42" x14ac:dyDescent="0.2">
      <c r="A265" s="13" t="s">
        <v>686</v>
      </c>
      <c r="B265" s="161">
        <f>'Rent FY 2021-22'!B302</f>
        <v>50</v>
      </c>
      <c r="C265" s="161">
        <f>'Rent FY 2021-22'!C302*107.15%</f>
        <v>518.60600000000011</v>
      </c>
      <c r="D265" s="161">
        <f>'Rent FY 2021-22'!D302*107.15%</f>
        <v>441.45800000000003</v>
      </c>
      <c r="E265" s="161">
        <f>'Rent FY 2021-22'!E302*107.15%</f>
        <v>482.17500000000007</v>
      </c>
      <c r="F265" s="161">
        <f>'Rent FY 2021-22'!F302*107.15%</f>
        <v>589.32500000000005</v>
      </c>
      <c r="G265" s="161"/>
      <c r="H265" s="161">
        <f>'Rent FY 2021-22'!H302</f>
        <v>20</v>
      </c>
      <c r="I265" s="161">
        <f>'Rent FY 2021-22'!I302*107.15%</f>
        <v>727.5485000000001</v>
      </c>
      <c r="J265" s="161">
        <f>'Rent FY 2021-22'!J302*107.15%</f>
        <v>642.90000000000009</v>
      </c>
      <c r="K265" s="161">
        <f>'Rent FY 2021-22'!K302*107.15%</f>
        <v>696.47500000000002</v>
      </c>
      <c r="L265" s="161">
        <f>'Rent FY 2021-22'!L302*107.15%</f>
        <v>803.62500000000011</v>
      </c>
      <c r="M265" s="161"/>
      <c r="N265" s="13">
        <f>'Rent FY 2021-22'!N302</f>
        <v>190</v>
      </c>
      <c r="O265" s="161">
        <f>'Rent FY 2021-22'!O302*107.15%</f>
        <v>850.77100000000007</v>
      </c>
      <c r="P265" s="161">
        <f>'Rent FY 2021-22'!P302*107.15%</f>
        <v>750.05000000000007</v>
      </c>
      <c r="Q265" s="161">
        <f>'Rent FY 2021-22'!Q302*107.15%</f>
        <v>835.7700000000001</v>
      </c>
      <c r="R265" s="161">
        <f>'Rent FY 2021-22'!R302*107.15%</f>
        <v>937.56250000000011</v>
      </c>
      <c r="S265" s="161"/>
      <c r="T265" s="13">
        <f>'Rent FY 2021-22'!T266</f>
        <v>1600</v>
      </c>
      <c r="U265" s="161">
        <f>'Rent FY 2021-22'!U302*107.15%</f>
        <v>1048.9985000000001</v>
      </c>
      <c r="V265" s="161">
        <f>'Rent FY 2021-22'!V302*107.15%</f>
        <v>910.77500000000009</v>
      </c>
      <c r="W265" s="161">
        <f>'Rent FY 2021-22'!W302*107.15%</f>
        <v>1017.9250000000001</v>
      </c>
      <c r="X265" s="161">
        <f>'Rent FY 2021-22'!X302*107.15%</f>
        <v>1125.075</v>
      </c>
      <c r="Y265" s="161"/>
      <c r="Z265" s="13">
        <f>'Rent FY 2021-22'!Z302</f>
        <v>270</v>
      </c>
      <c r="AA265" s="161">
        <f>'Rent FY 2021-22'!AA302*107.15%</f>
        <v>1306.1585000000002</v>
      </c>
      <c r="AB265" s="161">
        <f>'Rent FY 2021-22'!AB302*107.15%</f>
        <v>1125.075</v>
      </c>
      <c r="AC265" s="161">
        <f>'Rent FY 2021-22'!AC302*107.15%</f>
        <v>1285.8000000000002</v>
      </c>
      <c r="AD265" s="161">
        <f>'Rent FY 2021-22'!AD302*107.15%</f>
        <v>1446.5250000000001</v>
      </c>
      <c r="AE265" s="161"/>
      <c r="AF265" s="13">
        <f>'Rent FY 2021-22'!AF302</f>
        <v>90</v>
      </c>
      <c r="AG265" s="161">
        <f>'Rent FY 2021-22'!AG302*107.15%</f>
        <v>2137.6425000000004</v>
      </c>
      <c r="AH265" s="161">
        <f>'Rent FY 2021-22'!AH302*107.15%</f>
        <v>1553.6750000000002</v>
      </c>
      <c r="AI265" s="161">
        <f>'Rent FY 2021-22'!AI302*107.15%</f>
        <v>1808.6920000000002</v>
      </c>
      <c r="AJ265" s="161">
        <f>'Rent FY 2021-22'!AJ302*107.15%</f>
        <v>2143.0000000000005</v>
      </c>
      <c r="AK265" s="161"/>
      <c r="AL265" s="13">
        <f>'Rent FY 2021-22'!AL302</f>
        <v>1030</v>
      </c>
      <c r="AM265" s="161">
        <f>'Rent FY 2021-22'!AM302*107.15%</f>
        <v>1140.076</v>
      </c>
      <c r="AN265" s="161">
        <f>'Rent FY 2021-22'!AN302*107.15%</f>
        <v>883.98750000000007</v>
      </c>
      <c r="AO265" s="161">
        <f>'Rent FY 2021-22'!AO302*107.15%</f>
        <v>1044.7125000000001</v>
      </c>
      <c r="AP265" s="161">
        <f>'Rent FY 2021-22'!AP302*107.15%</f>
        <v>1285.8000000000002</v>
      </c>
    </row>
    <row r="266" spans="1:42" x14ac:dyDescent="0.2">
      <c r="A266" s="13" t="s">
        <v>688</v>
      </c>
      <c r="B266" s="161">
        <f>'Rent FY 2021-22'!B303</f>
        <v>70</v>
      </c>
      <c r="C266" s="161">
        <f>'Rent FY 2021-22'!C303*107.15%</f>
        <v>627.89900000000011</v>
      </c>
      <c r="D266" s="161">
        <f>'Rent FY 2021-22'!D303*107.15%</f>
        <v>546.46500000000003</v>
      </c>
      <c r="E266" s="161">
        <f>'Rent FY 2021-22'!E303*107.15%</f>
        <v>642.90000000000009</v>
      </c>
      <c r="F266" s="161">
        <f>'Rent FY 2021-22'!F303*107.15%</f>
        <v>696.47500000000002</v>
      </c>
      <c r="G266" s="161"/>
      <c r="H266" s="161">
        <f>'Rent FY 2021-22'!H303</f>
        <v>40</v>
      </c>
      <c r="I266" s="161">
        <f>'Rent FY 2021-22'!I303*107.15%</f>
        <v>896.84550000000013</v>
      </c>
      <c r="J266" s="161">
        <f>'Rent FY 2021-22'!J303*107.15%</f>
        <v>776.83750000000009</v>
      </c>
      <c r="K266" s="161">
        <f>'Rent FY 2021-22'!K303*107.15%</f>
        <v>857.2</v>
      </c>
      <c r="L266" s="161">
        <f>'Rent FY 2021-22'!L303*107.15%</f>
        <v>991.13750000000016</v>
      </c>
      <c r="M266" s="161"/>
      <c r="N266" s="13">
        <f>'Rent FY 2021-22'!N303</f>
        <v>390</v>
      </c>
      <c r="O266" s="161">
        <f>'Rent FY 2021-22'!O303*107.15%</f>
        <v>1141.1475</v>
      </c>
      <c r="P266" s="161">
        <f>'Rent FY 2021-22'!P303*107.15%</f>
        <v>983.63700000000006</v>
      </c>
      <c r="Q266" s="161">
        <f>'Rent FY 2021-22'!Q303*107.15%</f>
        <v>1125.075</v>
      </c>
      <c r="R266" s="161">
        <f>'Rent FY 2021-22'!R303*107.15%</f>
        <v>1285.8000000000002</v>
      </c>
      <c r="S266" s="161"/>
      <c r="T266" s="13">
        <f>'Rent FY 2021-22'!T267</f>
        <v>530</v>
      </c>
      <c r="U266" s="161">
        <f>'Rent FY 2021-22'!U303*107.15%</f>
        <v>1394.0215000000001</v>
      </c>
      <c r="V266" s="161">
        <f>'Rent FY 2021-22'!V303*107.15%</f>
        <v>1205.4375000000002</v>
      </c>
      <c r="W266" s="161">
        <f>'Rent FY 2021-22'!W303*107.15%</f>
        <v>1339.3750000000002</v>
      </c>
      <c r="X266" s="161">
        <f>'Rent FY 2021-22'!X303*107.15%</f>
        <v>1500.1000000000001</v>
      </c>
      <c r="Y266" s="161"/>
      <c r="Z266" s="13">
        <f>'Rent FY 2021-22'!Z303</f>
        <v>350</v>
      </c>
      <c r="AA266" s="161">
        <f>'Rent FY 2021-22'!AA303*107.15%</f>
        <v>1721.9005000000002</v>
      </c>
      <c r="AB266" s="161">
        <f>'Rent FY 2021-22'!AB303*107.15%</f>
        <v>1446.5250000000001</v>
      </c>
      <c r="AC266" s="161">
        <f>'Rent FY 2021-22'!AC303*107.15%</f>
        <v>1607.2500000000002</v>
      </c>
      <c r="AD266" s="161">
        <f>'Rent FY 2021-22'!AD303*107.15%</f>
        <v>1901.9125000000001</v>
      </c>
      <c r="AE266" s="161"/>
      <c r="AF266" s="13">
        <f>'Rent FY 2021-22'!AF303</f>
        <v>200</v>
      </c>
      <c r="AG266" s="161">
        <f>'Rent FY 2021-22'!AG303*107.15%</f>
        <v>2881.2635000000005</v>
      </c>
      <c r="AH266" s="161">
        <f>'Rent FY 2021-22'!AH303*107.15%</f>
        <v>2035.8500000000001</v>
      </c>
      <c r="AI266" s="161">
        <f>'Rent FY 2021-22'!AI303*107.15%</f>
        <v>2451.5920000000001</v>
      </c>
      <c r="AJ266" s="161">
        <f>'Rent FY 2021-22'!AJ303*107.15%</f>
        <v>3026.9875000000002</v>
      </c>
      <c r="AK266" s="161"/>
      <c r="AL266" s="13">
        <f>'Rent FY 2021-22'!AL303</f>
        <v>1880</v>
      </c>
      <c r="AM266" s="161">
        <f>'Rent FY 2021-22'!AM303*107.15%</f>
        <v>1525.8160000000003</v>
      </c>
      <c r="AN266" s="161">
        <f>'Rent FY 2021-22'!AN303*107.15%</f>
        <v>1125.075</v>
      </c>
      <c r="AO266" s="161">
        <f>'Rent FY 2021-22'!AO303*107.15%</f>
        <v>1366.1625000000001</v>
      </c>
      <c r="AP266" s="161">
        <f>'Rent FY 2021-22'!AP303*107.15%</f>
        <v>1660.8250000000003</v>
      </c>
    </row>
    <row r="267" spans="1:42" x14ac:dyDescent="0.2">
      <c r="A267" s="13" t="s">
        <v>690</v>
      </c>
      <c r="B267" s="161">
        <f>'Rent FY 2021-22'!B304</f>
        <v>10</v>
      </c>
      <c r="C267" s="161">
        <f>'Rent FY 2021-22'!C304*107.15%</f>
        <v>558.25150000000008</v>
      </c>
      <c r="D267" s="161">
        <f>'Rent FY 2021-22'!D304*107.15%</f>
        <v>535.75000000000011</v>
      </c>
      <c r="E267" s="161">
        <f>'Rent FY 2021-22'!E304*107.15%</f>
        <v>549.67950000000008</v>
      </c>
      <c r="F267" s="161">
        <f>'Rent FY 2021-22'!F304*107.15%</f>
        <v>562.53750000000002</v>
      </c>
      <c r="G267" s="161"/>
      <c r="H267" s="161">
        <f>'Rent FY 2021-22'!H304</f>
        <v>20</v>
      </c>
      <c r="I267" s="161">
        <f>'Rent FY 2021-22'!I304*107.15%</f>
        <v>687.90300000000002</v>
      </c>
      <c r="J267" s="161">
        <f>'Rent FY 2021-22'!J304*107.15%</f>
        <v>639.68550000000005</v>
      </c>
      <c r="K267" s="161">
        <f>'Rent FY 2021-22'!K304*107.15%</f>
        <v>671.83050000000003</v>
      </c>
      <c r="L267" s="161">
        <f>'Rent FY 2021-22'!L304*107.15%</f>
        <v>747.90700000000004</v>
      </c>
      <c r="M267" s="161"/>
      <c r="N267" s="13">
        <f>'Rent FY 2021-22'!N304</f>
        <v>120</v>
      </c>
      <c r="O267" s="161">
        <f>'Rent FY 2021-22'!O304*107.15%</f>
        <v>935.41950000000008</v>
      </c>
      <c r="P267" s="161">
        <f>'Rent FY 2021-22'!P304*107.15%</f>
        <v>819.6975000000001</v>
      </c>
      <c r="Q267" s="161">
        <f>'Rent FY 2021-22'!Q304*107.15%</f>
        <v>883.98750000000007</v>
      </c>
      <c r="R267" s="161">
        <f>'Rent FY 2021-22'!R304*107.15%</f>
        <v>964.35000000000014</v>
      </c>
      <c r="S267" s="161"/>
      <c r="T267" s="13">
        <f>'Rent FY 2021-22'!T268</f>
        <v>1030</v>
      </c>
      <c r="U267" s="161">
        <f>'Rent FY 2021-22'!U304*107.15%</f>
        <v>1175.4355</v>
      </c>
      <c r="V267" s="161">
        <f>'Rent FY 2021-22'!V304*107.15%</f>
        <v>1017.9250000000001</v>
      </c>
      <c r="W267" s="161">
        <f>'Rent FY 2021-22'!W304*107.15%</f>
        <v>1098.2875000000001</v>
      </c>
      <c r="X267" s="161">
        <f>'Rent FY 2021-22'!X304*107.15%</f>
        <v>1285.8000000000002</v>
      </c>
      <c r="Y267" s="161"/>
      <c r="Z267" s="13">
        <f>'Rent FY 2021-22'!Z304</f>
        <v>150</v>
      </c>
      <c r="AA267" s="161">
        <f>'Rent FY 2021-22'!AA304*107.15%</f>
        <v>1487.2420000000002</v>
      </c>
      <c r="AB267" s="161">
        <f>'Rent FY 2021-22'!AB304*107.15%</f>
        <v>1232.2250000000001</v>
      </c>
      <c r="AC267" s="161">
        <f>'Rent FY 2021-22'!AC304*107.15%</f>
        <v>1446.5250000000001</v>
      </c>
      <c r="AD267" s="161">
        <f>'Rent FY 2021-22'!AD304*107.15%</f>
        <v>1607.2500000000002</v>
      </c>
      <c r="AE267" s="161"/>
      <c r="AF267" s="13">
        <f>'Rent FY 2021-22'!AF304</f>
        <v>60</v>
      </c>
      <c r="AG267" s="161">
        <f>'Rent FY 2021-22'!AG304*107.15%</f>
        <v>2643.3905000000004</v>
      </c>
      <c r="AH267" s="161">
        <f>'Rent FY 2021-22'!AH304*107.15%</f>
        <v>1767.9750000000001</v>
      </c>
      <c r="AI267" s="161">
        <f>'Rent FY 2021-22'!AI304*107.15%</f>
        <v>2357.3000000000002</v>
      </c>
      <c r="AJ267" s="161">
        <f>'Rent FY 2021-22'!AJ304*107.15%</f>
        <v>3214.5000000000005</v>
      </c>
      <c r="AK267" s="161"/>
      <c r="AL267" s="13">
        <f>'Rent FY 2021-22'!AL304</f>
        <v>570</v>
      </c>
      <c r="AM267" s="161">
        <f>'Rent FY 2021-22'!AM304*107.15%</f>
        <v>1342.5895</v>
      </c>
      <c r="AN267" s="161">
        <f>'Rent FY 2021-22'!AN304*107.15%</f>
        <v>958.99250000000006</v>
      </c>
      <c r="AO267" s="161">
        <f>'Rent FY 2021-22'!AO304*107.15%</f>
        <v>1178.6500000000001</v>
      </c>
      <c r="AP267" s="161">
        <f>'Rent FY 2021-22'!AP304*107.15%</f>
        <v>1446.5250000000001</v>
      </c>
    </row>
    <row r="268" spans="1:42" x14ac:dyDescent="0.2">
      <c r="A268" s="13" t="s">
        <v>692</v>
      </c>
      <c r="B268" s="161">
        <f>'Rent FY 2021-22'!B305</f>
        <v>40</v>
      </c>
      <c r="C268" s="161">
        <f>'Rent FY 2021-22'!C305*107.15%</f>
        <v>696.47500000000002</v>
      </c>
      <c r="D268" s="161">
        <f>'Rent FY 2021-22'!D305*107.15%</f>
        <v>616.11250000000007</v>
      </c>
      <c r="E268" s="161">
        <f>'Rent FY 2021-22'!E305*107.15%</f>
        <v>696.47500000000002</v>
      </c>
      <c r="F268" s="161">
        <f>'Rent FY 2021-22'!F305*107.15%</f>
        <v>766.12250000000006</v>
      </c>
      <c r="G268" s="161"/>
      <c r="H268" s="161">
        <f>'Rent FY 2021-22'!H305</f>
        <v>20</v>
      </c>
      <c r="I268" s="161">
        <f>'Rent FY 2021-22'!I305*107.15%</f>
        <v>767.19400000000007</v>
      </c>
      <c r="J268" s="161">
        <f>'Rent FY 2021-22'!J305*107.15%</f>
        <v>707.19</v>
      </c>
      <c r="K268" s="161">
        <f>'Rent FY 2021-22'!K305*107.15%</f>
        <v>766.12250000000006</v>
      </c>
      <c r="L268" s="161">
        <f>'Rent FY 2021-22'!L305*107.15%</f>
        <v>803.62500000000011</v>
      </c>
      <c r="M268" s="161"/>
      <c r="N268" s="13">
        <f>'Rent FY 2021-22'!N305</f>
        <v>140</v>
      </c>
      <c r="O268" s="161">
        <f>'Rent FY 2021-22'!O305*107.15%</f>
        <v>888.27350000000013</v>
      </c>
      <c r="P268" s="161">
        <f>'Rent FY 2021-22'!P305*107.15%</f>
        <v>819.6975000000001</v>
      </c>
      <c r="Q268" s="161">
        <f>'Rent FY 2021-22'!Q305*107.15%</f>
        <v>883.98750000000007</v>
      </c>
      <c r="R268" s="161">
        <f>'Rent FY 2021-22'!R305*107.15%</f>
        <v>958.99250000000006</v>
      </c>
      <c r="S268" s="161"/>
      <c r="T268" s="13">
        <f>'Rent FY 2021-22'!T269</f>
        <v>580</v>
      </c>
      <c r="U268" s="161">
        <f>'Rent FY 2021-22'!U305*107.15%</f>
        <v>1141.1475</v>
      </c>
      <c r="V268" s="161">
        <f>'Rent FY 2021-22'!V305*107.15%</f>
        <v>991.13750000000016</v>
      </c>
      <c r="W268" s="161">
        <f>'Rent FY 2021-22'!W305*107.15%</f>
        <v>1098.2875000000001</v>
      </c>
      <c r="X268" s="161">
        <f>'Rent FY 2021-22'!X305*107.15%</f>
        <v>1232.2250000000001</v>
      </c>
      <c r="Y268" s="161"/>
      <c r="Z268" s="13">
        <f>'Rent FY 2021-22'!Z305</f>
        <v>160</v>
      </c>
      <c r="AA268" s="161">
        <f>'Rent FY 2021-22'!AA305*107.15%</f>
        <v>1382.2350000000001</v>
      </c>
      <c r="AB268" s="161">
        <f>'Rent FY 2021-22'!AB305*107.15%</f>
        <v>1178.6500000000001</v>
      </c>
      <c r="AC268" s="161">
        <f>'Rent FY 2021-22'!AC305*107.15%</f>
        <v>1339.3750000000002</v>
      </c>
      <c r="AD268" s="161">
        <f>'Rent FY 2021-22'!AD305*107.15%</f>
        <v>1500.1000000000001</v>
      </c>
      <c r="AE268" s="161"/>
      <c r="AF268" s="13">
        <f>'Rent FY 2021-22'!AF305</f>
        <v>80</v>
      </c>
      <c r="AG268" s="161">
        <f>'Rent FY 2021-22'!AG305*107.15%</f>
        <v>2300.5105000000003</v>
      </c>
      <c r="AH268" s="161">
        <f>'Rent FY 2021-22'!AH305*107.15%</f>
        <v>1607.2500000000002</v>
      </c>
      <c r="AI268" s="161">
        <f>'Rent FY 2021-22'!AI305*107.15%</f>
        <v>1923.3425000000002</v>
      </c>
      <c r="AJ268" s="161">
        <f>'Rent FY 2021-22'!AJ305*107.15%</f>
        <v>2678.7500000000005</v>
      </c>
      <c r="AK268" s="161"/>
      <c r="AL268" s="13">
        <f>'Rent FY 2021-22'!AL305</f>
        <v>720</v>
      </c>
      <c r="AM268" s="161">
        <f>'Rent FY 2021-22'!AM305*107.15%</f>
        <v>1245.0830000000001</v>
      </c>
      <c r="AN268" s="161">
        <f>'Rent FY 2021-22'!AN305*107.15%</f>
        <v>910.77500000000009</v>
      </c>
      <c r="AO268" s="161">
        <f>'Rent FY 2021-22'!AO305*107.15%</f>
        <v>1098.2875000000001</v>
      </c>
      <c r="AP268" s="161">
        <f>'Rent FY 2021-22'!AP305*107.15%</f>
        <v>1392.95</v>
      </c>
    </row>
    <row r="269" spans="1:42" x14ac:dyDescent="0.2">
      <c r="A269" s="13" t="s">
        <v>694</v>
      </c>
      <c r="B269" s="161">
        <f>'Rent FY 2021-22'!B306</f>
        <v>10</v>
      </c>
      <c r="C269" s="161">
        <f>'Rent FY 2021-22'!C306*107.15%</f>
        <v>470.38850000000008</v>
      </c>
      <c r="D269" s="161">
        <f>'Rent FY 2021-22'!D306*107.15%</f>
        <v>460.74500000000006</v>
      </c>
      <c r="E269" s="161">
        <f>'Rent FY 2021-22'!E306*107.15%</f>
        <v>460.74500000000006</v>
      </c>
      <c r="F269" s="161">
        <f>'Rent FY 2021-22'!F306*107.15%</f>
        <v>482.17500000000007</v>
      </c>
      <c r="G269" s="161"/>
      <c r="H269" s="161">
        <f>'Rent FY 2021-22'!H306</f>
        <v>20</v>
      </c>
      <c r="I269" s="161">
        <f>'Rent FY 2021-22'!I306*107.15%</f>
        <v>667.54450000000008</v>
      </c>
      <c r="J269" s="161">
        <f>'Rent FY 2021-22'!J306*107.15%</f>
        <v>637.54250000000002</v>
      </c>
      <c r="K269" s="161">
        <f>'Rent FY 2021-22'!K306*107.15%</f>
        <v>669.68750000000011</v>
      </c>
      <c r="L269" s="161">
        <f>'Rent FY 2021-22'!L306*107.15%</f>
        <v>696.47500000000002</v>
      </c>
      <c r="M269" s="161"/>
      <c r="N269" s="13">
        <f>'Rent FY 2021-22'!N306</f>
        <v>170</v>
      </c>
      <c r="O269" s="161">
        <f>'Rent FY 2021-22'!O306*107.15%</f>
        <v>845.41350000000011</v>
      </c>
      <c r="P269" s="161">
        <f>'Rent FY 2021-22'!P306*107.15%</f>
        <v>776.83750000000009</v>
      </c>
      <c r="Q269" s="161">
        <f>'Rent FY 2021-22'!Q306*107.15%</f>
        <v>830.41250000000014</v>
      </c>
      <c r="R269" s="161">
        <f>'Rent FY 2021-22'!R306*107.15%</f>
        <v>937.56250000000011</v>
      </c>
      <c r="S269" s="161"/>
      <c r="T269" s="13">
        <f>'Rent FY 2021-22'!T270</f>
        <v>2080</v>
      </c>
      <c r="U269" s="161">
        <f>'Rent FY 2021-22'!U306*107.15%</f>
        <v>1039.355</v>
      </c>
      <c r="V269" s="161">
        <f>'Rent FY 2021-22'!V306*107.15%</f>
        <v>937.56250000000011</v>
      </c>
      <c r="W269" s="161">
        <f>'Rent FY 2021-22'!W306*107.15%</f>
        <v>1007.2100000000002</v>
      </c>
      <c r="X269" s="161">
        <f>'Rent FY 2021-22'!X306*107.15%</f>
        <v>1098.2875000000001</v>
      </c>
      <c r="Y269" s="161"/>
      <c r="Z269" s="13">
        <f>'Rent FY 2021-22'!Z306</f>
        <v>290</v>
      </c>
      <c r="AA269" s="161">
        <f>'Rent FY 2021-22'!AA306*107.15%</f>
        <v>1455.0970000000002</v>
      </c>
      <c r="AB269" s="161">
        <f>'Rent FY 2021-22'!AB306*107.15%</f>
        <v>1205.4375000000002</v>
      </c>
      <c r="AC269" s="161">
        <f>'Rent FY 2021-22'!AC306*107.15%</f>
        <v>1387.5925000000002</v>
      </c>
      <c r="AD269" s="161">
        <f>'Rent FY 2021-22'!AD306*107.15%</f>
        <v>1601.8925000000002</v>
      </c>
      <c r="AE269" s="161"/>
      <c r="AF269" s="13">
        <f>'Rent FY 2021-22'!AF306</f>
        <v>110</v>
      </c>
      <c r="AG269" s="161">
        <f>'Rent FY 2021-22'!AG306*107.15%</f>
        <v>2505.1670000000004</v>
      </c>
      <c r="AH269" s="161">
        <f>'Rent FY 2021-22'!AH306*107.15%</f>
        <v>1607.2500000000002</v>
      </c>
      <c r="AI269" s="161">
        <f>'Rent FY 2021-22'!AI306*107.15%</f>
        <v>2030.4925000000003</v>
      </c>
      <c r="AJ269" s="161">
        <f>'Rent FY 2021-22'!AJ306*107.15%</f>
        <v>2946.6250000000005</v>
      </c>
      <c r="AK269" s="161"/>
      <c r="AL269" s="13">
        <f>'Rent FY 2021-22'!AL306</f>
        <v>960</v>
      </c>
      <c r="AM269" s="161">
        <f>'Rent FY 2021-22'!AM306*107.15%</f>
        <v>1282.5855000000001</v>
      </c>
      <c r="AN269" s="161">
        <f>'Rent FY 2021-22'!AN306*107.15%</f>
        <v>910.77500000000009</v>
      </c>
      <c r="AO269" s="161">
        <f>'Rent FY 2021-22'!AO306*107.15%</f>
        <v>1071.5000000000002</v>
      </c>
      <c r="AP269" s="161">
        <f>'Rent FY 2021-22'!AP306*107.15%</f>
        <v>1410.0940000000001</v>
      </c>
    </row>
    <row r="270" spans="1:42" x14ac:dyDescent="0.2">
      <c r="A270" s="13" t="s">
        <v>841</v>
      </c>
      <c r="B270" s="161">
        <f>'Rent FY 2021-22'!B307</f>
        <v>160</v>
      </c>
      <c r="C270" s="161">
        <f>'Rent FY 2021-22'!C307*107.15%</f>
        <v>628.97050000000002</v>
      </c>
      <c r="D270" s="161">
        <f>'Rent FY 2021-22'!D307*107.15%</f>
        <v>535.75000000000011</v>
      </c>
      <c r="E270" s="161">
        <f>'Rent FY 2021-22'!E307*107.15%</f>
        <v>642.90000000000009</v>
      </c>
      <c r="F270" s="161">
        <f>'Rent FY 2021-22'!F307*107.15%</f>
        <v>707.19</v>
      </c>
      <c r="G270" s="161"/>
      <c r="H270" s="161">
        <f>'Rent FY 2021-22'!H307</f>
        <v>340</v>
      </c>
      <c r="I270" s="161">
        <f>'Rent FY 2021-22'!I307*107.15%</f>
        <v>810.05400000000009</v>
      </c>
      <c r="J270" s="161">
        <f>'Rent FY 2021-22'!J307*107.15%</f>
        <v>744.69250000000011</v>
      </c>
      <c r="K270" s="161">
        <f>'Rent FY 2021-22'!K307*107.15%</f>
        <v>803.62500000000011</v>
      </c>
      <c r="L270" s="161">
        <f>'Rent FY 2021-22'!L307*107.15%</f>
        <v>881.84450000000015</v>
      </c>
      <c r="M270" s="161"/>
      <c r="N270" s="13">
        <f>'Rent FY 2021-22'!N307</f>
        <v>2870</v>
      </c>
      <c r="O270" s="161">
        <f>'Rent FY 2021-22'!O307*107.15%</f>
        <v>987.92300000000012</v>
      </c>
      <c r="P270" s="161">
        <f>'Rent FY 2021-22'!P307*107.15%</f>
        <v>910.77500000000009</v>
      </c>
      <c r="Q270" s="161">
        <f>'Rent FY 2021-22'!Q307*107.15%</f>
        <v>964.35000000000014</v>
      </c>
      <c r="R270" s="161">
        <f>'Rent FY 2021-22'!R307*107.15%</f>
        <v>1066.1425000000002</v>
      </c>
      <c r="S270" s="161"/>
      <c r="T270" s="13">
        <f>'Rent FY 2021-22'!T271</f>
        <v>480</v>
      </c>
      <c r="U270" s="161">
        <f>'Rent FY 2021-22'!U307*107.15%</f>
        <v>1290.0860000000002</v>
      </c>
      <c r="V270" s="161">
        <f>'Rent FY 2021-22'!V307*107.15%</f>
        <v>1125.075</v>
      </c>
      <c r="W270" s="161">
        <f>'Rent FY 2021-22'!W307*107.15%</f>
        <v>1285.8000000000002</v>
      </c>
      <c r="X270" s="161">
        <f>'Rent FY 2021-22'!X307*107.15%</f>
        <v>1392.95</v>
      </c>
      <c r="Y270" s="161"/>
      <c r="Z270" s="13">
        <f>'Rent FY 2021-22'!Z307</f>
        <v>2060</v>
      </c>
      <c r="AA270" s="161">
        <f>'Rent FY 2021-22'!AA307*107.15%</f>
        <v>1632.9660000000001</v>
      </c>
      <c r="AB270" s="161">
        <f>'Rent FY 2021-22'!AB307*107.15%</f>
        <v>1392.95</v>
      </c>
      <c r="AC270" s="161">
        <f>'Rent FY 2021-22'!AC307*107.15%</f>
        <v>1601.8925000000002</v>
      </c>
      <c r="AD270" s="161">
        <f>'Rent FY 2021-22'!AD307*107.15%</f>
        <v>1816.1925000000001</v>
      </c>
      <c r="AE270" s="161"/>
      <c r="AF270" s="13">
        <f>'Rent FY 2021-22'!AF307</f>
        <v>1200</v>
      </c>
      <c r="AG270" s="161">
        <f>'Rent FY 2021-22'!AG307*107.15%</f>
        <v>2748.3975000000005</v>
      </c>
      <c r="AH270" s="161">
        <f>'Rent FY 2021-22'!AH307*107.15%</f>
        <v>1982.2750000000003</v>
      </c>
      <c r="AI270" s="161">
        <f>'Rent FY 2021-22'!AI307*107.15%</f>
        <v>2410.8750000000005</v>
      </c>
      <c r="AJ270" s="161">
        <f>'Rent FY 2021-22'!AJ307*107.15%</f>
        <v>3101.9925000000003</v>
      </c>
      <c r="AK270" s="161"/>
      <c r="AL270" s="13">
        <f>'Rent FY 2021-22'!AL307</f>
        <v>11470</v>
      </c>
      <c r="AM270" s="161">
        <f>'Rent FY 2021-22'!AM307*107.15%</f>
        <v>1404.7365000000002</v>
      </c>
      <c r="AN270" s="161">
        <f>'Rent FY 2021-22'!AN307*107.15%</f>
        <v>1017.9250000000001</v>
      </c>
      <c r="AO270" s="161">
        <f>'Rent FY 2021-22'!AO307*107.15%</f>
        <v>1232.2250000000001</v>
      </c>
      <c r="AP270" s="161">
        <f>'Rent FY 2021-22'!AP307*107.15%</f>
        <v>1553.6750000000002</v>
      </c>
    </row>
    <row r="271" spans="1:42" x14ac:dyDescent="0.2">
      <c r="A271" s="13" t="s">
        <v>696</v>
      </c>
      <c r="B271" s="161">
        <f>'Rent FY 2021-22'!B308</f>
        <v>10</v>
      </c>
      <c r="C271" s="161">
        <f>'Rent FY 2021-22'!C308*107.15%</f>
        <v>673.97350000000006</v>
      </c>
      <c r="D271" s="161">
        <f>'Rent FY 2021-22'!D308*107.15%</f>
        <v>642.90000000000009</v>
      </c>
      <c r="E271" s="161">
        <f>'Rent FY 2021-22'!E308*107.15%</f>
        <v>642.90000000000009</v>
      </c>
      <c r="F271" s="161">
        <f>'Rent FY 2021-22'!F308*107.15%</f>
        <v>723.26250000000005</v>
      </c>
      <c r="G271" s="161"/>
      <c r="H271" s="161">
        <f>'Rent FY 2021-22'!H308</f>
        <v>30</v>
      </c>
      <c r="I271" s="161">
        <f>'Rent FY 2021-22'!I308*107.15%</f>
        <v>826.12650000000008</v>
      </c>
      <c r="J271" s="161">
        <f>'Rent FY 2021-22'!J308*107.15%</f>
        <v>760.7650000000001</v>
      </c>
      <c r="K271" s="161">
        <f>'Rent FY 2021-22'!K308*107.15%</f>
        <v>806.83950000000004</v>
      </c>
      <c r="L271" s="161">
        <f>'Rent FY 2021-22'!L308*107.15%</f>
        <v>857.2</v>
      </c>
      <c r="M271" s="161"/>
      <c r="N271" s="13">
        <f>'Rent FY 2021-22'!N308</f>
        <v>290</v>
      </c>
      <c r="O271" s="161">
        <f>'Rent FY 2021-22'!O308*107.15%</f>
        <v>1051.1415000000002</v>
      </c>
      <c r="P271" s="161">
        <f>'Rent FY 2021-22'!P308*107.15%</f>
        <v>958.99250000000006</v>
      </c>
      <c r="Q271" s="161">
        <f>'Rent FY 2021-22'!Q308*107.15%</f>
        <v>1017.9250000000001</v>
      </c>
      <c r="R271" s="161">
        <f>'Rent FY 2021-22'!R308*107.15%</f>
        <v>1125.075</v>
      </c>
      <c r="S271" s="161"/>
      <c r="T271" s="13">
        <f>'Rent FY 2021-22'!T272</f>
        <v>530</v>
      </c>
      <c r="U271" s="161">
        <f>'Rent FY 2021-22'!U308*107.15%</f>
        <v>1413.3085000000001</v>
      </c>
      <c r="V271" s="161">
        <f>'Rent FY 2021-22'!V308*107.15%</f>
        <v>1212.9380000000001</v>
      </c>
      <c r="W271" s="161">
        <f>'Rent FY 2021-22'!W308*107.15%</f>
        <v>1339.3750000000002</v>
      </c>
      <c r="X271" s="161">
        <f>'Rent FY 2021-22'!X308*107.15%</f>
        <v>1500.1000000000001</v>
      </c>
      <c r="Y271" s="161"/>
      <c r="Z271" s="13">
        <f>'Rent FY 2021-22'!Z308</f>
        <v>320</v>
      </c>
      <c r="AA271" s="161">
        <f>'Rent FY 2021-22'!AA308*107.15%</f>
        <v>1923.3425000000002</v>
      </c>
      <c r="AB271" s="161">
        <f>'Rent FY 2021-22'!AB308*107.15%</f>
        <v>1553.6750000000002</v>
      </c>
      <c r="AC271" s="161">
        <f>'Rent FY 2021-22'!AC308*107.15%</f>
        <v>1714.4</v>
      </c>
      <c r="AD271" s="161">
        <f>'Rent FY 2021-22'!AD308*107.15%</f>
        <v>2062.6375000000003</v>
      </c>
      <c r="AE271" s="161"/>
      <c r="AF271" s="13">
        <f>'Rent FY 2021-22'!AF308</f>
        <v>230</v>
      </c>
      <c r="AG271" s="161">
        <f>'Rent FY 2021-22'!AG308*107.15%</f>
        <v>3672.0305000000003</v>
      </c>
      <c r="AH271" s="161">
        <f>'Rent FY 2021-22'!AH308*107.15%</f>
        <v>2410.8750000000005</v>
      </c>
      <c r="AI271" s="161">
        <f>'Rent FY 2021-22'!AI308*107.15%</f>
        <v>2946.6250000000005</v>
      </c>
      <c r="AJ271" s="161">
        <f>'Rent FY 2021-22'!AJ308*107.15%</f>
        <v>4071.7000000000003</v>
      </c>
      <c r="AK271" s="161"/>
      <c r="AL271" s="13">
        <f>'Rent FY 2021-22'!AL308</f>
        <v>1520</v>
      </c>
      <c r="AM271" s="161">
        <f>'Rent FY 2021-22'!AM308*107.15%</f>
        <v>1773.3325000000002</v>
      </c>
      <c r="AN271" s="161">
        <f>'Rent FY 2021-22'!AN308*107.15%</f>
        <v>1178.6500000000001</v>
      </c>
      <c r="AO271" s="161">
        <f>'Rent FY 2021-22'!AO308*107.15%</f>
        <v>1392.95</v>
      </c>
      <c r="AP271" s="161">
        <f>'Rent FY 2021-22'!AP308*107.15%</f>
        <v>1875.1250000000002</v>
      </c>
    </row>
    <row r="272" spans="1:42" x14ac:dyDescent="0.2">
      <c r="A272" s="13" t="s">
        <v>698</v>
      </c>
      <c r="B272" s="161">
        <f>'Rent FY 2021-22'!B309</f>
        <v>30</v>
      </c>
      <c r="C272" s="161">
        <f>'Rent FY 2021-22'!C309*107.15%</f>
        <v>732.90600000000006</v>
      </c>
      <c r="D272" s="161">
        <f>'Rent FY 2021-22'!D309*107.15%</f>
        <v>707.19</v>
      </c>
      <c r="E272" s="161">
        <f>'Rent FY 2021-22'!E309*107.15%</f>
        <v>707.19</v>
      </c>
      <c r="F272" s="161">
        <f>'Rent FY 2021-22'!F309*107.15%</f>
        <v>814.34000000000015</v>
      </c>
      <c r="G272" s="161"/>
      <c r="H272" s="161">
        <f>'Rent FY 2021-22'!H309</f>
        <v>10</v>
      </c>
      <c r="I272" s="161">
        <f>'Rent FY 2021-22'!I309*107.15%</f>
        <v>876.48700000000008</v>
      </c>
      <c r="J272" s="161">
        <f>'Rent FY 2021-22'!J309*107.15%</f>
        <v>830.41250000000014</v>
      </c>
      <c r="K272" s="161">
        <f>'Rent FY 2021-22'!K309*107.15%</f>
        <v>855.05700000000013</v>
      </c>
      <c r="L272" s="161">
        <f>'Rent FY 2021-22'!L309*107.15%</f>
        <v>910.77500000000009</v>
      </c>
      <c r="M272" s="161"/>
      <c r="N272" s="13">
        <f>'Rent FY 2021-22'!N309</f>
        <v>220</v>
      </c>
      <c r="O272" s="161">
        <f>'Rent FY 2021-22'!O309*107.15%</f>
        <v>1128.2895000000001</v>
      </c>
      <c r="P272" s="161">
        <f>'Rent FY 2021-22'!P309*107.15%</f>
        <v>1017.9250000000001</v>
      </c>
      <c r="Q272" s="161">
        <f>'Rent FY 2021-22'!Q309*107.15%</f>
        <v>1122.932</v>
      </c>
      <c r="R272" s="161">
        <f>'Rent FY 2021-22'!R309*107.15%</f>
        <v>1185.0790000000002</v>
      </c>
      <c r="S272" s="161"/>
      <c r="T272" s="13">
        <f>'Rent FY 2021-22'!T273</f>
        <v>380</v>
      </c>
      <c r="U272" s="161">
        <f>'Rent FY 2021-22'!U309*107.15%</f>
        <v>1437.9530000000002</v>
      </c>
      <c r="V272" s="161">
        <f>'Rent FY 2021-22'!V309*107.15%</f>
        <v>1339.3750000000002</v>
      </c>
      <c r="W272" s="161">
        <f>'Rent FY 2021-22'!W309*107.15%</f>
        <v>1430.4525000000001</v>
      </c>
      <c r="X272" s="161">
        <f>'Rent FY 2021-22'!X309*107.15%</f>
        <v>1553.6750000000002</v>
      </c>
      <c r="Y272" s="161"/>
      <c r="Z272" s="13">
        <f>'Rent FY 2021-22'!Z309</f>
        <v>110</v>
      </c>
      <c r="AA272" s="161">
        <f>'Rent FY 2021-22'!AA309*107.15%</f>
        <v>1802.2630000000001</v>
      </c>
      <c r="AB272" s="161">
        <f>'Rent FY 2021-22'!AB309*107.15%</f>
        <v>1629.7515000000001</v>
      </c>
      <c r="AC272" s="161">
        <f>'Rent FY 2021-22'!AC309*107.15%</f>
        <v>1821.5500000000002</v>
      </c>
      <c r="AD272" s="161">
        <f>'Rent FY 2021-22'!AD309*107.15%</f>
        <v>1982.2750000000003</v>
      </c>
      <c r="AE272" s="161"/>
      <c r="AF272" s="13">
        <f>'Rent FY 2021-22'!AF309</f>
        <v>70</v>
      </c>
      <c r="AG272" s="161">
        <f>'Rent FY 2021-22'!AG309*107.15%</f>
        <v>2729.1105000000002</v>
      </c>
      <c r="AH272" s="161">
        <f>'Rent FY 2021-22'!AH309*107.15%</f>
        <v>2143.0000000000005</v>
      </c>
      <c r="AI272" s="161">
        <f>'Rent FY 2021-22'!AI309*107.15%</f>
        <v>2464.4500000000003</v>
      </c>
      <c r="AJ272" s="161">
        <f>'Rent FY 2021-22'!AJ309*107.15%</f>
        <v>3085.9200000000005</v>
      </c>
      <c r="AK272" s="161"/>
      <c r="AL272" s="13">
        <f>'Rent FY 2021-22'!AL309</f>
        <v>790</v>
      </c>
      <c r="AM272" s="161">
        <f>'Rent FY 2021-22'!AM309*107.15%</f>
        <v>1476.5270000000003</v>
      </c>
      <c r="AN272" s="161">
        <f>'Rent FY 2021-22'!AN309*107.15%</f>
        <v>1125.075</v>
      </c>
      <c r="AO272" s="161">
        <f>'Rent FY 2021-22'!AO309*107.15%</f>
        <v>1392.95</v>
      </c>
      <c r="AP272" s="161">
        <f>'Rent FY 2021-22'!AP309*107.15%</f>
        <v>1607.2500000000002</v>
      </c>
    </row>
    <row r="273" spans="1:42" x14ac:dyDescent="0.2">
      <c r="A273" s="13" t="s">
        <v>700</v>
      </c>
      <c r="B273" s="161">
        <f>'Rent FY 2021-22'!B310</f>
        <v>30</v>
      </c>
      <c r="C273" s="161">
        <f>'Rent FY 2021-22'!C310*107.15%</f>
        <v>626.8275000000001</v>
      </c>
      <c r="D273" s="161">
        <f>'Rent FY 2021-22'!D310*107.15%</f>
        <v>503.60500000000008</v>
      </c>
      <c r="E273" s="161">
        <f>'Rent FY 2021-22'!E310*107.15%</f>
        <v>656.82950000000005</v>
      </c>
      <c r="F273" s="161">
        <f>'Rent FY 2021-22'!F310*107.15%</f>
        <v>747.90700000000004</v>
      </c>
      <c r="G273" s="161"/>
      <c r="H273" s="161">
        <f>'Rent FY 2021-22'!H310</f>
        <v>30</v>
      </c>
      <c r="I273" s="161">
        <f>'Rent FY 2021-22'!I310*107.15%</f>
        <v>850.77100000000007</v>
      </c>
      <c r="J273" s="161">
        <f>'Rent FY 2021-22'!J310*107.15%</f>
        <v>750.05000000000007</v>
      </c>
      <c r="K273" s="161">
        <f>'Rent FY 2021-22'!K310*107.15%</f>
        <v>849.69950000000006</v>
      </c>
      <c r="L273" s="161">
        <f>'Rent FY 2021-22'!L310*107.15%</f>
        <v>937.56250000000011</v>
      </c>
      <c r="M273" s="161"/>
      <c r="N273" s="13">
        <f>'Rent FY 2021-22'!N310</f>
        <v>270</v>
      </c>
      <c r="O273" s="161">
        <f>'Rent FY 2021-22'!O310*107.15%</f>
        <v>1030.7830000000001</v>
      </c>
      <c r="P273" s="161">
        <f>'Rent FY 2021-22'!P310*107.15%</f>
        <v>910.77500000000009</v>
      </c>
      <c r="Q273" s="161">
        <f>'Rent FY 2021-22'!Q310*107.15%</f>
        <v>1015.7820000000002</v>
      </c>
      <c r="R273" s="161">
        <f>'Rent FY 2021-22'!R310*107.15%</f>
        <v>1125.075</v>
      </c>
      <c r="S273" s="161"/>
      <c r="T273" s="13">
        <f>'Rent FY 2021-22'!T274</f>
        <v>370</v>
      </c>
      <c r="U273" s="161">
        <f>'Rent FY 2021-22'!U310*107.15%</f>
        <v>1404.7365000000002</v>
      </c>
      <c r="V273" s="161">
        <f>'Rent FY 2021-22'!V310*107.15%</f>
        <v>1232.2250000000001</v>
      </c>
      <c r="W273" s="161">
        <f>'Rent FY 2021-22'!W310*107.15%</f>
        <v>1387.5925000000002</v>
      </c>
      <c r="X273" s="161">
        <f>'Rent FY 2021-22'!X310*107.15%</f>
        <v>1500.1000000000001</v>
      </c>
      <c r="Y273" s="161"/>
      <c r="Z273" s="13">
        <f>'Rent FY 2021-22'!Z310</f>
        <v>260</v>
      </c>
      <c r="AA273" s="161">
        <f>'Rent FY 2021-22'!AA310*107.15%</f>
        <v>1726.1865000000003</v>
      </c>
      <c r="AB273" s="161">
        <f>'Rent FY 2021-22'!AB310*107.15%</f>
        <v>1446.5250000000001</v>
      </c>
      <c r="AC273" s="161">
        <f>'Rent FY 2021-22'!AC310*107.15%</f>
        <v>1714.4</v>
      </c>
      <c r="AD273" s="161">
        <f>'Rent FY 2021-22'!AD310*107.15%</f>
        <v>1928.7000000000003</v>
      </c>
      <c r="AE273" s="161"/>
      <c r="AF273" s="13">
        <f>'Rent FY 2021-22'!AF310</f>
        <v>220</v>
      </c>
      <c r="AG273" s="161">
        <f>'Rent FY 2021-22'!AG310*107.15%</f>
        <v>2601.6020000000003</v>
      </c>
      <c r="AH273" s="161">
        <f>'Rent FY 2021-22'!AH310*107.15%</f>
        <v>2030.4925000000003</v>
      </c>
      <c r="AI273" s="161">
        <f>'Rent FY 2021-22'!AI310*107.15%</f>
        <v>2464.4500000000003</v>
      </c>
      <c r="AJ273" s="161">
        <f>'Rent FY 2021-22'!AJ310*107.15%</f>
        <v>2893.05</v>
      </c>
      <c r="AK273" s="161"/>
      <c r="AL273" s="13">
        <f>'Rent FY 2021-22'!AL310</f>
        <v>1230</v>
      </c>
      <c r="AM273" s="161">
        <f>'Rent FY 2021-22'!AM310*107.15%</f>
        <v>1572.9620000000002</v>
      </c>
      <c r="AN273" s="161">
        <f>'Rent FY 2021-22'!AN310*107.15%</f>
        <v>1071.5000000000002</v>
      </c>
      <c r="AO273" s="161">
        <f>'Rent FY 2021-22'!AO310*107.15%</f>
        <v>1392.95</v>
      </c>
      <c r="AP273" s="161">
        <f>'Rent FY 2021-22'!AP310*107.15%</f>
        <v>1875.1250000000002</v>
      </c>
    </row>
    <row r="274" spans="1:42" x14ac:dyDescent="0.2">
      <c r="A274" s="13" t="s">
        <v>702</v>
      </c>
      <c r="B274" s="161">
        <f>'Rent FY 2021-22'!B311</f>
        <v>0</v>
      </c>
      <c r="C274" s="161">
        <f>'Rent FY 2021-22'!C311*107.15%</f>
        <v>510.03400000000005</v>
      </c>
      <c r="D274" s="161">
        <f>'Rent FY 2021-22'!D311*107.15%</f>
        <v>428.6</v>
      </c>
      <c r="E274" s="161">
        <f>'Rent FY 2021-22'!E311*107.15%</f>
        <v>482.17500000000007</v>
      </c>
      <c r="F274" s="161">
        <f>'Rent FY 2021-22'!F311*107.15%</f>
        <v>567.8950000000001</v>
      </c>
      <c r="G274" s="161"/>
      <c r="H274" s="161">
        <f>'Rent FY 2021-22'!H311</f>
        <v>30</v>
      </c>
      <c r="I274" s="161">
        <f>'Rent FY 2021-22'!I311*107.15%</f>
        <v>783.26650000000006</v>
      </c>
      <c r="J274" s="161">
        <f>'Rent FY 2021-22'!J311*107.15%</f>
        <v>744.69250000000011</v>
      </c>
      <c r="K274" s="161">
        <f>'Rent FY 2021-22'!K311*107.15%</f>
        <v>803.62500000000011</v>
      </c>
      <c r="L274" s="161">
        <f>'Rent FY 2021-22'!L311*107.15%</f>
        <v>830.41250000000014</v>
      </c>
      <c r="M274" s="161"/>
      <c r="N274" s="13">
        <f>'Rent FY 2021-22'!N311</f>
        <v>140</v>
      </c>
      <c r="O274" s="161">
        <f>'Rent FY 2021-22'!O311*107.15%</f>
        <v>961.13550000000009</v>
      </c>
      <c r="P274" s="161">
        <f>'Rent FY 2021-22'!P311*107.15%</f>
        <v>910.77500000000009</v>
      </c>
      <c r="Q274" s="161">
        <f>'Rent FY 2021-22'!Q311*107.15%</f>
        <v>958.99250000000006</v>
      </c>
      <c r="R274" s="161">
        <f>'Rent FY 2021-22'!R311*107.15%</f>
        <v>1031.8545000000001</v>
      </c>
      <c r="S274" s="161"/>
      <c r="T274" s="13">
        <f>'Rent FY 2021-22'!T275</f>
        <v>320</v>
      </c>
      <c r="U274" s="161">
        <f>'Rent FY 2021-22'!U311*107.15%</f>
        <v>1259.0125</v>
      </c>
      <c r="V274" s="161">
        <f>'Rent FY 2021-22'!V311*107.15%</f>
        <v>1173.2925</v>
      </c>
      <c r="W274" s="161">
        <f>'Rent FY 2021-22'!W311*107.15%</f>
        <v>1259.0125</v>
      </c>
      <c r="X274" s="161">
        <f>'Rent FY 2021-22'!X311*107.15%</f>
        <v>1339.3750000000002</v>
      </c>
      <c r="Y274" s="161"/>
      <c r="Z274" s="13">
        <f>'Rent FY 2021-22'!Z311</f>
        <v>70</v>
      </c>
      <c r="AA274" s="161">
        <f>'Rent FY 2021-22'!AA311*107.15%</f>
        <v>1777.6185000000003</v>
      </c>
      <c r="AB274" s="161">
        <f>'Rent FY 2021-22'!AB311*107.15%</f>
        <v>1521.5300000000002</v>
      </c>
      <c r="AC274" s="161">
        <f>'Rent FY 2021-22'!AC311*107.15%</f>
        <v>1687.6125000000002</v>
      </c>
      <c r="AD274" s="161">
        <f>'Rent FY 2021-22'!AD311*107.15%</f>
        <v>1982.2750000000003</v>
      </c>
      <c r="AE274" s="161"/>
      <c r="AF274" s="13">
        <f>'Rent FY 2021-22'!AF311</f>
        <v>50</v>
      </c>
      <c r="AG274" s="161">
        <f>'Rent FY 2021-22'!AG311*107.15%</f>
        <v>2825.5455000000002</v>
      </c>
      <c r="AH274" s="161">
        <f>'Rent FY 2021-22'!AH311*107.15%</f>
        <v>2143.0000000000005</v>
      </c>
      <c r="AI274" s="161">
        <f>'Rent FY 2021-22'!AI311*107.15%</f>
        <v>2651.9625000000001</v>
      </c>
      <c r="AJ274" s="161">
        <f>'Rent FY 2021-22'!AJ311*107.15%</f>
        <v>3214.5000000000005</v>
      </c>
      <c r="AK274" s="161"/>
      <c r="AL274" s="13">
        <f>'Rent FY 2021-22'!AL311</f>
        <v>570</v>
      </c>
      <c r="AM274" s="161">
        <f>'Rent FY 2021-22'!AM311*107.15%</f>
        <v>1340.4465000000002</v>
      </c>
      <c r="AN274" s="161">
        <f>'Rent FY 2021-22'!AN311*107.15%</f>
        <v>1017.9250000000001</v>
      </c>
      <c r="AO274" s="161">
        <f>'Rent FY 2021-22'!AO311*107.15%</f>
        <v>1232.2250000000001</v>
      </c>
      <c r="AP274" s="161">
        <f>'Rent FY 2021-22'!AP311*107.15%</f>
        <v>1392.95</v>
      </c>
    </row>
    <row r="275" spans="1:42" x14ac:dyDescent="0.2">
      <c r="A275" s="13" t="s">
        <v>704</v>
      </c>
      <c r="B275" s="161">
        <f>'Rent FY 2021-22'!B312</f>
        <v>20</v>
      </c>
      <c r="C275" s="161">
        <f>'Rent FY 2021-22'!C312*107.15%</f>
        <v>617.18400000000008</v>
      </c>
      <c r="D275" s="161">
        <f>'Rent FY 2021-22'!D312*107.15%</f>
        <v>589.32500000000005</v>
      </c>
      <c r="E275" s="161">
        <f>'Rent FY 2021-22'!E312*107.15%</f>
        <v>640.75700000000006</v>
      </c>
      <c r="F275" s="161">
        <f>'Rent FY 2021-22'!F312*107.15%</f>
        <v>696.47500000000002</v>
      </c>
      <c r="G275" s="161"/>
      <c r="H275" s="161">
        <f>'Rent FY 2021-22'!H312</f>
        <v>60</v>
      </c>
      <c r="I275" s="161">
        <f>'Rent FY 2021-22'!I312*107.15%</f>
        <v>807.91100000000006</v>
      </c>
      <c r="J275" s="161">
        <f>'Rent FY 2021-22'!J312*107.15%</f>
        <v>696.47500000000002</v>
      </c>
      <c r="K275" s="161">
        <f>'Rent FY 2021-22'!K312*107.15%</f>
        <v>776.83750000000009</v>
      </c>
      <c r="L275" s="161">
        <f>'Rent FY 2021-22'!L312*107.15%</f>
        <v>932.20500000000015</v>
      </c>
      <c r="M275" s="161"/>
      <c r="N275" s="13">
        <f>'Rent FY 2021-22'!N312</f>
        <v>540</v>
      </c>
      <c r="O275" s="161">
        <f>'Rent FY 2021-22'!O312*107.15%</f>
        <v>949.34900000000016</v>
      </c>
      <c r="P275" s="161">
        <f>'Rent FY 2021-22'!P312*107.15%</f>
        <v>883.98750000000007</v>
      </c>
      <c r="Q275" s="161">
        <f>'Rent FY 2021-22'!Q312*107.15%</f>
        <v>948.27750000000015</v>
      </c>
      <c r="R275" s="161">
        <f>'Rent FY 2021-22'!R312*107.15%</f>
        <v>1017.9250000000001</v>
      </c>
      <c r="S275" s="161"/>
      <c r="T275" s="13">
        <f>'Rent FY 2021-22'!T276</f>
        <v>5170</v>
      </c>
      <c r="U275" s="161">
        <f>'Rent FY 2021-22'!U312*107.15%</f>
        <v>1216.1525000000001</v>
      </c>
      <c r="V275" s="161">
        <f>'Rent FY 2021-22'!V312*107.15%</f>
        <v>1071.5000000000002</v>
      </c>
      <c r="W275" s="161">
        <f>'Rent FY 2021-22'!W312*107.15%</f>
        <v>1187.2220000000002</v>
      </c>
      <c r="X275" s="161">
        <f>'Rent FY 2021-22'!X312*107.15%</f>
        <v>1339.3750000000002</v>
      </c>
      <c r="Y275" s="161"/>
      <c r="Z275" s="13">
        <f>'Rent FY 2021-22'!Z312</f>
        <v>210</v>
      </c>
      <c r="AA275" s="161">
        <f>'Rent FY 2021-22'!AA312*107.15%</f>
        <v>1539.7455000000002</v>
      </c>
      <c r="AB275" s="161">
        <f>'Rent FY 2021-22'!AB312*107.15%</f>
        <v>1387.5925000000002</v>
      </c>
      <c r="AC275" s="161">
        <f>'Rent FY 2021-22'!AC312*107.15%</f>
        <v>1500.1000000000001</v>
      </c>
      <c r="AD275" s="161">
        <f>'Rent FY 2021-22'!AD312*107.15%</f>
        <v>1660.8250000000003</v>
      </c>
      <c r="AE275" s="161"/>
      <c r="AF275" s="13">
        <f>'Rent FY 2021-22'!AF312</f>
        <v>90</v>
      </c>
      <c r="AG275" s="161">
        <f>'Rent FY 2021-22'!AG312*107.15%</f>
        <v>2390.5165000000002</v>
      </c>
      <c r="AH275" s="161">
        <f>'Rent FY 2021-22'!AH312*107.15%</f>
        <v>1955.4875000000002</v>
      </c>
      <c r="AI275" s="161">
        <f>'Rent FY 2021-22'!AI312*107.15%</f>
        <v>2228.7200000000003</v>
      </c>
      <c r="AJ275" s="161">
        <f>'Rent FY 2021-22'!AJ312*107.15%</f>
        <v>2571.6000000000004</v>
      </c>
      <c r="AK275" s="161"/>
      <c r="AL275" s="13">
        <f>'Rent FY 2021-22'!AL312</f>
        <v>1770</v>
      </c>
      <c r="AM275" s="161">
        <f>'Rent FY 2021-22'!AM312*107.15%</f>
        <v>1216.1525000000001</v>
      </c>
      <c r="AN275" s="161">
        <f>'Rent FY 2021-22'!AN312*107.15%</f>
        <v>958.99250000000006</v>
      </c>
      <c r="AO275" s="161">
        <f>'Rent FY 2021-22'!AO312*107.15%</f>
        <v>1125.075</v>
      </c>
      <c r="AP275" s="161">
        <f>'Rent FY 2021-22'!AP312*107.15%</f>
        <v>1339.3750000000002</v>
      </c>
    </row>
    <row r="276" spans="1:42" x14ac:dyDescent="0.2">
      <c r="A276" s="13" t="s">
        <v>706</v>
      </c>
      <c r="B276" s="161">
        <f>'Rent FY 2021-22'!B313</f>
        <v>10</v>
      </c>
      <c r="C276" s="161">
        <f>'Rent FY 2021-22'!C313*107.15%</f>
        <v>480.03200000000004</v>
      </c>
      <c r="D276" s="161">
        <f>'Rent FY 2021-22'!D313*107.15%</f>
        <v>375.02500000000003</v>
      </c>
      <c r="E276" s="161">
        <f>'Rent FY 2021-22'!E313*107.15%</f>
        <v>455.38750000000005</v>
      </c>
      <c r="F276" s="161">
        <f>'Rent FY 2021-22'!F313*107.15%</f>
        <v>565.75200000000007</v>
      </c>
      <c r="G276" s="161"/>
      <c r="H276" s="161">
        <f>'Rent FY 2021-22'!H313</f>
        <v>20</v>
      </c>
      <c r="I276" s="161">
        <f>'Rent FY 2021-22'!I313*107.15%</f>
        <v>751.12150000000008</v>
      </c>
      <c r="J276" s="161">
        <f>'Rent FY 2021-22'!J313*107.15%</f>
        <v>744.69250000000011</v>
      </c>
      <c r="K276" s="161">
        <f>'Rent FY 2021-22'!K313*107.15%</f>
        <v>763.97950000000003</v>
      </c>
      <c r="L276" s="161">
        <f>'Rent FY 2021-22'!L313*107.15%</f>
        <v>776.83750000000009</v>
      </c>
      <c r="M276" s="161"/>
      <c r="N276" s="13">
        <f>'Rent FY 2021-22'!N313</f>
        <v>170</v>
      </c>
      <c r="O276" s="161">
        <f>'Rent FY 2021-22'!O313*107.15%</f>
        <v>987.92300000000012</v>
      </c>
      <c r="P276" s="161">
        <f>'Rent FY 2021-22'!P313*107.15%</f>
        <v>910.77500000000009</v>
      </c>
      <c r="Q276" s="161">
        <f>'Rent FY 2021-22'!Q313*107.15%</f>
        <v>964.35000000000014</v>
      </c>
      <c r="R276" s="161">
        <f>'Rent FY 2021-22'!R313*107.15%</f>
        <v>1071.5000000000002</v>
      </c>
      <c r="S276" s="161"/>
      <c r="T276" s="13">
        <f>'Rent FY 2021-22'!T277</f>
        <v>760</v>
      </c>
      <c r="U276" s="161">
        <f>'Rent FY 2021-22'!U313*107.15%</f>
        <v>1272.9420000000002</v>
      </c>
      <c r="V276" s="161">
        <f>'Rent FY 2021-22'!V313*107.15%</f>
        <v>1146.5050000000001</v>
      </c>
      <c r="W276" s="161">
        <f>'Rent FY 2021-22'!W313*107.15%</f>
        <v>1285.8000000000002</v>
      </c>
      <c r="X276" s="161">
        <f>'Rent FY 2021-22'!X313*107.15%</f>
        <v>1392.95</v>
      </c>
      <c r="Y276" s="161"/>
      <c r="Z276" s="13">
        <f>'Rent FY 2021-22'!Z313</f>
        <v>180</v>
      </c>
      <c r="AA276" s="161">
        <f>'Rent FY 2021-22'!AA313*107.15%</f>
        <v>1376.8775000000001</v>
      </c>
      <c r="AB276" s="161">
        <f>'Rent FY 2021-22'!AB313*107.15%</f>
        <v>986.8515000000001</v>
      </c>
      <c r="AC276" s="161">
        <f>'Rent FY 2021-22'!AC313*107.15%</f>
        <v>1446.5250000000001</v>
      </c>
      <c r="AD276" s="161">
        <f>'Rent FY 2021-22'!AD313*107.15%</f>
        <v>1714.4</v>
      </c>
      <c r="AE276" s="161"/>
      <c r="AF276" s="13">
        <f>'Rent FY 2021-22'!AF313</f>
        <v>100</v>
      </c>
      <c r="AG276" s="161">
        <f>'Rent FY 2021-22'!AG313*107.15%</f>
        <v>2289.7955000000002</v>
      </c>
      <c r="AH276" s="161">
        <f>'Rent FY 2021-22'!AH313*107.15%</f>
        <v>1607.2500000000002</v>
      </c>
      <c r="AI276" s="161">
        <f>'Rent FY 2021-22'!AI313*107.15%</f>
        <v>1982.2750000000003</v>
      </c>
      <c r="AJ276" s="161">
        <f>'Rent FY 2021-22'!AJ313*107.15%</f>
        <v>2464.4500000000003</v>
      </c>
      <c r="AK276" s="161"/>
      <c r="AL276" s="13">
        <f>'Rent FY 2021-22'!AL313</f>
        <v>770</v>
      </c>
      <c r="AM276" s="161">
        <f>'Rent FY 2021-22'!AM313*107.15%</f>
        <v>1334.0175000000002</v>
      </c>
      <c r="AN276" s="161">
        <f>'Rent FY 2021-22'!AN313*107.15%</f>
        <v>986.8515000000001</v>
      </c>
      <c r="AO276" s="161">
        <f>'Rent FY 2021-22'!AO313*107.15%</f>
        <v>1232.2250000000001</v>
      </c>
      <c r="AP276" s="161">
        <f>'Rent FY 2021-22'!AP313*107.15%</f>
        <v>1500.1000000000001</v>
      </c>
    </row>
    <row r="277" spans="1:42" x14ac:dyDescent="0.2">
      <c r="A277" s="13" t="s">
        <v>708</v>
      </c>
      <c r="B277" s="161">
        <f>'Rent FY 2021-22'!B314</f>
        <v>20</v>
      </c>
      <c r="C277" s="161">
        <f>'Rent FY 2021-22'!C314*107.15%</f>
        <v>666.47300000000007</v>
      </c>
      <c r="D277" s="161">
        <f>'Rent FY 2021-22'!D314*107.15%</f>
        <v>589.32500000000005</v>
      </c>
      <c r="E277" s="161">
        <f>'Rent FY 2021-22'!E314*107.15%</f>
        <v>696.47500000000002</v>
      </c>
      <c r="F277" s="161">
        <f>'Rent FY 2021-22'!F314*107.15%</f>
        <v>744.69250000000011</v>
      </c>
      <c r="G277" s="161"/>
      <c r="H277" s="161">
        <f>'Rent FY 2021-22'!H314</f>
        <v>20</v>
      </c>
      <c r="I277" s="161">
        <f>'Rent FY 2021-22'!I314*107.15%</f>
        <v>888.27350000000013</v>
      </c>
      <c r="J277" s="161">
        <f>'Rent FY 2021-22'!J314*107.15%</f>
        <v>830.41250000000014</v>
      </c>
      <c r="K277" s="161">
        <f>'Rent FY 2021-22'!K314*107.15%</f>
        <v>867.91500000000008</v>
      </c>
      <c r="L277" s="161">
        <f>'Rent FY 2021-22'!L314*107.15%</f>
        <v>991.13750000000016</v>
      </c>
      <c r="M277" s="161"/>
      <c r="N277" s="13">
        <f>'Rent FY 2021-22'!N314</f>
        <v>140</v>
      </c>
      <c r="O277" s="161">
        <f>'Rent FY 2021-22'!O314*107.15%</f>
        <v>1036.1405000000002</v>
      </c>
      <c r="P277" s="161">
        <f>'Rent FY 2021-22'!P314*107.15%</f>
        <v>958.99250000000006</v>
      </c>
      <c r="Q277" s="161">
        <f>'Rent FY 2021-22'!Q314*107.15%</f>
        <v>1017.9250000000001</v>
      </c>
      <c r="R277" s="161">
        <f>'Rent FY 2021-22'!R314*107.15%</f>
        <v>1125.075</v>
      </c>
      <c r="S277" s="161"/>
      <c r="T277" s="13">
        <f>'Rent FY 2021-22'!T278</f>
        <v>240</v>
      </c>
      <c r="U277" s="161">
        <f>'Rent FY 2021-22'!U314*107.15%</f>
        <v>1329.7315000000001</v>
      </c>
      <c r="V277" s="161">
        <f>'Rent FY 2021-22'!V314*107.15%</f>
        <v>1232.2250000000001</v>
      </c>
      <c r="W277" s="161">
        <f>'Rent FY 2021-22'!W314*107.15%</f>
        <v>1339.3750000000002</v>
      </c>
      <c r="X277" s="161">
        <f>'Rent FY 2021-22'!X314*107.15%</f>
        <v>1392.95</v>
      </c>
      <c r="Y277" s="161"/>
      <c r="Z277" s="13">
        <f>'Rent FY 2021-22'!Z314</f>
        <v>110</v>
      </c>
      <c r="AA277" s="161">
        <f>'Rent FY 2021-22'!AA314*107.15%</f>
        <v>1520.4585000000002</v>
      </c>
      <c r="AB277" s="161">
        <f>'Rent FY 2021-22'!AB314*107.15%</f>
        <v>1339.3750000000002</v>
      </c>
      <c r="AC277" s="161">
        <f>'Rent FY 2021-22'!AC314*107.15%</f>
        <v>1553.6750000000002</v>
      </c>
      <c r="AD277" s="161">
        <f>'Rent FY 2021-22'!AD314*107.15%</f>
        <v>1660.8250000000003</v>
      </c>
      <c r="AE277" s="161"/>
      <c r="AF277" s="13">
        <f>'Rent FY 2021-22'!AF314</f>
        <v>20</v>
      </c>
      <c r="AG277" s="161">
        <f>'Rent FY 2021-22'!AG314*107.15%</f>
        <v>2139.7855000000004</v>
      </c>
      <c r="AH277" s="161">
        <f>'Rent FY 2021-22'!AH314*107.15%</f>
        <v>1714.4</v>
      </c>
      <c r="AI277" s="161">
        <f>'Rent FY 2021-22'!AI314*107.15%</f>
        <v>1928.7000000000003</v>
      </c>
      <c r="AJ277" s="161">
        <f>'Rent FY 2021-22'!AJ314*107.15%</f>
        <v>2571.6000000000004</v>
      </c>
      <c r="AK277" s="161"/>
      <c r="AL277" s="13">
        <f>'Rent FY 2021-22'!AL314</f>
        <v>510</v>
      </c>
      <c r="AM277" s="161">
        <f>'Rent FY 2021-22'!AM314*107.15%</f>
        <v>1264.3700000000001</v>
      </c>
      <c r="AN277" s="161">
        <f>'Rent FY 2021-22'!AN314*107.15%</f>
        <v>1022.2110000000001</v>
      </c>
      <c r="AO277" s="161">
        <f>'Rent FY 2021-22'!AO314*107.15%</f>
        <v>1232.2250000000001</v>
      </c>
      <c r="AP277" s="161">
        <f>'Rent FY 2021-22'!AP314*107.15%</f>
        <v>1406.8795000000002</v>
      </c>
    </row>
    <row r="278" spans="1:42" x14ac:dyDescent="0.2">
      <c r="A278" s="13" t="s">
        <v>710</v>
      </c>
      <c r="B278" s="161">
        <f>'Rent FY 2021-22'!B315</f>
        <v>30</v>
      </c>
      <c r="C278" s="161">
        <f>'Rent FY 2021-22'!C315*107.15%</f>
        <v>568.96650000000011</v>
      </c>
      <c r="D278" s="161">
        <f>'Rent FY 2021-22'!D315*107.15%</f>
        <v>498.24750000000006</v>
      </c>
      <c r="E278" s="161">
        <f>'Rent FY 2021-22'!E315*107.15%</f>
        <v>562.53750000000002</v>
      </c>
      <c r="F278" s="161">
        <f>'Rent FY 2021-22'!F315*107.15%</f>
        <v>642.90000000000009</v>
      </c>
      <c r="G278" s="161"/>
      <c r="H278" s="161">
        <f>'Rent FY 2021-22'!H315</f>
        <v>10</v>
      </c>
      <c r="I278" s="161">
        <f>'Rent FY 2021-22'!I315*107.15%</f>
        <v>662.18700000000013</v>
      </c>
      <c r="J278" s="161">
        <f>'Rent FY 2021-22'!J315*107.15%</f>
        <v>576.4670000000001</v>
      </c>
      <c r="K278" s="161">
        <f>'Rent FY 2021-22'!K315*107.15%</f>
        <v>669.68750000000011</v>
      </c>
      <c r="L278" s="161">
        <f>'Rent FY 2021-22'!L315*107.15%</f>
        <v>763.97950000000003</v>
      </c>
      <c r="M278" s="161"/>
      <c r="N278" s="13">
        <f>'Rent FY 2021-22'!N315</f>
        <v>230</v>
      </c>
      <c r="O278" s="161">
        <f>'Rent FY 2021-22'!O315*107.15%</f>
        <v>862.55750000000012</v>
      </c>
      <c r="P278" s="161">
        <f>'Rent FY 2021-22'!P315*107.15%</f>
        <v>803.62500000000011</v>
      </c>
      <c r="Q278" s="161">
        <f>'Rent FY 2021-22'!Q315*107.15%</f>
        <v>857.2</v>
      </c>
      <c r="R278" s="161">
        <f>'Rent FY 2021-22'!R315*107.15%</f>
        <v>910.77500000000009</v>
      </c>
      <c r="S278" s="161"/>
      <c r="T278" s="13">
        <f>'Rent FY 2021-22'!T279</f>
        <v>600</v>
      </c>
      <c r="U278" s="161">
        <f>'Rent FY 2021-22'!U315*107.15%</f>
        <v>1086.5010000000002</v>
      </c>
      <c r="V278" s="161">
        <f>'Rent FY 2021-22'!V315*107.15%</f>
        <v>964.35000000000014</v>
      </c>
      <c r="W278" s="161">
        <f>'Rent FY 2021-22'!W315*107.15%</f>
        <v>1071.5000000000002</v>
      </c>
      <c r="X278" s="161">
        <f>'Rent FY 2021-22'!X315*107.15%</f>
        <v>1178.6500000000001</v>
      </c>
      <c r="Y278" s="161"/>
      <c r="Z278" s="13">
        <f>'Rent FY 2021-22'!Z315</f>
        <v>220</v>
      </c>
      <c r="AA278" s="161">
        <f>'Rent FY 2021-22'!AA315*107.15%</f>
        <v>1409.0225000000003</v>
      </c>
      <c r="AB278" s="161">
        <f>'Rent FY 2021-22'!AB315*107.15%</f>
        <v>1285.8000000000002</v>
      </c>
      <c r="AC278" s="161">
        <f>'Rent FY 2021-22'!AC315*107.15%</f>
        <v>1392.95</v>
      </c>
      <c r="AD278" s="161">
        <f>'Rent FY 2021-22'!AD315*107.15%</f>
        <v>1500.1000000000001</v>
      </c>
      <c r="AE278" s="161"/>
      <c r="AF278" s="13">
        <f>'Rent FY 2021-22'!AF315</f>
        <v>130</v>
      </c>
      <c r="AG278" s="161">
        <f>'Rent FY 2021-22'!AG315*107.15%</f>
        <v>2229.7915000000003</v>
      </c>
      <c r="AH278" s="161">
        <f>'Rent FY 2021-22'!AH315*107.15%</f>
        <v>1714.4</v>
      </c>
      <c r="AI278" s="161">
        <f>'Rent FY 2021-22'!AI315*107.15%</f>
        <v>2022.9920000000002</v>
      </c>
      <c r="AJ278" s="161">
        <f>'Rent FY 2021-22'!AJ315*107.15%</f>
        <v>2410.8750000000005</v>
      </c>
      <c r="AK278" s="161"/>
      <c r="AL278" s="13">
        <f>'Rent FY 2021-22'!AL315</f>
        <v>1070</v>
      </c>
      <c r="AM278" s="161">
        <f>'Rent FY 2021-22'!AM315*107.15%</f>
        <v>1226.8675000000001</v>
      </c>
      <c r="AN278" s="161">
        <f>'Rent FY 2021-22'!AN315*107.15%</f>
        <v>910.77500000000009</v>
      </c>
      <c r="AO278" s="161">
        <f>'Rent FY 2021-22'!AO315*107.15%</f>
        <v>1071.5000000000002</v>
      </c>
      <c r="AP278" s="161">
        <f>'Rent FY 2021-22'!AP315*107.15%</f>
        <v>1392.95</v>
      </c>
    </row>
    <row r="279" spans="1:42" x14ac:dyDescent="0.2">
      <c r="A279" s="13" t="s">
        <v>712</v>
      </c>
      <c r="B279" s="161" t="str">
        <f>'Rent FY 2021-22'!B316</f>
        <v>-</v>
      </c>
      <c r="C279" s="161">
        <f>'Rent FY 2021-22'!C316*107.15%</f>
        <v>510.03400000000005</v>
      </c>
      <c r="D279" s="161">
        <f>'Rent FY 2021-22'!D316*107.15%</f>
        <v>428.6</v>
      </c>
      <c r="E279" s="161">
        <f>'Rent FY 2021-22'!E316*107.15%</f>
        <v>482.17500000000007</v>
      </c>
      <c r="F279" s="161">
        <f>'Rent FY 2021-22'!F316*107.15%</f>
        <v>567.8950000000001</v>
      </c>
      <c r="G279" s="161"/>
      <c r="H279" s="161">
        <f>'Rent FY 2021-22'!H316</f>
        <v>10</v>
      </c>
      <c r="I279" s="161">
        <f>'Rent FY 2021-22'!I316*107.15%</f>
        <v>735.04900000000009</v>
      </c>
      <c r="J279" s="161">
        <f>'Rent FY 2021-22'!J316*107.15%</f>
        <v>616.11250000000007</v>
      </c>
      <c r="K279" s="161">
        <f>'Rent FY 2021-22'!K316*107.15%</f>
        <v>750.05000000000007</v>
      </c>
      <c r="L279" s="161">
        <f>'Rent FY 2021-22'!L316*107.15%</f>
        <v>803.62500000000011</v>
      </c>
      <c r="M279" s="161"/>
      <c r="N279" s="13">
        <f>'Rent FY 2021-22'!N316</f>
        <v>140</v>
      </c>
      <c r="O279" s="161">
        <f>'Rent FY 2021-22'!O316*107.15%</f>
        <v>954.70650000000012</v>
      </c>
      <c r="P279" s="161">
        <f>'Rent FY 2021-22'!P316*107.15%</f>
        <v>883.98750000000007</v>
      </c>
      <c r="Q279" s="161">
        <f>'Rent FY 2021-22'!Q316*107.15%</f>
        <v>937.56250000000011</v>
      </c>
      <c r="R279" s="161">
        <f>'Rent FY 2021-22'!R316*107.15%</f>
        <v>991.13750000000016</v>
      </c>
      <c r="S279" s="161"/>
      <c r="T279" s="13">
        <f>'Rent FY 2021-22'!T280</f>
        <v>430</v>
      </c>
      <c r="U279" s="161">
        <f>'Rent FY 2021-22'!U316*107.15%</f>
        <v>1266.5130000000001</v>
      </c>
      <c r="V279" s="161">
        <f>'Rent FY 2021-22'!V316*107.15%</f>
        <v>1125.075</v>
      </c>
      <c r="W279" s="161">
        <f>'Rent FY 2021-22'!W316*107.15%</f>
        <v>1232.2250000000001</v>
      </c>
      <c r="X279" s="161">
        <f>'Rent FY 2021-22'!X316*107.15%</f>
        <v>1355.4475000000002</v>
      </c>
      <c r="Y279" s="161"/>
      <c r="Z279" s="13">
        <f>'Rent FY 2021-22'!Z316</f>
        <v>150</v>
      </c>
      <c r="AA279" s="161">
        <f>'Rent FY 2021-22'!AA316*107.15%</f>
        <v>1592.2490000000003</v>
      </c>
      <c r="AB279" s="161">
        <f>'Rent FY 2021-22'!AB316*107.15%</f>
        <v>1392.95</v>
      </c>
      <c r="AC279" s="161">
        <f>'Rent FY 2021-22'!AC316*107.15%</f>
        <v>1526.8875000000003</v>
      </c>
      <c r="AD279" s="161">
        <f>'Rent FY 2021-22'!AD316*107.15%</f>
        <v>1714.4</v>
      </c>
      <c r="AE279" s="161"/>
      <c r="AF279" s="13">
        <f>'Rent FY 2021-22'!AF316</f>
        <v>70</v>
      </c>
      <c r="AG279" s="161">
        <f>'Rent FY 2021-22'!AG316*107.15%</f>
        <v>2695.8940000000002</v>
      </c>
      <c r="AH279" s="161">
        <f>'Rent FY 2021-22'!AH316*107.15%</f>
        <v>2089.4250000000002</v>
      </c>
      <c r="AI279" s="161">
        <f>'Rent FY 2021-22'!AI316*107.15%</f>
        <v>2673.3925000000004</v>
      </c>
      <c r="AJ279" s="161">
        <f>'Rent FY 2021-22'!AJ316*107.15%</f>
        <v>3053.7750000000005</v>
      </c>
      <c r="AK279" s="161"/>
      <c r="AL279" s="13">
        <f>'Rent FY 2021-22'!AL316</f>
        <v>680</v>
      </c>
      <c r="AM279" s="161">
        <f>'Rent FY 2021-22'!AM316*107.15%</f>
        <v>1406.8795000000002</v>
      </c>
      <c r="AN279" s="161">
        <f>'Rent FY 2021-22'!AN316*107.15%</f>
        <v>1066.1425000000002</v>
      </c>
      <c r="AO279" s="161">
        <f>'Rent FY 2021-22'!AO316*107.15%</f>
        <v>1285.8000000000002</v>
      </c>
      <c r="AP279" s="161">
        <f>'Rent FY 2021-22'!AP316*107.15%</f>
        <v>1540.8170000000002</v>
      </c>
    </row>
    <row r="280" spans="1:42" x14ac:dyDescent="0.2">
      <c r="A280" s="13" t="s">
        <v>714</v>
      </c>
      <c r="B280" s="161">
        <f>'Rent FY 2021-22'!B317</f>
        <v>10</v>
      </c>
      <c r="C280" s="161">
        <f>'Rent FY 2021-22'!C317*107.15%</f>
        <v>632.18500000000006</v>
      </c>
      <c r="D280" s="161">
        <f>'Rent FY 2021-22'!D317*107.15%</f>
        <v>600.04000000000008</v>
      </c>
      <c r="E280" s="161">
        <f>'Rent FY 2021-22'!E317*107.15%</f>
        <v>669.68750000000011</v>
      </c>
      <c r="F280" s="161">
        <f>'Rent FY 2021-22'!F317*107.15%</f>
        <v>680.40250000000003</v>
      </c>
      <c r="G280" s="161"/>
      <c r="H280" s="161">
        <f>'Rent FY 2021-22'!H317</f>
        <v>10</v>
      </c>
      <c r="I280" s="161">
        <f>'Rent FY 2021-22'!I317*107.15%</f>
        <v>741.47800000000007</v>
      </c>
      <c r="J280" s="161">
        <f>'Rent FY 2021-22'!J317*107.15%</f>
        <v>696.47500000000002</v>
      </c>
      <c r="K280" s="161">
        <f>'Rent FY 2021-22'!K317*107.15%</f>
        <v>776.83750000000009</v>
      </c>
      <c r="L280" s="161">
        <f>'Rent FY 2021-22'!L317*107.15%</f>
        <v>776.83750000000009</v>
      </c>
      <c r="M280" s="161"/>
      <c r="N280" s="13">
        <f>'Rent FY 2021-22'!N317</f>
        <v>150</v>
      </c>
      <c r="O280" s="161">
        <f>'Rent FY 2021-22'!O317*107.15%</f>
        <v>911.84650000000011</v>
      </c>
      <c r="P280" s="161">
        <f>'Rent FY 2021-22'!P317*107.15%</f>
        <v>835.7700000000001</v>
      </c>
      <c r="Q280" s="161">
        <f>'Rent FY 2021-22'!Q317*107.15%</f>
        <v>910.77500000000009</v>
      </c>
      <c r="R280" s="161">
        <f>'Rent FY 2021-22'!R317*107.15%</f>
        <v>964.35000000000014</v>
      </c>
      <c r="S280" s="161"/>
      <c r="T280" s="13">
        <f>'Rent FY 2021-22'!T281</f>
        <v>750</v>
      </c>
      <c r="U280" s="161">
        <f>'Rent FY 2021-22'!U317*107.15%</f>
        <v>1235.4395000000002</v>
      </c>
      <c r="V280" s="161">
        <f>'Rent FY 2021-22'!V317*107.15%</f>
        <v>1066.1425000000002</v>
      </c>
      <c r="W280" s="161">
        <f>'Rent FY 2021-22'!W317*107.15%</f>
        <v>1221.5100000000002</v>
      </c>
      <c r="X280" s="161">
        <f>'Rent FY 2021-22'!X317*107.15%</f>
        <v>1339.3750000000002</v>
      </c>
      <c r="Y280" s="161"/>
      <c r="Z280" s="13">
        <f>'Rent FY 2021-22'!Z317</f>
        <v>140</v>
      </c>
      <c r="AA280" s="161">
        <f>'Rent FY 2021-22'!AA317*107.15%</f>
        <v>1621.1795000000002</v>
      </c>
      <c r="AB280" s="161">
        <f>'Rent FY 2021-22'!AB317*107.15%</f>
        <v>1339.3750000000002</v>
      </c>
      <c r="AC280" s="161">
        <f>'Rent FY 2021-22'!AC317*107.15%</f>
        <v>1553.6750000000002</v>
      </c>
      <c r="AD280" s="161">
        <f>'Rent FY 2021-22'!AD317*107.15%</f>
        <v>1767.9750000000001</v>
      </c>
      <c r="AE280" s="161"/>
      <c r="AF280" s="13">
        <f>'Rent FY 2021-22'!AF317</f>
        <v>60</v>
      </c>
      <c r="AG280" s="161">
        <f>'Rent FY 2021-22'!AG317*107.15%</f>
        <v>2616.6030000000001</v>
      </c>
      <c r="AH280" s="161">
        <f>'Rent FY 2021-22'!AH317*107.15%</f>
        <v>1928.7000000000003</v>
      </c>
      <c r="AI280" s="161">
        <f>'Rent FY 2021-22'!AI317*107.15%</f>
        <v>2196.5750000000003</v>
      </c>
      <c r="AJ280" s="161">
        <f>'Rent FY 2021-22'!AJ317*107.15%</f>
        <v>3000.2000000000003</v>
      </c>
      <c r="AK280" s="161"/>
      <c r="AL280" s="13">
        <f>'Rent FY 2021-22'!AL317</f>
        <v>600</v>
      </c>
      <c r="AM280" s="161">
        <f>'Rent FY 2021-22'!AM317*107.15%</f>
        <v>1366.1625000000001</v>
      </c>
      <c r="AN280" s="161">
        <f>'Rent FY 2021-22'!AN317*107.15%</f>
        <v>964.35000000000014</v>
      </c>
      <c r="AO280" s="161">
        <f>'Rent FY 2021-22'!AO317*107.15%</f>
        <v>1232.2250000000001</v>
      </c>
      <c r="AP280" s="161">
        <f>'Rent FY 2021-22'!AP317*107.15%</f>
        <v>1526.8875000000003</v>
      </c>
    </row>
    <row r="281" spans="1:42" x14ac:dyDescent="0.2">
      <c r="A281" s="13" t="s">
        <v>716</v>
      </c>
      <c r="B281" s="161" t="str">
        <f>'Rent FY 2021-22'!B318</f>
        <v>-</v>
      </c>
      <c r="C281" s="161">
        <f>'Rent FY 2021-22'!C318*107.15%</f>
        <v>510.03400000000005</v>
      </c>
      <c r="D281" s="161">
        <f>'Rent FY 2021-22'!D318*107.15%</f>
        <v>428.6</v>
      </c>
      <c r="E281" s="161">
        <f>'Rent FY 2021-22'!E318*107.15%</f>
        <v>482.17500000000007</v>
      </c>
      <c r="F281" s="161">
        <f>'Rent FY 2021-22'!F318*107.15%</f>
        <v>567.8950000000001</v>
      </c>
      <c r="G281" s="161"/>
      <c r="H281" s="161">
        <f>'Rent FY 2021-22'!H318</f>
        <v>120</v>
      </c>
      <c r="I281" s="161">
        <f>'Rent FY 2021-22'!I318*107.15%</f>
        <v>820.76900000000012</v>
      </c>
      <c r="J281" s="161">
        <f>'Rent FY 2021-22'!J318*107.15%</f>
        <v>750.05000000000007</v>
      </c>
      <c r="K281" s="161">
        <f>'Rent FY 2021-22'!K318*107.15%</f>
        <v>830.41250000000014</v>
      </c>
      <c r="L281" s="161">
        <f>'Rent FY 2021-22'!L318*107.15%</f>
        <v>883.98750000000007</v>
      </c>
      <c r="M281" s="161"/>
      <c r="N281" s="13">
        <f>'Rent FY 2021-22'!N318</f>
        <v>570</v>
      </c>
      <c r="O281" s="161">
        <f>'Rent FY 2021-22'!O318*107.15%</f>
        <v>988.99450000000013</v>
      </c>
      <c r="P281" s="161">
        <f>'Rent FY 2021-22'!P318*107.15%</f>
        <v>910.77500000000009</v>
      </c>
      <c r="Q281" s="161">
        <f>'Rent FY 2021-22'!Q318*107.15%</f>
        <v>991.13750000000016</v>
      </c>
      <c r="R281" s="161">
        <f>'Rent FY 2021-22'!R318*107.15%</f>
        <v>1066.1425000000002</v>
      </c>
      <c r="S281" s="161"/>
      <c r="T281" s="13">
        <f>'Rent FY 2021-22'!T282</f>
        <v>390</v>
      </c>
      <c r="U281" s="161">
        <f>'Rent FY 2021-22'!U318*107.15%</f>
        <v>1284.7285000000002</v>
      </c>
      <c r="V281" s="161">
        <f>'Rent FY 2021-22'!V318*107.15%</f>
        <v>1173.2925</v>
      </c>
      <c r="W281" s="161">
        <f>'Rent FY 2021-22'!W318*107.15%</f>
        <v>1285.8000000000002</v>
      </c>
      <c r="X281" s="161">
        <f>'Rent FY 2021-22'!X318*107.15%</f>
        <v>1387.5925000000002</v>
      </c>
      <c r="Y281" s="161"/>
      <c r="Z281" s="13">
        <f>'Rent FY 2021-22'!Z318</f>
        <v>300</v>
      </c>
      <c r="AA281" s="161">
        <f>'Rent FY 2021-22'!AA318*107.15%</f>
        <v>1597.6065000000001</v>
      </c>
      <c r="AB281" s="161">
        <f>'Rent FY 2021-22'!AB318*107.15%</f>
        <v>1435.8100000000002</v>
      </c>
      <c r="AC281" s="161">
        <f>'Rent FY 2021-22'!AC318*107.15%</f>
        <v>1607.2500000000002</v>
      </c>
      <c r="AD281" s="161">
        <f>'Rent FY 2021-22'!AD318*107.15%</f>
        <v>1714.4</v>
      </c>
      <c r="AE281" s="161"/>
      <c r="AF281" s="13">
        <f>'Rent FY 2021-22'!AF318</f>
        <v>180</v>
      </c>
      <c r="AG281" s="161">
        <f>'Rent FY 2021-22'!AG318*107.15%</f>
        <v>2676.6070000000004</v>
      </c>
      <c r="AH281" s="161">
        <f>'Rent FY 2021-22'!AH318*107.15%</f>
        <v>1982.2750000000003</v>
      </c>
      <c r="AI281" s="161">
        <f>'Rent FY 2021-22'!AI318*107.15%</f>
        <v>2410.8750000000005</v>
      </c>
      <c r="AJ281" s="161">
        <f>'Rent FY 2021-22'!AJ318*107.15%</f>
        <v>3053.7750000000005</v>
      </c>
      <c r="AK281" s="161"/>
      <c r="AL281" s="13">
        <f>'Rent FY 2021-22'!AL318</f>
        <v>1980</v>
      </c>
      <c r="AM281" s="161">
        <f>'Rent FY 2021-22'!AM318*107.15%</f>
        <v>1346.8755000000001</v>
      </c>
      <c r="AN281" s="161">
        <f>'Rent FY 2021-22'!AN318*107.15%</f>
        <v>1017.9250000000001</v>
      </c>
      <c r="AO281" s="161">
        <f>'Rent FY 2021-22'!AO318*107.15%</f>
        <v>1232.2250000000001</v>
      </c>
      <c r="AP281" s="161">
        <f>'Rent FY 2021-22'!AP318*107.15%</f>
        <v>1446.5250000000001</v>
      </c>
    </row>
    <row r="282" spans="1:42" x14ac:dyDescent="0.2">
      <c r="A282" s="13" t="s">
        <v>842</v>
      </c>
      <c r="B282" s="161">
        <f>'Rent FY 2021-22'!B319</f>
        <v>260</v>
      </c>
      <c r="C282" s="161">
        <f>'Rent FY 2021-22'!C319*107.15%</f>
        <v>521.82050000000004</v>
      </c>
      <c r="D282" s="161">
        <f>'Rent FY 2021-22'!D319*107.15%</f>
        <v>391.09750000000003</v>
      </c>
      <c r="E282" s="161">
        <f>'Rent FY 2021-22'!E319*107.15%</f>
        <v>528.24950000000001</v>
      </c>
      <c r="F282" s="161">
        <f>'Rent FY 2021-22'!F319*107.15%</f>
        <v>626.8275000000001</v>
      </c>
      <c r="G282" s="161"/>
      <c r="H282" s="161">
        <f>'Rent FY 2021-22'!H319</f>
        <v>380</v>
      </c>
      <c r="I282" s="161">
        <f>'Rent FY 2021-22'!I319*107.15%</f>
        <v>624.68450000000007</v>
      </c>
      <c r="J282" s="161">
        <f>'Rent FY 2021-22'!J319*107.15%</f>
        <v>557.18000000000006</v>
      </c>
      <c r="K282" s="161">
        <f>'Rent FY 2021-22'!K319*107.15%</f>
        <v>616.11250000000007</v>
      </c>
      <c r="L282" s="161">
        <f>'Rent FY 2021-22'!L319*107.15%</f>
        <v>696.47500000000002</v>
      </c>
      <c r="M282" s="161"/>
      <c r="N282" s="13">
        <f>'Rent FY 2021-22'!N319</f>
        <v>2170</v>
      </c>
      <c r="O282" s="161">
        <f>'Rent FY 2021-22'!O319*107.15%</f>
        <v>801.48200000000008</v>
      </c>
      <c r="P282" s="161">
        <f>'Rent FY 2021-22'!P319*107.15%</f>
        <v>723.26250000000005</v>
      </c>
      <c r="Q282" s="161">
        <f>'Rent FY 2021-22'!Q319*107.15%</f>
        <v>798.26750000000004</v>
      </c>
      <c r="R282" s="161">
        <f>'Rent FY 2021-22'!R319*107.15%</f>
        <v>883.98750000000007</v>
      </c>
      <c r="S282" s="161"/>
      <c r="T282" s="13">
        <f>'Rent FY 2021-22'!T283</f>
        <v>150</v>
      </c>
      <c r="U282" s="161">
        <f>'Rent FY 2021-22'!U319*107.15%</f>
        <v>1043.6410000000001</v>
      </c>
      <c r="V282" s="161">
        <f>'Rent FY 2021-22'!V319*107.15%</f>
        <v>910.77500000000009</v>
      </c>
      <c r="W282" s="161">
        <f>'Rent FY 2021-22'!W319*107.15%</f>
        <v>1017.9250000000001</v>
      </c>
      <c r="X282" s="161">
        <f>'Rent FY 2021-22'!X319*107.15%</f>
        <v>1133.6470000000002</v>
      </c>
      <c r="Y282" s="161"/>
      <c r="Z282" s="13">
        <f>'Rent FY 2021-22'!Z319</f>
        <v>2000</v>
      </c>
      <c r="AA282" s="161">
        <f>'Rent FY 2021-22'!AA319*107.15%</f>
        <v>1312.5875000000001</v>
      </c>
      <c r="AB282" s="161">
        <f>'Rent FY 2021-22'!AB319*107.15%</f>
        <v>1125.075</v>
      </c>
      <c r="AC282" s="161">
        <f>'Rent FY 2021-22'!AC319*107.15%</f>
        <v>1285.8000000000002</v>
      </c>
      <c r="AD282" s="161">
        <f>'Rent FY 2021-22'!AD319*107.15%</f>
        <v>1446.5250000000001</v>
      </c>
      <c r="AE282" s="161"/>
      <c r="AF282" s="13">
        <f>'Rent FY 2021-22'!AF319</f>
        <v>620</v>
      </c>
      <c r="AG282" s="161">
        <f>'Rent FY 2021-22'!AG319*107.15%</f>
        <v>1968.3455000000001</v>
      </c>
      <c r="AH282" s="161">
        <f>'Rent FY 2021-22'!AH319*107.15%</f>
        <v>1500.1000000000001</v>
      </c>
      <c r="AI282" s="161">
        <f>'Rent FY 2021-22'!AI319*107.15%</f>
        <v>1741.1875000000002</v>
      </c>
      <c r="AJ282" s="161">
        <f>'Rent FY 2021-22'!AJ319*107.15%</f>
        <v>2143.0000000000005</v>
      </c>
      <c r="AK282" s="161"/>
      <c r="AL282" s="13">
        <f>'Rent FY 2021-22'!AL319</f>
        <v>8890</v>
      </c>
      <c r="AM282" s="161">
        <f>'Rent FY 2021-22'!AM319*107.15%</f>
        <v>1076.8575000000001</v>
      </c>
      <c r="AN282" s="161">
        <f>'Rent FY 2021-22'!AN319*107.15%</f>
        <v>830.41250000000014</v>
      </c>
      <c r="AO282" s="161">
        <f>'Rent FY 2021-22'!AO319*107.15%</f>
        <v>991.13750000000016</v>
      </c>
      <c r="AP282" s="161">
        <f>'Rent FY 2021-22'!AP319*107.15%</f>
        <v>1232.2250000000001</v>
      </c>
    </row>
    <row r="283" spans="1:42" x14ac:dyDescent="0.2">
      <c r="A283" s="13" t="s">
        <v>718</v>
      </c>
      <c r="B283" s="161" t="str">
        <f>'Rent FY 2021-22'!B320</f>
        <v>-</v>
      </c>
      <c r="C283" s="161">
        <f>'Rent FY 2021-22'!C320*107.15%</f>
        <v>510.03400000000005</v>
      </c>
      <c r="D283" s="161">
        <f>'Rent FY 2021-22'!D320*107.15%</f>
        <v>428.6</v>
      </c>
      <c r="E283" s="161">
        <f>'Rent FY 2021-22'!E320*107.15%</f>
        <v>482.17500000000007</v>
      </c>
      <c r="F283" s="161">
        <f>'Rent FY 2021-22'!F320*107.15%</f>
        <v>567.8950000000001</v>
      </c>
      <c r="G283" s="161"/>
      <c r="H283" s="161">
        <f>'Rent FY 2021-22'!H320</f>
        <v>20</v>
      </c>
      <c r="I283" s="161">
        <f>'Rent FY 2021-22'!I320*107.15%</f>
        <v>639.68550000000005</v>
      </c>
      <c r="J283" s="161">
        <f>'Rent FY 2021-22'!J320*107.15%</f>
        <v>616.11250000000007</v>
      </c>
      <c r="K283" s="161">
        <f>'Rent FY 2021-22'!K320*107.15%</f>
        <v>642.90000000000009</v>
      </c>
      <c r="L283" s="161">
        <f>'Rent FY 2021-22'!L320*107.15%</f>
        <v>653.61500000000012</v>
      </c>
      <c r="M283" s="161"/>
      <c r="N283" s="13">
        <f>'Rent FY 2021-22'!N320</f>
        <v>100</v>
      </c>
      <c r="O283" s="161">
        <f>'Rent FY 2021-22'!O320*107.15%</f>
        <v>790.76700000000005</v>
      </c>
      <c r="P283" s="161">
        <f>'Rent FY 2021-22'!P320*107.15%</f>
        <v>728.62000000000012</v>
      </c>
      <c r="Q283" s="161">
        <f>'Rent FY 2021-22'!Q320*107.15%</f>
        <v>766.12250000000006</v>
      </c>
      <c r="R283" s="161">
        <f>'Rent FY 2021-22'!R320*107.15%</f>
        <v>830.41250000000014</v>
      </c>
      <c r="S283" s="161"/>
      <c r="T283" s="13">
        <f>'Rent FY 2021-22'!T284</f>
        <v>670</v>
      </c>
      <c r="U283" s="161">
        <f>'Rent FY 2021-22'!U320*107.15%</f>
        <v>1028.6400000000001</v>
      </c>
      <c r="V283" s="161">
        <f>'Rent FY 2021-22'!V320*107.15%</f>
        <v>910.77500000000009</v>
      </c>
      <c r="W283" s="161">
        <f>'Rent FY 2021-22'!W320*107.15%</f>
        <v>1017.9250000000001</v>
      </c>
      <c r="X283" s="161">
        <f>'Rent FY 2021-22'!X320*107.15%</f>
        <v>1125.075</v>
      </c>
      <c r="Y283" s="161"/>
      <c r="Z283" s="13">
        <f>'Rent FY 2021-22'!Z320</f>
        <v>80</v>
      </c>
      <c r="AA283" s="161">
        <f>'Rent FY 2021-22'!AA320*107.15%</f>
        <v>1285.8000000000002</v>
      </c>
      <c r="AB283" s="161">
        <f>'Rent FY 2021-22'!AB320*107.15%</f>
        <v>1125.075</v>
      </c>
      <c r="AC283" s="161">
        <f>'Rent FY 2021-22'!AC320*107.15%</f>
        <v>1285.8000000000002</v>
      </c>
      <c r="AD283" s="161">
        <f>'Rent FY 2021-22'!AD320*107.15%</f>
        <v>1419.7375000000002</v>
      </c>
      <c r="AE283" s="161"/>
      <c r="AF283" s="13">
        <f>'Rent FY 2021-22'!AF320</f>
        <v>10</v>
      </c>
      <c r="AG283" s="161">
        <f>'Rent FY 2021-22'!AG320*107.15%</f>
        <v>1502.2430000000002</v>
      </c>
      <c r="AH283" s="161">
        <f>'Rent FY 2021-22'!AH320*107.15%</f>
        <v>1419.7375000000002</v>
      </c>
      <c r="AI283" s="161">
        <f>'Rent FY 2021-22'!AI320*107.15%</f>
        <v>1537.6025000000002</v>
      </c>
      <c r="AJ283" s="161">
        <f>'Rent FY 2021-22'!AJ320*107.15%</f>
        <v>1660.8250000000003</v>
      </c>
      <c r="AK283" s="161"/>
      <c r="AL283" s="13">
        <f>'Rent FY 2021-22'!AL320</f>
        <v>350</v>
      </c>
      <c r="AM283" s="161">
        <f>'Rent FY 2021-22'!AM320*107.15%</f>
        <v>1022.2110000000001</v>
      </c>
      <c r="AN283" s="161">
        <f>'Rent FY 2021-22'!AN320*107.15%</f>
        <v>803.62500000000011</v>
      </c>
      <c r="AO283" s="161">
        <f>'Rent FY 2021-22'!AO320*107.15%</f>
        <v>970.77900000000011</v>
      </c>
      <c r="AP283" s="161">
        <f>'Rent FY 2021-22'!AP320*107.15%</f>
        <v>1178.6500000000001</v>
      </c>
    </row>
    <row r="284" spans="1:42" x14ac:dyDescent="0.2">
      <c r="A284" s="13" t="s">
        <v>720</v>
      </c>
      <c r="B284" s="161">
        <f>'Rent FY 2021-22'!B321</f>
        <v>60</v>
      </c>
      <c r="C284" s="161">
        <f>'Rent FY 2021-22'!C321*107.15%</f>
        <v>403.95550000000003</v>
      </c>
      <c r="D284" s="161">
        <f>'Rent FY 2021-22'!D321*107.15%</f>
        <v>352.52350000000001</v>
      </c>
      <c r="E284" s="161">
        <f>'Rent FY 2021-22'!E321*107.15%</f>
        <v>362.16700000000003</v>
      </c>
      <c r="F284" s="161">
        <f>'Rent FY 2021-22'!F321*107.15%</f>
        <v>417.88500000000005</v>
      </c>
      <c r="G284" s="161"/>
      <c r="H284" s="161">
        <f>'Rent FY 2021-22'!H321</f>
        <v>120</v>
      </c>
      <c r="I284" s="161">
        <f>'Rent FY 2021-22'!I321*107.15%</f>
        <v>559.32300000000009</v>
      </c>
      <c r="J284" s="161">
        <f>'Rent FY 2021-22'!J321*107.15%</f>
        <v>530.39250000000004</v>
      </c>
      <c r="K284" s="161">
        <f>'Rent FY 2021-22'!K321*107.15%</f>
        <v>562.53750000000002</v>
      </c>
      <c r="L284" s="161">
        <f>'Rent FY 2021-22'!L321*107.15%</f>
        <v>616.11250000000007</v>
      </c>
      <c r="M284" s="161"/>
      <c r="N284" s="13">
        <f>'Rent FY 2021-22'!N321</f>
        <v>500</v>
      </c>
      <c r="O284" s="161">
        <f>'Rent FY 2021-22'!O321*107.15%</f>
        <v>708.26150000000007</v>
      </c>
      <c r="P284" s="161">
        <f>'Rent FY 2021-22'!P321*107.15%</f>
        <v>642.90000000000009</v>
      </c>
      <c r="Q284" s="161">
        <f>'Rent FY 2021-22'!Q321*107.15%</f>
        <v>707.19</v>
      </c>
      <c r="R284" s="161">
        <f>'Rent FY 2021-22'!R321*107.15%</f>
        <v>755.40750000000003</v>
      </c>
      <c r="S284" s="161"/>
      <c r="T284" s="13">
        <f>'Rent FY 2021-22'!T285</f>
        <v>420</v>
      </c>
      <c r="U284" s="161">
        <f>'Rent FY 2021-22'!U321*107.15%</f>
        <v>938.63400000000013</v>
      </c>
      <c r="V284" s="161">
        <f>'Rent FY 2021-22'!V321*107.15%</f>
        <v>830.41250000000014</v>
      </c>
      <c r="W284" s="161">
        <f>'Rent FY 2021-22'!W321*107.15%</f>
        <v>910.77500000000009</v>
      </c>
      <c r="X284" s="161">
        <f>'Rent FY 2021-22'!X321*107.15%</f>
        <v>1017.9250000000001</v>
      </c>
      <c r="Y284" s="161"/>
      <c r="Z284" s="13">
        <f>'Rent FY 2021-22'!Z321</f>
        <v>450</v>
      </c>
      <c r="AA284" s="161">
        <f>'Rent FY 2021-22'!AA321*107.15%</f>
        <v>1177.5785000000001</v>
      </c>
      <c r="AB284" s="161">
        <f>'Rent FY 2021-22'!AB321*107.15%</f>
        <v>991.13750000000016</v>
      </c>
      <c r="AC284" s="161">
        <f>'Rent FY 2021-22'!AC321*107.15%</f>
        <v>1125.075</v>
      </c>
      <c r="AD284" s="161">
        <f>'Rent FY 2021-22'!AD321*107.15%</f>
        <v>1301.8725000000002</v>
      </c>
      <c r="AE284" s="161"/>
      <c r="AF284" s="13">
        <f>'Rent FY 2021-22'!AF321</f>
        <v>110</v>
      </c>
      <c r="AG284" s="161">
        <f>'Rent FY 2021-22'!AG321*107.15%</f>
        <v>1702.6135000000002</v>
      </c>
      <c r="AH284" s="161">
        <f>'Rent FY 2021-22'!AH321*107.15%</f>
        <v>1392.95</v>
      </c>
      <c r="AI284" s="161">
        <f>'Rent FY 2021-22'!AI321*107.15%</f>
        <v>1607.2500000000002</v>
      </c>
      <c r="AJ284" s="161">
        <f>'Rent FY 2021-22'!AJ321*107.15%</f>
        <v>1875.1250000000002</v>
      </c>
      <c r="AK284" s="161"/>
      <c r="AL284" s="13">
        <f>'Rent FY 2021-22'!AL321</f>
        <v>1870</v>
      </c>
      <c r="AM284" s="161">
        <f>'Rent FY 2021-22'!AM321*107.15%</f>
        <v>936.4910000000001</v>
      </c>
      <c r="AN284" s="161">
        <f>'Rent FY 2021-22'!AN321*107.15%</f>
        <v>717.90500000000009</v>
      </c>
      <c r="AO284" s="161">
        <f>'Rent FY 2021-22'!AO321*107.15%</f>
        <v>883.98750000000007</v>
      </c>
      <c r="AP284" s="161">
        <f>'Rent FY 2021-22'!AP321*107.15%</f>
        <v>1071.5000000000002</v>
      </c>
    </row>
    <row r="285" spans="1:42" x14ac:dyDescent="0.2">
      <c r="A285" s="13" t="s">
        <v>722</v>
      </c>
      <c r="B285" s="161">
        <f>'Rent FY 2021-22'!B322</f>
        <v>60</v>
      </c>
      <c r="C285" s="161">
        <f>'Rent FY 2021-22'!C322*107.15%</f>
        <v>421.09950000000003</v>
      </c>
      <c r="D285" s="161">
        <f>'Rent FY 2021-22'!D322*107.15%</f>
        <v>369.66750000000002</v>
      </c>
      <c r="E285" s="161">
        <f>'Rent FY 2021-22'!E322*107.15%</f>
        <v>396.45500000000004</v>
      </c>
      <c r="F285" s="161">
        <f>'Rent FY 2021-22'!F322*107.15%</f>
        <v>476.81750000000005</v>
      </c>
      <c r="G285" s="161"/>
      <c r="H285" s="161">
        <f>'Rent FY 2021-22'!H322</f>
        <v>10</v>
      </c>
      <c r="I285" s="161">
        <f>'Rent FY 2021-22'!I322*107.15%</f>
        <v>612.89800000000002</v>
      </c>
      <c r="J285" s="161">
        <f>'Rent FY 2021-22'!J322*107.15%</f>
        <v>482.17500000000007</v>
      </c>
      <c r="K285" s="161">
        <f>'Rent FY 2021-22'!K322*107.15%</f>
        <v>616.11250000000007</v>
      </c>
      <c r="L285" s="161">
        <f>'Rent FY 2021-22'!L322*107.15%</f>
        <v>737.19200000000012</v>
      </c>
      <c r="M285" s="161"/>
      <c r="N285" s="13">
        <f>'Rent FY 2021-22'!N322</f>
        <v>250</v>
      </c>
      <c r="O285" s="161">
        <f>'Rent FY 2021-22'!O322*107.15%</f>
        <v>821.84050000000013</v>
      </c>
      <c r="P285" s="161">
        <f>'Rent FY 2021-22'!P322*107.15%</f>
        <v>750.05000000000007</v>
      </c>
      <c r="Q285" s="161">
        <f>'Rent FY 2021-22'!Q322*107.15%</f>
        <v>803.62500000000011</v>
      </c>
      <c r="R285" s="161">
        <f>'Rent FY 2021-22'!R322*107.15%</f>
        <v>882.91600000000005</v>
      </c>
      <c r="S285" s="161"/>
      <c r="T285" s="13">
        <f>'Rent FY 2021-22'!T286</f>
        <v>260</v>
      </c>
      <c r="U285" s="161">
        <f>'Rent FY 2021-22'!U322*107.15%</f>
        <v>1040.4265</v>
      </c>
      <c r="V285" s="161">
        <f>'Rent FY 2021-22'!V322*107.15%</f>
        <v>910.77500000000009</v>
      </c>
      <c r="W285" s="161">
        <f>'Rent FY 2021-22'!W322*107.15%</f>
        <v>991.13750000000016</v>
      </c>
      <c r="X285" s="161">
        <f>'Rent FY 2021-22'!X322*107.15%</f>
        <v>1071.5000000000002</v>
      </c>
      <c r="Y285" s="161"/>
      <c r="Z285" s="13">
        <f>'Rent FY 2021-22'!Z322</f>
        <v>370</v>
      </c>
      <c r="AA285" s="161">
        <f>'Rent FY 2021-22'!AA322*107.15%</f>
        <v>1331.8745000000001</v>
      </c>
      <c r="AB285" s="161">
        <f>'Rent FY 2021-22'!AB322*107.15%</f>
        <v>1098.2875000000001</v>
      </c>
      <c r="AC285" s="161">
        <f>'Rent FY 2021-22'!AC322*107.15%</f>
        <v>1267.5845000000002</v>
      </c>
      <c r="AD285" s="161">
        <f>'Rent FY 2021-22'!AD322*107.15%</f>
        <v>1446.5250000000001</v>
      </c>
      <c r="AE285" s="161"/>
      <c r="AF285" s="13">
        <f>'Rent FY 2021-22'!AF322</f>
        <v>140</v>
      </c>
      <c r="AG285" s="161">
        <f>'Rent FY 2021-22'!AG322*107.15%</f>
        <v>2085.1390000000001</v>
      </c>
      <c r="AH285" s="161">
        <f>'Rent FY 2021-22'!AH322*107.15%</f>
        <v>1526.8875000000003</v>
      </c>
      <c r="AI285" s="161">
        <f>'Rent FY 2021-22'!AI322*107.15%</f>
        <v>1899.7695000000001</v>
      </c>
      <c r="AJ285" s="161">
        <f>'Rent FY 2021-22'!AJ322*107.15%</f>
        <v>2437.6625000000004</v>
      </c>
      <c r="AK285" s="161"/>
      <c r="AL285" s="13">
        <f>'Rent FY 2021-22'!AL322</f>
        <v>1430</v>
      </c>
      <c r="AM285" s="161">
        <f>'Rent FY 2021-22'!AM322*107.15%</f>
        <v>1151.8625000000002</v>
      </c>
      <c r="AN285" s="161">
        <f>'Rent FY 2021-22'!AN322*107.15%</f>
        <v>883.98750000000007</v>
      </c>
      <c r="AO285" s="161">
        <f>'Rent FY 2021-22'!AO322*107.15%</f>
        <v>1017.9250000000001</v>
      </c>
      <c r="AP285" s="161">
        <f>'Rent FY 2021-22'!AP322*107.15%</f>
        <v>1285.8000000000002</v>
      </c>
    </row>
    <row r="286" spans="1:42" x14ac:dyDescent="0.2">
      <c r="A286" s="13" t="s">
        <v>724</v>
      </c>
      <c r="B286" s="161">
        <f>'Rent FY 2021-22'!B323</f>
        <v>70</v>
      </c>
      <c r="C286" s="161">
        <f>'Rent FY 2021-22'!C323*107.15%</f>
        <v>649.32900000000006</v>
      </c>
      <c r="D286" s="161">
        <f>'Rent FY 2021-22'!D323*107.15%</f>
        <v>535.75000000000011</v>
      </c>
      <c r="E286" s="161">
        <f>'Rent FY 2021-22'!E323*107.15%</f>
        <v>642.90000000000009</v>
      </c>
      <c r="F286" s="161">
        <f>'Rent FY 2021-22'!F323*107.15%</f>
        <v>723.26250000000005</v>
      </c>
      <c r="G286" s="161"/>
      <c r="H286" s="161">
        <f>'Rent FY 2021-22'!H323</f>
        <v>50</v>
      </c>
      <c r="I286" s="161">
        <f>'Rent FY 2021-22'!I323*107.15%</f>
        <v>736.12050000000011</v>
      </c>
      <c r="J286" s="161">
        <f>'Rent FY 2021-22'!J323*107.15%</f>
        <v>712.54750000000013</v>
      </c>
      <c r="K286" s="161">
        <f>'Rent FY 2021-22'!K323*107.15%</f>
        <v>739.33500000000004</v>
      </c>
      <c r="L286" s="161">
        <f>'Rent FY 2021-22'!L323*107.15%</f>
        <v>776.83750000000009</v>
      </c>
      <c r="M286" s="161"/>
      <c r="N286" s="13">
        <f>'Rent FY 2021-22'!N323</f>
        <v>280</v>
      </c>
      <c r="O286" s="161">
        <f>'Rent FY 2021-22'!O323*107.15%</f>
        <v>901.13150000000007</v>
      </c>
      <c r="P286" s="161">
        <f>'Rent FY 2021-22'!P323*107.15%</f>
        <v>857.2</v>
      </c>
      <c r="Q286" s="161">
        <f>'Rent FY 2021-22'!Q323*107.15%</f>
        <v>889.34500000000014</v>
      </c>
      <c r="R286" s="161">
        <f>'Rent FY 2021-22'!R323*107.15%</f>
        <v>958.99250000000006</v>
      </c>
      <c r="S286" s="161"/>
      <c r="T286" s="13">
        <f>'Rent FY 2021-22'!T287</f>
        <v>520</v>
      </c>
      <c r="U286" s="161">
        <f>'Rent FY 2021-22'!U323*107.15%</f>
        <v>1129.3610000000001</v>
      </c>
      <c r="V286" s="161">
        <f>'Rent FY 2021-22'!V323*107.15%</f>
        <v>1044.7125000000001</v>
      </c>
      <c r="W286" s="161">
        <f>'Rent FY 2021-22'!W323*107.15%</f>
        <v>1125.075</v>
      </c>
      <c r="X286" s="161">
        <f>'Rent FY 2021-22'!X323*107.15%</f>
        <v>1200.0800000000002</v>
      </c>
      <c r="Y286" s="161"/>
      <c r="Z286" s="13">
        <f>'Rent FY 2021-22'!Z323</f>
        <v>290</v>
      </c>
      <c r="AA286" s="161">
        <f>'Rent FY 2021-22'!AA323*107.15%</f>
        <v>1359.7335</v>
      </c>
      <c r="AB286" s="161">
        <f>'Rent FY 2021-22'!AB323*107.15%</f>
        <v>1285.8000000000002</v>
      </c>
      <c r="AC286" s="161">
        <f>'Rent FY 2021-22'!AC323*107.15%</f>
        <v>1382.2350000000001</v>
      </c>
      <c r="AD286" s="161">
        <f>'Rent FY 2021-22'!AD323*107.15%</f>
        <v>1446.5250000000001</v>
      </c>
      <c r="AE286" s="161"/>
      <c r="AF286" s="13">
        <f>'Rent FY 2021-22'!AF323</f>
        <v>70</v>
      </c>
      <c r="AG286" s="161">
        <f>'Rent FY 2021-22'!AG323*107.15%</f>
        <v>1698.3275000000001</v>
      </c>
      <c r="AH286" s="161">
        <f>'Rent FY 2021-22'!AH323*107.15%</f>
        <v>1500.1000000000001</v>
      </c>
      <c r="AI286" s="161">
        <f>'Rent FY 2021-22'!AI323*107.15%</f>
        <v>1607.2500000000002</v>
      </c>
      <c r="AJ286" s="161">
        <f>'Rent FY 2021-22'!AJ323*107.15%</f>
        <v>1851.5520000000001</v>
      </c>
      <c r="AK286" s="161"/>
      <c r="AL286" s="13">
        <f>'Rent FY 2021-22'!AL323</f>
        <v>1240</v>
      </c>
      <c r="AM286" s="161">
        <f>'Rent FY 2021-22'!AM323*107.15%</f>
        <v>1124.0035</v>
      </c>
      <c r="AN286" s="161">
        <f>'Rent FY 2021-22'!AN323*107.15%</f>
        <v>910.77500000000009</v>
      </c>
      <c r="AO286" s="161">
        <f>'Rent FY 2021-22'!AO323*107.15%</f>
        <v>1106.8595</v>
      </c>
      <c r="AP286" s="161">
        <f>'Rent FY 2021-22'!AP323*107.15%</f>
        <v>1285.8000000000002</v>
      </c>
    </row>
    <row r="287" spans="1:42" x14ac:dyDescent="0.2">
      <c r="A287" s="13" t="s">
        <v>726</v>
      </c>
      <c r="B287" s="161" t="str">
        <f>'Rent FY 2021-22'!B324</f>
        <v>-</v>
      </c>
      <c r="C287" s="161">
        <f>'Rent FY 2021-22'!C324*107.15%</f>
        <v>510.03400000000005</v>
      </c>
      <c r="D287" s="161">
        <f>'Rent FY 2021-22'!D324*107.15%</f>
        <v>428.6</v>
      </c>
      <c r="E287" s="161">
        <f>'Rent FY 2021-22'!E324*107.15%</f>
        <v>482.17500000000007</v>
      </c>
      <c r="F287" s="161">
        <f>'Rent FY 2021-22'!F324*107.15%</f>
        <v>567.8950000000001</v>
      </c>
      <c r="G287" s="161"/>
      <c r="H287" s="161">
        <f>'Rent FY 2021-22'!H324</f>
        <v>30</v>
      </c>
      <c r="I287" s="161">
        <f>'Rent FY 2021-22'!I324*107.15%</f>
        <v>752.1930000000001</v>
      </c>
      <c r="J287" s="161">
        <f>'Rent FY 2021-22'!J324*107.15%</f>
        <v>642.90000000000009</v>
      </c>
      <c r="K287" s="161">
        <f>'Rent FY 2021-22'!K324*107.15%</f>
        <v>723.26250000000005</v>
      </c>
      <c r="L287" s="161">
        <f>'Rent FY 2021-22'!L324*107.15%</f>
        <v>910.77500000000009</v>
      </c>
      <c r="M287" s="161"/>
      <c r="N287" s="13">
        <f>'Rent FY 2021-22'!N324</f>
        <v>260</v>
      </c>
      <c r="O287" s="161">
        <f>'Rent FY 2021-22'!O324*107.15%</f>
        <v>900.06000000000006</v>
      </c>
      <c r="P287" s="161">
        <f>'Rent FY 2021-22'!P324*107.15%</f>
        <v>803.62500000000011</v>
      </c>
      <c r="Q287" s="161">
        <f>'Rent FY 2021-22'!Q324*107.15%</f>
        <v>910.77500000000009</v>
      </c>
      <c r="R287" s="161">
        <f>'Rent FY 2021-22'!R324*107.15%</f>
        <v>958.99250000000006</v>
      </c>
      <c r="S287" s="161"/>
      <c r="T287" s="13">
        <f>'Rent FY 2021-22'!T288</f>
        <v>6140</v>
      </c>
      <c r="U287" s="161">
        <f>'Rent FY 2021-22'!U324*107.15%</f>
        <v>1125.075</v>
      </c>
      <c r="V287" s="161">
        <f>'Rent FY 2021-22'!V324*107.15%</f>
        <v>1017.9250000000001</v>
      </c>
      <c r="W287" s="161">
        <f>'Rent FY 2021-22'!W324*107.15%</f>
        <v>1112.2170000000001</v>
      </c>
      <c r="X287" s="161">
        <f>'Rent FY 2021-22'!X324*107.15%</f>
        <v>1232.2250000000001</v>
      </c>
      <c r="Y287" s="161"/>
      <c r="Z287" s="13">
        <f>'Rent FY 2021-22'!Z324</f>
        <v>270</v>
      </c>
      <c r="AA287" s="161">
        <f>'Rent FY 2021-22'!AA324*107.15%</f>
        <v>1467.9550000000002</v>
      </c>
      <c r="AB287" s="161">
        <f>'Rent FY 2021-22'!AB324*107.15%</f>
        <v>1312.5875000000001</v>
      </c>
      <c r="AC287" s="161">
        <f>'Rent FY 2021-22'!AC324*107.15%</f>
        <v>1446.5250000000001</v>
      </c>
      <c r="AD287" s="161">
        <f>'Rent FY 2021-22'!AD324*107.15%</f>
        <v>1607.2500000000002</v>
      </c>
      <c r="AE287" s="161"/>
      <c r="AF287" s="13">
        <f>'Rent FY 2021-22'!AF324</f>
        <v>120</v>
      </c>
      <c r="AG287" s="161">
        <f>'Rent FY 2021-22'!AG324*107.15%</f>
        <v>2398.0170000000003</v>
      </c>
      <c r="AH287" s="161">
        <f>'Rent FY 2021-22'!AH324*107.15%</f>
        <v>1601.8925000000002</v>
      </c>
      <c r="AI287" s="161">
        <f>'Rent FY 2021-22'!AI324*107.15%</f>
        <v>2035.8500000000001</v>
      </c>
      <c r="AJ287" s="161">
        <f>'Rent FY 2021-22'!AJ324*107.15%</f>
        <v>2678.7500000000005</v>
      </c>
      <c r="AK287" s="161"/>
      <c r="AL287" s="13">
        <f>'Rent FY 2021-22'!AL324</f>
        <v>1180</v>
      </c>
      <c r="AM287" s="161">
        <f>'Rent FY 2021-22'!AM324*107.15%</f>
        <v>1271.8705000000002</v>
      </c>
      <c r="AN287" s="161">
        <f>'Rent FY 2021-22'!AN324*107.15%</f>
        <v>958.99250000000006</v>
      </c>
      <c r="AO287" s="161">
        <f>'Rent FY 2021-22'!AO324*107.15%</f>
        <v>1125.075</v>
      </c>
      <c r="AP287" s="161">
        <f>'Rent FY 2021-22'!AP324*107.15%</f>
        <v>1392.95</v>
      </c>
    </row>
    <row r="288" spans="1:42" x14ac:dyDescent="0.2">
      <c r="A288" s="13" t="s">
        <v>728</v>
      </c>
      <c r="B288" s="161">
        <f>'Rent FY 2021-22'!B325</f>
        <v>10</v>
      </c>
      <c r="C288" s="161">
        <f>'Rent FY 2021-22'!C325*107.15%</f>
        <v>556.10850000000005</v>
      </c>
      <c r="D288" s="161">
        <f>'Rent FY 2021-22'!D325*107.15%</f>
        <v>535.75000000000011</v>
      </c>
      <c r="E288" s="161">
        <f>'Rent FY 2021-22'!E325*107.15%</f>
        <v>535.75000000000011</v>
      </c>
      <c r="F288" s="161">
        <f>'Rent FY 2021-22'!F325*107.15%</f>
        <v>535.75000000000011</v>
      </c>
      <c r="G288" s="161"/>
      <c r="H288" s="161">
        <f>'Rent FY 2021-22'!H325</f>
        <v>20</v>
      </c>
      <c r="I288" s="161">
        <f>'Rent FY 2021-22'!I325*107.15%</f>
        <v>722.19100000000003</v>
      </c>
      <c r="J288" s="161">
        <f>'Rent FY 2021-22'!J325*107.15%</f>
        <v>685.7600000000001</v>
      </c>
      <c r="K288" s="161">
        <f>'Rent FY 2021-22'!K325*107.15%</f>
        <v>696.47500000000002</v>
      </c>
      <c r="L288" s="161">
        <f>'Rent FY 2021-22'!L325*107.15%</f>
        <v>750.05000000000007</v>
      </c>
      <c r="M288" s="161"/>
      <c r="N288" s="13">
        <f>'Rent FY 2021-22'!N325</f>
        <v>240</v>
      </c>
      <c r="O288" s="161">
        <f>'Rent FY 2021-22'!O325*107.15%</f>
        <v>846.48500000000013</v>
      </c>
      <c r="P288" s="161">
        <f>'Rent FY 2021-22'!P325*107.15%</f>
        <v>776.83750000000009</v>
      </c>
      <c r="Q288" s="161">
        <f>'Rent FY 2021-22'!Q325*107.15%</f>
        <v>830.41250000000014</v>
      </c>
      <c r="R288" s="161">
        <f>'Rent FY 2021-22'!R325*107.15%</f>
        <v>910.77500000000009</v>
      </c>
      <c r="S288" s="161"/>
      <c r="T288" s="13">
        <f>'Rent FY 2021-22'!T289</f>
        <v>650</v>
      </c>
      <c r="U288" s="161">
        <f>'Rent FY 2021-22'!U325*107.15%</f>
        <v>1082.2150000000001</v>
      </c>
      <c r="V288" s="161">
        <f>'Rent FY 2021-22'!V325*107.15%</f>
        <v>964.35000000000014</v>
      </c>
      <c r="W288" s="161">
        <f>'Rent FY 2021-22'!W325*107.15%</f>
        <v>1066.1425000000002</v>
      </c>
      <c r="X288" s="161">
        <f>'Rent FY 2021-22'!X325*107.15%</f>
        <v>1178.6500000000001</v>
      </c>
      <c r="Y288" s="161"/>
      <c r="Z288" s="13">
        <f>'Rent FY 2021-22'!Z325</f>
        <v>220</v>
      </c>
      <c r="AA288" s="161">
        <f>'Rent FY 2021-22'!AA325*107.15%</f>
        <v>1397.2360000000001</v>
      </c>
      <c r="AB288" s="161">
        <f>'Rent FY 2021-22'!AB325*107.15%</f>
        <v>1280.4425000000001</v>
      </c>
      <c r="AC288" s="161">
        <f>'Rent FY 2021-22'!AC325*107.15%</f>
        <v>1392.95</v>
      </c>
      <c r="AD288" s="161">
        <f>'Rent FY 2021-22'!AD325*107.15%</f>
        <v>1526.8875000000003</v>
      </c>
      <c r="AE288" s="161"/>
      <c r="AF288" s="13">
        <f>'Rent FY 2021-22'!AF325</f>
        <v>110</v>
      </c>
      <c r="AG288" s="161">
        <f>'Rent FY 2021-22'!AG325*107.15%</f>
        <v>1988.7040000000002</v>
      </c>
      <c r="AH288" s="161">
        <f>'Rent FY 2021-22'!AH325*107.15%</f>
        <v>1634.0375000000001</v>
      </c>
      <c r="AI288" s="161">
        <f>'Rent FY 2021-22'!AI325*107.15%</f>
        <v>1816.1925000000001</v>
      </c>
      <c r="AJ288" s="161">
        <f>'Rent FY 2021-22'!AJ325*107.15%</f>
        <v>2035.8500000000001</v>
      </c>
      <c r="AK288" s="161"/>
      <c r="AL288" s="13">
        <f>'Rent FY 2021-22'!AL325</f>
        <v>1050</v>
      </c>
      <c r="AM288" s="161">
        <f>'Rent FY 2021-22'!AM325*107.15%</f>
        <v>1178.6500000000001</v>
      </c>
      <c r="AN288" s="161">
        <f>'Rent FY 2021-22'!AN325*107.15%</f>
        <v>937.56250000000011</v>
      </c>
      <c r="AO288" s="161">
        <f>'Rent FY 2021-22'!AO325*107.15%</f>
        <v>1071.5000000000002</v>
      </c>
      <c r="AP288" s="161">
        <f>'Rent FY 2021-22'!AP325*107.15%</f>
        <v>1339.3750000000002</v>
      </c>
    </row>
    <row r="289" spans="1:42" x14ac:dyDescent="0.2">
      <c r="A289" s="13" t="s">
        <v>730</v>
      </c>
      <c r="B289" s="161">
        <f>'Rent FY 2021-22'!B326</f>
        <v>60</v>
      </c>
      <c r="C289" s="161">
        <f>'Rent FY 2021-22'!C326*107.15%</f>
        <v>590.39650000000006</v>
      </c>
      <c r="D289" s="161">
        <f>'Rent FY 2021-22'!D326*107.15%</f>
        <v>541.10750000000007</v>
      </c>
      <c r="E289" s="161">
        <f>'Rent FY 2021-22'!E326*107.15%</f>
        <v>562.53750000000002</v>
      </c>
      <c r="F289" s="161">
        <f>'Rent FY 2021-22'!F326*107.15%</f>
        <v>637.54250000000002</v>
      </c>
      <c r="G289" s="161"/>
      <c r="H289" s="161">
        <f>'Rent FY 2021-22'!H326</f>
        <v>130</v>
      </c>
      <c r="I289" s="161">
        <f>'Rent FY 2021-22'!I326*107.15%</f>
        <v>598.96850000000006</v>
      </c>
      <c r="J289" s="161">
        <f>'Rent FY 2021-22'!J326*107.15%</f>
        <v>551.8225000000001</v>
      </c>
      <c r="K289" s="161">
        <f>'Rent FY 2021-22'!K326*107.15%</f>
        <v>589.32500000000005</v>
      </c>
      <c r="L289" s="161">
        <f>'Rent FY 2021-22'!L326*107.15%</f>
        <v>642.90000000000009</v>
      </c>
      <c r="M289" s="161"/>
      <c r="N289" s="13">
        <f>'Rent FY 2021-22'!N326</f>
        <v>550</v>
      </c>
      <c r="O289" s="161">
        <f>'Rent FY 2021-22'!O326*107.15%</f>
        <v>761.83650000000011</v>
      </c>
      <c r="P289" s="161">
        <f>'Rent FY 2021-22'!P326*107.15%</f>
        <v>712.54750000000013</v>
      </c>
      <c r="Q289" s="161">
        <f>'Rent FY 2021-22'!Q326*107.15%</f>
        <v>750.05000000000007</v>
      </c>
      <c r="R289" s="161">
        <f>'Rent FY 2021-22'!R326*107.15%</f>
        <v>803.62500000000011</v>
      </c>
      <c r="S289" s="161"/>
      <c r="T289" s="13">
        <f>'Rent FY 2021-22'!T290</f>
        <v>710</v>
      </c>
      <c r="U289" s="161">
        <f>'Rent FY 2021-22'!U326*107.15%</f>
        <v>997.56650000000013</v>
      </c>
      <c r="V289" s="161">
        <f>'Rent FY 2021-22'!V326*107.15%</f>
        <v>910.77500000000009</v>
      </c>
      <c r="W289" s="161">
        <f>'Rent FY 2021-22'!W326*107.15%</f>
        <v>964.35000000000014</v>
      </c>
      <c r="X289" s="161">
        <f>'Rent FY 2021-22'!X326*107.15%</f>
        <v>1060.7850000000001</v>
      </c>
      <c r="Y289" s="161"/>
      <c r="Z289" s="13">
        <f>'Rent FY 2021-22'!Z326</f>
        <v>320</v>
      </c>
      <c r="AA289" s="161">
        <f>'Rent FY 2021-22'!AA326*107.15%</f>
        <v>1253.6550000000002</v>
      </c>
      <c r="AB289" s="161">
        <f>'Rent FY 2021-22'!AB326*107.15%</f>
        <v>1119.7175000000002</v>
      </c>
      <c r="AC289" s="161">
        <f>'Rent FY 2021-22'!AC326*107.15%</f>
        <v>1259.0125</v>
      </c>
      <c r="AD289" s="161">
        <f>'Rent FY 2021-22'!AD326*107.15%</f>
        <v>1387.5925000000002</v>
      </c>
      <c r="AE289" s="161"/>
      <c r="AF289" s="13">
        <f>'Rent FY 2021-22'!AF326</f>
        <v>60</v>
      </c>
      <c r="AG289" s="161">
        <f>'Rent FY 2021-22'!AG326*107.15%</f>
        <v>1691.8985000000002</v>
      </c>
      <c r="AH289" s="161">
        <f>'Rent FY 2021-22'!AH326*107.15%</f>
        <v>1451.8825000000002</v>
      </c>
      <c r="AI289" s="161">
        <f>'Rent FY 2021-22'!AI326*107.15%</f>
        <v>1660.8250000000003</v>
      </c>
      <c r="AJ289" s="161">
        <f>'Rent FY 2021-22'!AJ326*107.15%</f>
        <v>1875.1250000000002</v>
      </c>
      <c r="AK289" s="161"/>
      <c r="AL289" s="13">
        <f>'Rent FY 2021-22'!AL326</f>
        <v>1770</v>
      </c>
      <c r="AM289" s="161">
        <f>'Rent FY 2021-22'!AM326*107.15%</f>
        <v>951.49200000000008</v>
      </c>
      <c r="AN289" s="161">
        <f>'Rent FY 2021-22'!AN326*107.15%</f>
        <v>750.05000000000007</v>
      </c>
      <c r="AO289" s="161">
        <f>'Rent FY 2021-22'!AO326*107.15%</f>
        <v>910.77500000000009</v>
      </c>
      <c r="AP289" s="161">
        <f>'Rent FY 2021-22'!AP326*107.15%</f>
        <v>1071.5000000000002</v>
      </c>
    </row>
    <row r="290" spans="1:42" x14ac:dyDescent="0.2">
      <c r="A290" s="13" t="s">
        <v>843</v>
      </c>
      <c r="B290" s="161">
        <f>'Rent FY 2021-22'!B327</f>
        <v>2530</v>
      </c>
      <c r="C290" s="161">
        <f>'Rent FY 2021-22'!C327*108.53%</f>
        <v>488.38499999999999</v>
      </c>
      <c r="D290" s="161">
        <f>'Rent FY 2021-22'!D327*108.53%</f>
        <v>412.41399999999999</v>
      </c>
      <c r="E290" s="161">
        <f>'Rent FY 2021-22'!E327*108.53%</f>
        <v>466.67899999999997</v>
      </c>
      <c r="F290" s="161">
        <f>'Rent FY 2021-22'!F327*108.53%</f>
        <v>542.65</v>
      </c>
      <c r="G290" s="161"/>
      <c r="H290" s="161">
        <f>'Rent FY 2021-22'!H327</f>
        <v>1370</v>
      </c>
      <c r="I290" s="161">
        <f>'Rent FY 2021-22'!I327*108.53%</f>
        <v>617.53569999999991</v>
      </c>
      <c r="J290" s="161">
        <f>'Rent FY 2021-22'!J327*108.53%</f>
        <v>488.38499999999999</v>
      </c>
      <c r="K290" s="161">
        <f>'Rent FY 2021-22'!K327*108.53%</f>
        <v>588.23259999999993</v>
      </c>
      <c r="L290" s="161">
        <f>'Rent FY 2021-22'!L327*108.53%</f>
        <v>721.72449999999992</v>
      </c>
      <c r="M290" s="161"/>
      <c r="N290" s="13">
        <f>'Rent FY 2021-22'!N327</f>
        <v>11590</v>
      </c>
      <c r="O290" s="161">
        <f>'Rent FY 2021-22'!O327*108.53%</f>
        <v>722.8098</v>
      </c>
      <c r="P290" s="161">
        <f>'Rent FY 2021-22'!P327*108.53%</f>
        <v>586.06200000000001</v>
      </c>
      <c r="Q290" s="161">
        <f>'Rent FY 2021-22'!Q327*108.53%</f>
        <v>678.3125</v>
      </c>
      <c r="R290" s="161">
        <f>'Rent FY 2021-22'!R327*108.53%</f>
        <v>813.97499999999991</v>
      </c>
      <c r="S290" s="161"/>
      <c r="T290" s="13">
        <f>'Rent FY 2021-22'!T327</f>
        <v>23500</v>
      </c>
      <c r="U290" s="161">
        <f>'Rent FY 2021-22'!U327*108.53%</f>
        <v>888.86069999999995</v>
      </c>
      <c r="V290" s="161">
        <f>'Rent FY 2021-22'!V327*108.53%</f>
        <v>732.57749999999999</v>
      </c>
      <c r="W290" s="161">
        <f>'Rent FY 2021-22'!W327*108.53%</f>
        <v>835.68099999999993</v>
      </c>
      <c r="X290" s="161">
        <f>'Rent FY 2021-22'!X327*108.53%</f>
        <v>976.77</v>
      </c>
      <c r="Y290" s="161"/>
      <c r="Z290" s="13">
        <f>'Rent FY 2021-22'!Z327</f>
        <v>14550</v>
      </c>
      <c r="AA290" s="161">
        <f>'Rent FY 2021-22'!AA327*108.53%</f>
        <v>1080.9587999999999</v>
      </c>
      <c r="AB290" s="161">
        <f>'Rent FY 2021-22'!AB327*108.53%</f>
        <v>862.81349999999998</v>
      </c>
      <c r="AC290" s="161">
        <f>'Rent FY 2021-22'!AC327*108.53%</f>
        <v>976.77</v>
      </c>
      <c r="AD290" s="161">
        <f>'Rent FY 2021-22'!AD327*108.53%</f>
        <v>1215.5359999999998</v>
      </c>
      <c r="AE290" s="161"/>
      <c r="AF290" s="13">
        <f>'Rent FY 2021-22'!AF327</f>
        <v>5590</v>
      </c>
      <c r="AG290" s="161">
        <f>'Rent FY 2021-22'!AG327*108.53%</f>
        <v>1891.6778999999999</v>
      </c>
      <c r="AH290" s="161">
        <f>'Rent FY 2021-22'!AH327*108.53%</f>
        <v>1248.095</v>
      </c>
      <c r="AI290" s="161">
        <f>'Rent FY 2021-22'!AI327*108.53%</f>
        <v>1627.9499999999998</v>
      </c>
      <c r="AJ290" s="161">
        <f>'Rent FY 2021-22'!AJ327*108.53%</f>
        <v>2279.1299999999997</v>
      </c>
      <c r="AK290" s="161"/>
      <c r="AL290" s="13">
        <f>'Rent FY 2021-22'!AL327</f>
        <v>59130</v>
      </c>
      <c r="AM290" s="161">
        <f>'Rent FY 2021-22'!AM327*108.53%</f>
        <v>974.59939999999995</v>
      </c>
      <c r="AN290" s="161">
        <f>'Rent FY 2021-22'!AN327*108.53%</f>
        <v>705.44499999999994</v>
      </c>
      <c r="AO290" s="161">
        <f>'Rent FY 2021-22'!AO327*108.53%</f>
        <v>862.81349999999998</v>
      </c>
      <c r="AP290" s="161">
        <f>'Rent FY 2021-22'!AP327*108.53%</f>
        <v>1079.8734999999999</v>
      </c>
    </row>
    <row r="291" spans="1:42" x14ac:dyDescent="0.2">
      <c r="A291" s="13" t="s">
        <v>1058</v>
      </c>
      <c r="B291" s="161">
        <f>'Rent FY 2021-22'!B328</f>
        <v>250</v>
      </c>
      <c r="C291" s="161">
        <f>'Rent FY 2021-22'!C328*108.53%</f>
        <v>608.85329999999999</v>
      </c>
      <c r="D291" s="161">
        <f>'Rent FY 2021-22'!D328*108.53%</f>
        <v>537.22349999999994</v>
      </c>
      <c r="E291" s="161">
        <f>'Rent FY 2021-22'!E328*108.53%</f>
        <v>624.04750000000001</v>
      </c>
      <c r="F291" s="161">
        <f>'Rent FY 2021-22'!F328*108.53%</f>
        <v>651.17999999999995</v>
      </c>
      <c r="G291" s="161"/>
      <c r="H291" s="161">
        <f>'Rent FY 2021-22'!H328</f>
        <v>140</v>
      </c>
      <c r="I291" s="161">
        <f>'Rent FY 2021-22'!I328*108.53%</f>
        <v>807.46319999999992</v>
      </c>
      <c r="J291" s="161">
        <f>'Rent FY 2021-22'!J328*108.53%</f>
        <v>714.12739999999997</v>
      </c>
      <c r="K291" s="161">
        <f>'Rent FY 2021-22'!K328*108.53%</f>
        <v>813.97499999999991</v>
      </c>
      <c r="L291" s="161">
        <f>'Rent FY 2021-22'!L328*108.53%</f>
        <v>922.505</v>
      </c>
      <c r="M291" s="161"/>
      <c r="N291" s="13">
        <f>'Rent FY 2021-22'!N328</f>
        <v>690</v>
      </c>
      <c r="O291" s="161">
        <f>'Rent FY 2021-22'!O328*108.53%</f>
        <v>924.67559999999992</v>
      </c>
      <c r="P291" s="161">
        <f>'Rent FY 2021-22'!P328*108.53%</f>
        <v>813.97499999999991</v>
      </c>
      <c r="Q291" s="161">
        <f>'Rent FY 2021-22'!Q328*108.53%</f>
        <v>922.505</v>
      </c>
      <c r="R291" s="161">
        <f>'Rent FY 2021-22'!R328*108.53%</f>
        <v>1031.0349999999999</v>
      </c>
      <c r="S291" s="161"/>
      <c r="T291" s="13">
        <f>'Rent FY 2021-22'!T328</f>
        <v>1020</v>
      </c>
      <c r="U291" s="161">
        <f>'Rent FY 2021-22'!U328*108.53%</f>
        <v>1163.4415999999999</v>
      </c>
      <c r="V291" s="161">
        <f>'Rent FY 2021-22'!V328*108.53%</f>
        <v>971.34349999999995</v>
      </c>
      <c r="W291" s="161">
        <f>'Rent FY 2021-22'!W328*108.53%</f>
        <v>1085.3</v>
      </c>
      <c r="X291" s="161">
        <f>'Rent FY 2021-22'!X328*108.53%</f>
        <v>1345.7719999999999</v>
      </c>
      <c r="Y291" s="161"/>
      <c r="Z291" s="13">
        <f>'Rent FY 2021-22'!Z328</f>
        <v>550</v>
      </c>
      <c r="AA291" s="161">
        <f>'Rent FY 2021-22'!AA328*108.53%</f>
        <v>1440.1931</v>
      </c>
      <c r="AB291" s="161">
        <f>'Rent FY 2021-22'!AB328*108.53%</f>
        <v>1085.3</v>
      </c>
      <c r="AC291" s="161">
        <f>'Rent FY 2021-22'!AC328*108.53%</f>
        <v>1381.5869</v>
      </c>
      <c r="AD291" s="161">
        <f>'Rent FY 2021-22'!AD328*108.53%</f>
        <v>1660.5089999999998</v>
      </c>
      <c r="AE291" s="161"/>
      <c r="AF291" s="13">
        <f>'Rent FY 2021-22'!AF328</f>
        <v>740</v>
      </c>
      <c r="AG291" s="161">
        <f>'Rent FY 2021-22'!AG328*108.53%</f>
        <v>2593.8669999999997</v>
      </c>
      <c r="AH291" s="161">
        <f>'Rent FY 2021-22'!AH328*108.53%</f>
        <v>2083.7759999999998</v>
      </c>
      <c r="AI291" s="161">
        <f>'Rent FY 2021-22'!AI328*108.53%</f>
        <v>2387.66</v>
      </c>
      <c r="AJ291" s="161">
        <f>'Rent FY 2021-22'!AJ328*108.53%</f>
        <v>3027.9869999999996</v>
      </c>
      <c r="AK291" s="161"/>
      <c r="AL291" s="13">
        <f>'Rent FY 2021-22'!AL328</f>
        <v>3390</v>
      </c>
      <c r="AM291" s="161">
        <f>'Rent FY 2021-22'!AM328*108.53%</f>
        <v>1417.4017999999999</v>
      </c>
      <c r="AN291" s="161">
        <f>'Rent FY 2021-22'!AN328*108.53%</f>
        <v>895.37249999999995</v>
      </c>
      <c r="AO291" s="161">
        <f>'Rent FY 2021-22'!AO328*108.53%</f>
        <v>1139.5649999999998</v>
      </c>
      <c r="AP291" s="161">
        <f>'Rent FY 2021-22'!AP328*108.53%</f>
        <v>1709.3474999999999</v>
      </c>
    </row>
    <row r="292" spans="1:42" x14ac:dyDescent="0.2">
      <c r="A292" s="13" t="s">
        <v>991</v>
      </c>
      <c r="B292" s="161">
        <f>'Rent FY 2021-22'!B329</f>
        <v>100</v>
      </c>
      <c r="C292" s="161">
        <f>'Rent FY 2021-22'!C329*108.53%</f>
        <v>488.38499999999999</v>
      </c>
      <c r="D292" s="161">
        <f>'Rent FY 2021-22'!D329*108.53%</f>
        <v>369.00199999999995</v>
      </c>
      <c r="E292" s="161">
        <f>'Rent FY 2021-22'!E329*108.53%</f>
        <v>423.267</v>
      </c>
      <c r="F292" s="161">
        <f>'Rent FY 2021-22'!F329*108.53%</f>
        <v>646.83879999999999</v>
      </c>
      <c r="G292" s="161"/>
      <c r="H292" s="161">
        <f>'Rent FY 2021-22'!H329</f>
        <v>200</v>
      </c>
      <c r="I292" s="161">
        <f>'Rent FY 2021-22'!I329*108.53%</f>
        <v>606.68269999999995</v>
      </c>
      <c r="J292" s="161">
        <f>'Rent FY 2021-22'!J329*108.53%</f>
        <v>542.65</v>
      </c>
      <c r="K292" s="161">
        <f>'Rent FY 2021-22'!K329*108.53%</f>
        <v>598.00029999999992</v>
      </c>
      <c r="L292" s="161">
        <f>'Rent FY 2021-22'!L329*108.53%</f>
        <v>672.88599999999997</v>
      </c>
      <c r="M292" s="161"/>
      <c r="N292" s="13">
        <f>'Rent FY 2021-22'!N329</f>
        <v>1020</v>
      </c>
      <c r="O292" s="161">
        <f>'Rent FY 2021-22'!O329*108.53%</f>
        <v>758.62469999999996</v>
      </c>
      <c r="P292" s="161">
        <f>'Rent FY 2021-22'!P329*108.53%</f>
        <v>678.3125</v>
      </c>
      <c r="Q292" s="161">
        <f>'Rent FY 2021-22'!Q329*108.53%</f>
        <v>754.2835</v>
      </c>
      <c r="R292" s="161">
        <f>'Rent FY 2021-22'!R329*108.53%</f>
        <v>813.97499999999991</v>
      </c>
      <c r="S292" s="161"/>
      <c r="T292" s="13">
        <f>'Rent FY 2021-22'!T329</f>
        <v>1660</v>
      </c>
      <c r="U292" s="161">
        <f>'Rent FY 2021-22'!U329*108.53%</f>
        <v>981.11119999999994</v>
      </c>
      <c r="V292" s="161">
        <f>'Rent FY 2021-22'!V329*108.53%</f>
        <v>868.2399999999999</v>
      </c>
      <c r="W292" s="161">
        <f>'Rent FY 2021-22'!W329*108.53%</f>
        <v>971.34349999999995</v>
      </c>
      <c r="X292" s="161">
        <f>'Rent FY 2021-22'!X329*108.53%</f>
        <v>1079.8734999999999</v>
      </c>
      <c r="Y292" s="161"/>
      <c r="Z292" s="13">
        <f>'Rent FY 2021-22'!Z329</f>
        <v>640</v>
      </c>
      <c r="AA292" s="161">
        <f>'Rent FY 2021-22'!AA329*108.53%</f>
        <v>1306.7012</v>
      </c>
      <c r="AB292" s="161">
        <f>'Rent FY 2021-22'!AB329*108.53%</f>
        <v>1139.5649999999998</v>
      </c>
      <c r="AC292" s="161">
        <f>'Rent FY 2021-22'!AC329*108.53%</f>
        <v>1302.3599999999999</v>
      </c>
      <c r="AD292" s="161">
        <f>'Rent FY 2021-22'!AD329*108.53%</f>
        <v>1410.8899999999999</v>
      </c>
      <c r="AE292" s="161"/>
      <c r="AF292" s="13">
        <f>'Rent FY 2021-22'!AF329</f>
        <v>210</v>
      </c>
      <c r="AG292" s="161">
        <f>'Rent FY 2021-22'!AG329*108.53%</f>
        <v>1767.9536999999998</v>
      </c>
      <c r="AH292" s="161">
        <f>'Rent FY 2021-22'!AH329*108.53%</f>
        <v>1410.8899999999999</v>
      </c>
      <c r="AI292" s="161">
        <f>'Rent FY 2021-22'!AI329*108.53%</f>
        <v>1627.9499999999998</v>
      </c>
      <c r="AJ292" s="161">
        <f>'Rent FY 2021-22'!AJ329*108.53%</f>
        <v>1953.54</v>
      </c>
      <c r="AK292" s="161"/>
      <c r="AL292" s="13">
        <f>'Rent FY 2021-22'!AL329</f>
        <v>3830</v>
      </c>
      <c r="AM292" s="161">
        <f>'Rent FY 2021-22'!AM329*108.53%</f>
        <v>987.62299999999993</v>
      </c>
      <c r="AN292" s="161">
        <f>'Rent FY 2021-22'!AN329*108.53%</f>
        <v>759.70999999999992</v>
      </c>
      <c r="AO292" s="161">
        <f>'Rent FY 2021-22'!AO329*108.53%</f>
        <v>922.505</v>
      </c>
      <c r="AP292" s="161">
        <f>'Rent FY 2021-22'!AP329*108.53%</f>
        <v>1139.5649999999998</v>
      </c>
    </row>
    <row r="293" spans="1:42" x14ac:dyDescent="0.2">
      <c r="A293" s="13" t="s">
        <v>1059</v>
      </c>
      <c r="B293" s="161">
        <f>'Rent FY 2021-22'!B330</f>
        <v>90</v>
      </c>
      <c r="C293" s="161">
        <f>'Rent FY 2021-22'!C330*108.53%</f>
        <v>544.82060000000001</v>
      </c>
      <c r="D293" s="161">
        <f>'Rent FY 2021-22'!D330*108.53%</f>
        <v>461.2525</v>
      </c>
      <c r="E293" s="161">
        <f>'Rent FY 2021-22'!E330*108.53%</f>
        <v>542.65</v>
      </c>
      <c r="F293" s="161">
        <f>'Rent FY 2021-22'!F330*108.53%</f>
        <v>624.04750000000001</v>
      </c>
      <c r="G293" s="161"/>
      <c r="H293" s="161">
        <f>'Rent FY 2021-22'!H330</f>
        <v>230</v>
      </c>
      <c r="I293" s="161">
        <f>'Rent FY 2021-22'!I330*108.53%</f>
        <v>813.97499999999991</v>
      </c>
      <c r="J293" s="161">
        <f>'Rent FY 2021-22'!J330*108.53%</f>
        <v>754.2835</v>
      </c>
      <c r="K293" s="161">
        <f>'Rent FY 2021-22'!K330*108.53%</f>
        <v>813.97499999999991</v>
      </c>
      <c r="L293" s="161">
        <f>'Rent FY 2021-22'!L330*108.53%</f>
        <v>922.505</v>
      </c>
      <c r="M293" s="161"/>
      <c r="N293" s="13">
        <f>'Rent FY 2021-22'!N330</f>
        <v>1710</v>
      </c>
      <c r="O293" s="161">
        <f>'Rent FY 2021-22'!O330*108.53%</f>
        <v>1006.0731</v>
      </c>
      <c r="P293" s="161">
        <f>'Rent FY 2021-22'!P330*108.53%</f>
        <v>895.37249999999995</v>
      </c>
      <c r="Q293" s="161">
        <f>'Rent FY 2021-22'!Q330*108.53%</f>
        <v>976.77</v>
      </c>
      <c r="R293" s="161">
        <f>'Rent FY 2021-22'!R330*108.53%</f>
        <v>1085.3</v>
      </c>
      <c r="S293" s="161"/>
      <c r="T293" s="13">
        <f>'Rent FY 2021-22'!T330</f>
        <v>2490</v>
      </c>
      <c r="U293" s="161">
        <f>'Rent FY 2021-22'!U330*108.53%</f>
        <v>1289.3363999999999</v>
      </c>
      <c r="V293" s="161">
        <f>'Rent FY 2021-22'!V330*108.53%</f>
        <v>1085.3</v>
      </c>
      <c r="W293" s="161">
        <f>'Rent FY 2021-22'!W330*108.53%</f>
        <v>1302.3599999999999</v>
      </c>
      <c r="X293" s="161">
        <f>'Rent FY 2021-22'!X330*108.53%</f>
        <v>1465.155</v>
      </c>
      <c r="Y293" s="161"/>
      <c r="Z293" s="13">
        <f>'Rent FY 2021-22'!Z330</f>
        <v>990</v>
      </c>
      <c r="AA293" s="161">
        <f>'Rent FY 2021-22'!AA330*108.53%</f>
        <v>1565.0025999999998</v>
      </c>
      <c r="AB293" s="161">
        <f>'Rent FY 2021-22'!AB330*108.53%</f>
        <v>1302.3599999999999</v>
      </c>
      <c r="AC293" s="161">
        <f>'Rent FY 2021-22'!AC330*108.53%</f>
        <v>1519.4199999999998</v>
      </c>
      <c r="AD293" s="161">
        <f>'Rent FY 2021-22'!AD330*108.53%</f>
        <v>1839.5835</v>
      </c>
      <c r="AE293" s="161"/>
      <c r="AF293" s="13">
        <f>'Rent FY 2021-22'!AF330</f>
        <v>730</v>
      </c>
      <c r="AG293" s="161">
        <f>'Rent FY 2021-22'!AG330*108.53%</f>
        <v>2742.5530999999996</v>
      </c>
      <c r="AH293" s="161">
        <f>'Rent FY 2021-22'!AH330*108.53%</f>
        <v>2062.0699999999997</v>
      </c>
      <c r="AI293" s="161">
        <f>'Rent FY 2021-22'!AI330*108.53%</f>
        <v>2523.3224999999998</v>
      </c>
      <c r="AJ293" s="161">
        <f>'Rent FY 2021-22'!AJ330*108.53%</f>
        <v>3283.0324999999998</v>
      </c>
      <c r="AK293" s="161"/>
      <c r="AL293" s="13">
        <f>'Rent FY 2021-22'!AL330</f>
        <v>6240</v>
      </c>
      <c r="AM293" s="161">
        <f>'Rent FY 2021-22'!AM330*108.53%</f>
        <v>1395.6958</v>
      </c>
      <c r="AN293" s="161">
        <f>'Rent FY 2021-22'!AN330*108.53%</f>
        <v>976.77</v>
      </c>
      <c r="AO293" s="161">
        <f>'Rent FY 2021-22'!AO330*108.53%</f>
        <v>1220.9624999999999</v>
      </c>
      <c r="AP293" s="161">
        <f>'Rent FY 2021-22'!AP330*108.53%</f>
        <v>1535.6994999999999</v>
      </c>
    </row>
    <row r="294" spans="1:42" x14ac:dyDescent="0.2">
      <c r="A294" s="13" t="s">
        <v>1060</v>
      </c>
      <c r="B294" s="161">
        <f>'Rent FY 2021-22'!B331</f>
        <v>190</v>
      </c>
      <c r="C294" s="161">
        <f>'Rent FY 2021-22'!C331*108.53%</f>
        <v>431.94939999999997</v>
      </c>
      <c r="D294" s="161">
        <f>'Rent FY 2021-22'!D331*108.53%</f>
        <v>417.84049999999996</v>
      </c>
      <c r="E294" s="161">
        <f>'Rent FY 2021-22'!E331*108.53%</f>
        <v>428.69349999999997</v>
      </c>
      <c r="F294" s="161">
        <f>'Rent FY 2021-22'!F331*108.53%</f>
        <v>455.82599999999996</v>
      </c>
      <c r="G294" s="161"/>
      <c r="H294" s="161">
        <f>'Rent FY 2021-22'!H331</f>
        <v>140</v>
      </c>
      <c r="I294" s="161">
        <f>'Rent FY 2021-22'!I331*108.53%</f>
        <v>541.56470000000002</v>
      </c>
      <c r="J294" s="161">
        <f>'Rent FY 2021-22'!J331*108.53%</f>
        <v>461.2525</v>
      </c>
      <c r="K294" s="161">
        <f>'Rent FY 2021-22'!K331*108.53%</f>
        <v>537.22349999999994</v>
      </c>
      <c r="L294" s="161">
        <f>'Rent FY 2021-22'!L331*108.53%</f>
        <v>611.02389999999991</v>
      </c>
      <c r="M294" s="161"/>
      <c r="N294" s="13">
        <f>'Rent FY 2021-22'!N331</f>
        <v>1130</v>
      </c>
      <c r="O294" s="161">
        <f>'Rent FY 2021-22'!O331*108.53%</f>
        <v>607.76799999999992</v>
      </c>
      <c r="P294" s="161">
        <f>'Rent FY 2021-22'!P331*108.53%</f>
        <v>537.22349999999994</v>
      </c>
      <c r="Q294" s="161">
        <f>'Rent FY 2021-22'!Q331*108.53%</f>
        <v>596.91499999999996</v>
      </c>
      <c r="R294" s="161">
        <f>'Rent FY 2021-22'!R331*108.53%</f>
        <v>672.88599999999997</v>
      </c>
      <c r="S294" s="161"/>
      <c r="T294" s="13">
        <f>'Rent FY 2021-22'!T331</f>
        <v>2810</v>
      </c>
      <c r="U294" s="161">
        <f>'Rent FY 2021-22'!U331*108.53%</f>
        <v>772.73359999999991</v>
      </c>
      <c r="V294" s="161">
        <f>'Rent FY 2021-22'!V331*108.53%</f>
        <v>678.3125</v>
      </c>
      <c r="W294" s="161">
        <f>'Rent FY 2021-22'!W331*108.53%</f>
        <v>754.2835</v>
      </c>
      <c r="X294" s="161">
        <f>'Rent FY 2021-22'!X331*108.53%</f>
        <v>841.10749999999996</v>
      </c>
      <c r="Y294" s="161"/>
      <c r="Z294" s="13">
        <f>'Rent FY 2021-22'!Z331</f>
        <v>2120</v>
      </c>
      <c r="AA294" s="161">
        <f>'Rent FY 2021-22'!AA331*108.53%</f>
        <v>933.35799999999995</v>
      </c>
      <c r="AB294" s="161">
        <f>'Rent FY 2021-22'!AB331*108.53%</f>
        <v>786.84249999999997</v>
      </c>
      <c r="AC294" s="161">
        <f>'Rent FY 2021-22'!AC331*108.53%</f>
        <v>884.51949999999999</v>
      </c>
      <c r="AD294" s="161">
        <f>'Rent FY 2021-22'!AD331*108.53%</f>
        <v>1031.0349999999999</v>
      </c>
      <c r="AE294" s="161"/>
      <c r="AF294" s="13">
        <f>'Rent FY 2021-22'!AF331</f>
        <v>550</v>
      </c>
      <c r="AG294" s="161">
        <f>'Rent FY 2021-22'!AG331*108.53%</f>
        <v>1395.6958</v>
      </c>
      <c r="AH294" s="161">
        <f>'Rent FY 2021-22'!AH331*108.53%</f>
        <v>1003.9024999999999</v>
      </c>
      <c r="AI294" s="161">
        <f>'Rent FY 2021-22'!AI331*108.53%</f>
        <v>1300.1894</v>
      </c>
      <c r="AJ294" s="161">
        <f>'Rent FY 2021-22'!AJ331*108.53%</f>
        <v>1627.9499999999998</v>
      </c>
      <c r="AK294" s="161"/>
      <c r="AL294" s="13">
        <f>'Rent FY 2021-22'!AL331</f>
        <v>6930</v>
      </c>
      <c r="AM294" s="161">
        <f>'Rent FY 2021-22'!AM331*108.53%</f>
        <v>830.25449999999989</v>
      </c>
      <c r="AN294" s="161">
        <f>'Rent FY 2021-22'!AN331*108.53%</f>
        <v>651.17999999999995</v>
      </c>
      <c r="AO294" s="161">
        <f>'Rent FY 2021-22'!AO331*108.53%</f>
        <v>775.98949999999991</v>
      </c>
      <c r="AP294" s="161">
        <f>'Rent FY 2021-22'!AP331*108.53%</f>
        <v>922.505</v>
      </c>
    </row>
    <row r="295" spans="1:42" x14ac:dyDescent="0.2">
      <c r="A295" s="13" t="s">
        <v>992</v>
      </c>
      <c r="B295" s="161">
        <f>'Rent FY 2021-22'!B332</f>
        <v>20</v>
      </c>
      <c r="C295" s="161">
        <f>'Rent FY 2021-22'!C332*108.53%</f>
        <v>448.22889999999995</v>
      </c>
      <c r="D295" s="161">
        <f>'Rent FY 2021-22'!D332*108.53%</f>
        <v>428.69349999999997</v>
      </c>
      <c r="E295" s="161">
        <f>'Rent FY 2021-22'!E332*108.53%</f>
        <v>447.14359999999999</v>
      </c>
      <c r="F295" s="161">
        <f>'Rent FY 2021-22'!F332*108.53%</f>
        <v>447.14359999999999</v>
      </c>
      <c r="G295" s="161"/>
      <c r="H295" s="161">
        <f>'Rent FY 2021-22'!H332</f>
        <v>50</v>
      </c>
      <c r="I295" s="161">
        <f>'Rent FY 2021-22'!I332*108.53%</f>
        <v>535.05290000000002</v>
      </c>
      <c r="J295" s="161">
        <f>'Rent FY 2021-22'!J332*108.53%</f>
        <v>488.38499999999999</v>
      </c>
      <c r="K295" s="161">
        <f>'Rent FY 2021-22'!K332*108.53%</f>
        <v>537.22349999999994</v>
      </c>
      <c r="L295" s="161">
        <f>'Rent FY 2021-22'!L332*108.53%</f>
        <v>575.20899999999995</v>
      </c>
      <c r="M295" s="161"/>
      <c r="N295" s="13">
        <f>'Rent FY 2021-22'!N332</f>
        <v>440</v>
      </c>
      <c r="O295" s="161">
        <f>'Rent FY 2021-22'!O332*108.53%</f>
        <v>676.14189999999996</v>
      </c>
      <c r="P295" s="161">
        <f>'Rent FY 2021-22'!P332*108.53%</f>
        <v>611.02389999999991</v>
      </c>
      <c r="Q295" s="161">
        <f>'Rent FY 2021-22'!Q332*108.53%</f>
        <v>662.0329999999999</v>
      </c>
      <c r="R295" s="161">
        <f>'Rent FY 2021-22'!R332*108.53%</f>
        <v>732.57749999999999</v>
      </c>
      <c r="S295" s="161"/>
      <c r="T295" s="13">
        <f>'Rent FY 2021-22'!T332</f>
        <v>1060</v>
      </c>
      <c r="U295" s="161">
        <f>'Rent FY 2021-22'!U332*108.53%</f>
        <v>857.38699999999994</v>
      </c>
      <c r="V295" s="161">
        <f>'Rent FY 2021-22'!V332*108.53%</f>
        <v>759.70999999999992</v>
      </c>
      <c r="W295" s="161">
        <f>'Rent FY 2021-22'!W332*108.53%</f>
        <v>841.10749999999996</v>
      </c>
      <c r="X295" s="161">
        <f>'Rent FY 2021-22'!X332*108.53%</f>
        <v>922.505</v>
      </c>
      <c r="Y295" s="161"/>
      <c r="Z295" s="13">
        <f>'Rent FY 2021-22'!Z332</f>
        <v>800</v>
      </c>
      <c r="AA295" s="161">
        <f>'Rent FY 2021-22'!AA332*108.53%</f>
        <v>1076.6176</v>
      </c>
      <c r="AB295" s="161">
        <f>'Rent FY 2021-22'!AB332*108.53%</f>
        <v>922.505</v>
      </c>
      <c r="AC295" s="161">
        <f>'Rent FY 2021-22'!AC332*108.53%</f>
        <v>1031.0349999999999</v>
      </c>
      <c r="AD295" s="161">
        <f>'Rent FY 2021-22'!AD332*108.53%</f>
        <v>1193.83</v>
      </c>
      <c r="AE295" s="161"/>
      <c r="AF295" s="13">
        <f>'Rent FY 2021-22'!AF332</f>
        <v>230</v>
      </c>
      <c r="AG295" s="161">
        <f>'Rent FY 2021-22'!AG332*108.53%</f>
        <v>1616.0116999999998</v>
      </c>
      <c r="AH295" s="161">
        <f>'Rent FY 2021-22'!AH332*108.53%</f>
        <v>1248.095</v>
      </c>
      <c r="AI295" s="161">
        <f>'Rent FY 2021-22'!AI332*108.53%</f>
        <v>1465.155</v>
      </c>
      <c r="AJ295" s="161">
        <f>'Rent FY 2021-22'!AJ332*108.53%</f>
        <v>1736.4799999999998</v>
      </c>
      <c r="AK295" s="161"/>
      <c r="AL295" s="13">
        <f>'Rent FY 2021-22'!AL332</f>
        <v>2600</v>
      </c>
      <c r="AM295" s="161">
        <f>'Rent FY 2021-22'!AM332*108.53%</f>
        <v>952.89339999999993</v>
      </c>
      <c r="AN295" s="161">
        <f>'Rent FY 2021-22'!AN332*108.53%</f>
        <v>754.2835</v>
      </c>
      <c r="AO295" s="161">
        <f>'Rent FY 2021-22'!AO332*108.53%</f>
        <v>868.2399999999999</v>
      </c>
      <c r="AP295" s="161">
        <f>'Rent FY 2021-22'!AP332*108.53%</f>
        <v>1058.1675</v>
      </c>
    </row>
    <row r="296" spans="1:42" x14ac:dyDescent="0.2">
      <c r="A296" s="13" t="s">
        <v>1061</v>
      </c>
      <c r="B296" s="161">
        <f>'Rent FY 2021-22'!B333</f>
        <v>0</v>
      </c>
      <c r="C296" s="161">
        <f>'Rent FY 2021-22'!C333*108.53%</f>
        <v>488.38499999999999</v>
      </c>
      <c r="D296" s="161">
        <f>'Rent FY 2021-22'!D333*108.53%</f>
        <v>412.41399999999999</v>
      </c>
      <c r="E296" s="161">
        <f>'Rent FY 2021-22'!E333*108.53%</f>
        <v>466.67899999999997</v>
      </c>
      <c r="F296" s="161">
        <f>'Rent FY 2021-22'!F333*108.53%</f>
        <v>542.65</v>
      </c>
      <c r="G296" s="161"/>
      <c r="H296" s="161">
        <f>'Rent FY 2021-22'!H333</f>
        <v>0</v>
      </c>
      <c r="I296" s="161">
        <f>'Rent FY 2021-22'!I333*108.53%</f>
        <v>617.53569999999991</v>
      </c>
      <c r="J296" s="161">
        <f>'Rent FY 2021-22'!J333*108.53%</f>
        <v>488.38499999999999</v>
      </c>
      <c r="K296" s="161">
        <f>'Rent FY 2021-22'!K333*108.53%</f>
        <v>588.23259999999993</v>
      </c>
      <c r="L296" s="161">
        <f>'Rent FY 2021-22'!L333*108.53%</f>
        <v>721.72449999999992</v>
      </c>
      <c r="M296" s="161"/>
      <c r="N296" s="13">
        <f>'Rent FY 2021-22'!N333</f>
        <v>10</v>
      </c>
      <c r="O296" s="161">
        <f>'Rent FY 2021-22'!O333*108.53%</f>
        <v>575.20899999999995</v>
      </c>
      <c r="P296" s="161">
        <f>'Rent FY 2021-22'!P333*108.53%</f>
        <v>537.22349999999994</v>
      </c>
      <c r="Q296" s="161">
        <f>'Rent FY 2021-22'!Q333*108.53%</f>
        <v>542.65</v>
      </c>
      <c r="R296" s="161">
        <f>'Rent FY 2021-22'!R333*108.53%</f>
        <v>618.62099999999998</v>
      </c>
      <c r="S296" s="161"/>
      <c r="T296" s="13">
        <f>'Rent FY 2021-22'!T333</f>
        <v>10</v>
      </c>
      <c r="U296" s="161">
        <f>'Rent FY 2021-22'!U333*108.53%</f>
        <v>672.88599999999997</v>
      </c>
      <c r="V296" s="161">
        <f>'Rent FY 2021-22'!V333*108.53%</f>
        <v>602.3415</v>
      </c>
      <c r="W296" s="161">
        <f>'Rent FY 2021-22'!W333*108.53%</f>
        <v>656.60649999999998</v>
      </c>
      <c r="X296" s="161">
        <f>'Rent FY 2021-22'!X333*108.53%</f>
        <v>785.7571999999999</v>
      </c>
      <c r="Y296" s="161"/>
      <c r="Z296" s="13">
        <f>'Rent FY 2021-22'!Z333</f>
        <v>20</v>
      </c>
      <c r="AA296" s="161">
        <f>'Rent FY 2021-22'!AA333*108.53%</f>
        <v>953.97869999999989</v>
      </c>
      <c r="AB296" s="161">
        <f>'Rent FY 2021-22'!AB333*108.53%</f>
        <v>775.98949999999991</v>
      </c>
      <c r="AC296" s="161">
        <f>'Rent FY 2021-22'!AC333*108.53%</f>
        <v>833.51039999999989</v>
      </c>
      <c r="AD296" s="161">
        <f>'Rent FY 2021-22'!AD333*108.53%</f>
        <v>998.47599999999989</v>
      </c>
      <c r="AE296" s="161"/>
      <c r="AF296" s="13">
        <f>'Rent FY 2021-22'!AF333</f>
        <v>10</v>
      </c>
      <c r="AG296" s="161">
        <f>'Rent FY 2021-22'!AG333*108.53%</f>
        <v>1337.0896</v>
      </c>
      <c r="AH296" s="161">
        <f>'Rent FY 2021-22'!AH333*108.53%</f>
        <v>1125.4560999999999</v>
      </c>
      <c r="AI296" s="161">
        <f>'Rent FY 2021-22'!AI333*108.53%</f>
        <v>1189.4887999999999</v>
      </c>
      <c r="AJ296" s="161">
        <f>'Rent FY 2021-22'!AJ333*108.53%</f>
        <v>1660.5089999999998</v>
      </c>
      <c r="AK296" s="161"/>
      <c r="AL296" s="13">
        <f>'Rent FY 2021-22'!AL333</f>
        <v>40</v>
      </c>
      <c r="AM296" s="161">
        <f>'Rent FY 2021-22'!AM333*108.53%</f>
        <v>906.2254999999999</v>
      </c>
      <c r="AN296" s="161">
        <f>'Rent FY 2021-22'!AN333*108.53%</f>
        <v>683.73899999999992</v>
      </c>
      <c r="AO296" s="161">
        <f>'Rent FY 2021-22'!AO333*108.53%</f>
        <v>791.18369999999993</v>
      </c>
      <c r="AP296" s="161">
        <f>'Rent FY 2021-22'!AP333*108.53%</f>
        <v>1031.0349999999999</v>
      </c>
    </row>
    <row r="297" spans="1:42" x14ac:dyDescent="0.2">
      <c r="A297" s="13" t="s">
        <v>1062</v>
      </c>
      <c r="B297" s="161">
        <f>'Rent FY 2021-22'!B334</f>
        <v>80</v>
      </c>
      <c r="C297" s="161">
        <f>'Rent FY 2021-22'!C334*108.53%</f>
        <v>541.56470000000002</v>
      </c>
      <c r="D297" s="161">
        <f>'Rent FY 2021-22'!D334*108.53%</f>
        <v>477.53199999999998</v>
      </c>
      <c r="E297" s="161">
        <f>'Rent FY 2021-22'!E334*108.53%</f>
        <v>542.65</v>
      </c>
      <c r="F297" s="161">
        <f>'Rent FY 2021-22'!F334*108.53%</f>
        <v>596.91499999999996</v>
      </c>
      <c r="G297" s="161"/>
      <c r="H297" s="161">
        <f>'Rent FY 2021-22'!H334</f>
        <v>50</v>
      </c>
      <c r="I297" s="161">
        <f>'Rent FY 2021-22'!I334*108.53%</f>
        <v>537.22349999999994</v>
      </c>
      <c r="J297" s="161">
        <f>'Rent FY 2021-22'!J334*108.53%</f>
        <v>494.89679999999998</v>
      </c>
      <c r="K297" s="161">
        <f>'Rent FY 2021-22'!K334*108.53%</f>
        <v>541.56470000000002</v>
      </c>
      <c r="L297" s="161">
        <f>'Rent FY 2021-22'!L334*108.53%</f>
        <v>549.16179999999997</v>
      </c>
      <c r="M297" s="161"/>
      <c r="N297" s="13">
        <f>'Rent FY 2021-22'!N334</f>
        <v>460</v>
      </c>
      <c r="O297" s="161">
        <f>'Rent FY 2021-22'!O334*108.53%</f>
        <v>696.76259999999991</v>
      </c>
      <c r="P297" s="161">
        <f>'Rent FY 2021-22'!P334*108.53%</f>
        <v>596.91499999999996</v>
      </c>
      <c r="Q297" s="161">
        <f>'Rent FY 2021-22'!Q334*108.53%</f>
        <v>656.60649999999998</v>
      </c>
      <c r="R297" s="161">
        <f>'Rent FY 2021-22'!R334*108.53%</f>
        <v>786.84249999999997</v>
      </c>
      <c r="S297" s="161"/>
      <c r="T297" s="13">
        <f>'Rent FY 2021-22'!T334</f>
        <v>1060</v>
      </c>
      <c r="U297" s="161">
        <f>'Rent FY 2021-22'!U334*108.53%</f>
        <v>880.17829999999992</v>
      </c>
      <c r="V297" s="161">
        <f>'Rent FY 2021-22'!V334*108.53%</f>
        <v>732.57749999999999</v>
      </c>
      <c r="W297" s="161">
        <f>'Rent FY 2021-22'!W334*108.53%</f>
        <v>862.81349999999998</v>
      </c>
      <c r="X297" s="161">
        <f>'Rent FY 2021-22'!X334*108.53%</f>
        <v>976.77</v>
      </c>
      <c r="Y297" s="161"/>
      <c r="Z297" s="13">
        <f>'Rent FY 2021-22'!Z334</f>
        <v>620</v>
      </c>
      <c r="AA297" s="161">
        <f>'Rent FY 2021-22'!AA334*108.53%</f>
        <v>1098.3235999999999</v>
      </c>
      <c r="AB297" s="161">
        <f>'Rent FY 2021-22'!AB334*108.53%</f>
        <v>900.79899999999998</v>
      </c>
      <c r="AC297" s="161">
        <f>'Rent FY 2021-22'!AC334*108.53%</f>
        <v>1031.0349999999999</v>
      </c>
      <c r="AD297" s="161">
        <f>'Rent FY 2021-22'!AD334*108.53%</f>
        <v>1296.9334999999999</v>
      </c>
      <c r="AE297" s="161"/>
      <c r="AF297" s="13">
        <f>'Rent FY 2021-22'!AF334</f>
        <v>200</v>
      </c>
      <c r="AG297" s="161">
        <f>'Rent FY 2021-22'!AG334*108.53%</f>
        <v>1570.4290999999998</v>
      </c>
      <c r="AH297" s="161">
        <f>'Rent FY 2021-22'!AH334*108.53%</f>
        <v>1248.095</v>
      </c>
      <c r="AI297" s="161">
        <f>'Rent FY 2021-22'!AI334*108.53%</f>
        <v>1519.4199999999998</v>
      </c>
      <c r="AJ297" s="161">
        <f>'Rent FY 2021-22'!AJ334*108.53%</f>
        <v>1790.7449999999999</v>
      </c>
      <c r="AK297" s="161"/>
      <c r="AL297" s="13">
        <f>'Rent FY 2021-22'!AL334</f>
        <v>2460</v>
      </c>
      <c r="AM297" s="161">
        <f>'Rent FY 2021-22'!AM334*108.53%</f>
        <v>938.78449999999998</v>
      </c>
      <c r="AN297" s="161">
        <f>'Rent FY 2021-22'!AN334*108.53%</f>
        <v>705.44499999999994</v>
      </c>
      <c r="AO297" s="161">
        <f>'Rent FY 2021-22'!AO334*108.53%</f>
        <v>868.2399999999999</v>
      </c>
      <c r="AP297" s="161">
        <f>'Rent FY 2021-22'!AP334*108.53%</f>
        <v>1058.1675</v>
      </c>
    </row>
    <row r="298" spans="1:42" x14ac:dyDescent="0.2">
      <c r="A298" s="13" t="s">
        <v>1063</v>
      </c>
      <c r="B298" s="161">
        <f>'Rent FY 2021-22'!B335</f>
        <v>990</v>
      </c>
      <c r="C298" s="161">
        <f>'Rent FY 2021-22'!C335*108.53%</f>
        <v>446.05829999999997</v>
      </c>
      <c r="D298" s="161">
        <f>'Rent FY 2021-22'!D335*108.53%</f>
        <v>405.90219999999999</v>
      </c>
      <c r="E298" s="161">
        <f>'Rent FY 2021-22'!E335*108.53%</f>
        <v>434.11999999999995</v>
      </c>
      <c r="F298" s="161">
        <f>'Rent FY 2021-22'!F335*108.53%</f>
        <v>488.38499999999999</v>
      </c>
      <c r="G298" s="161"/>
      <c r="H298" s="161">
        <f>'Rent FY 2021-22'!H335</f>
        <v>110</v>
      </c>
      <c r="I298" s="161">
        <f>'Rent FY 2021-22'!I335*108.53%</f>
        <v>498.15269999999998</v>
      </c>
      <c r="J298" s="161">
        <f>'Rent FY 2021-22'!J335*108.53%</f>
        <v>434.11999999999995</v>
      </c>
      <c r="K298" s="161">
        <f>'Rent FY 2021-22'!K335*108.53%</f>
        <v>488.38499999999999</v>
      </c>
      <c r="L298" s="161">
        <f>'Rent FY 2021-22'!L335*108.53%</f>
        <v>542.65</v>
      </c>
      <c r="M298" s="161"/>
      <c r="N298" s="13">
        <f>'Rent FY 2021-22'!N335</f>
        <v>770</v>
      </c>
      <c r="O298" s="161">
        <f>'Rent FY 2021-22'!O335*108.53%</f>
        <v>617.53569999999991</v>
      </c>
      <c r="P298" s="161">
        <f>'Rent FY 2021-22'!P335*108.53%</f>
        <v>542.65</v>
      </c>
      <c r="Q298" s="161">
        <f>'Rent FY 2021-22'!Q335*108.53%</f>
        <v>596.91499999999996</v>
      </c>
      <c r="R298" s="161">
        <f>'Rent FY 2021-22'!R335*108.53%</f>
        <v>678.3125</v>
      </c>
      <c r="S298" s="161"/>
      <c r="T298" s="13">
        <f>'Rent FY 2021-22'!T335</f>
        <v>1460</v>
      </c>
      <c r="U298" s="161">
        <f>'Rent FY 2021-22'!U335*108.53%</f>
        <v>761.88059999999996</v>
      </c>
      <c r="V298" s="161">
        <f>'Rent FY 2021-22'!V335*108.53%</f>
        <v>678.3125</v>
      </c>
      <c r="W298" s="161">
        <f>'Rent FY 2021-22'!W335*108.53%</f>
        <v>732.57749999999999</v>
      </c>
      <c r="X298" s="161">
        <f>'Rent FY 2021-22'!X335*108.53%</f>
        <v>813.97499999999991</v>
      </c>
      <c r="Y298" s="161"/>
      <c r="Z298" s="13">
        <f>'Rent FY 2021-22'!Z335</f>
        <v>780</v>
      </c>
      <c r="AA298" s="161">
        <f>'Rent FY 2021-22'!AA335*108.53%</f>
        <v>907.31079999999997</v>
      </c>
      <c r="AB298" s="161">
        <f>'Rent FY 2021-22'!AB335*108.53%</f>
        <v>786.84249999999997</v>
      </c>
      <c r="AC298" s="161">
        <f>'Rent FY 2021-22'!AC335*108.53%</f>
        <v>884.51949999999999</v>
      </c>
      <c r="AD298" s="161">
        <f>'Rent FY 2021-22'!AD335*108.53%</f>
        <v>976.77</v>
      </c>
      <c r="AE298" s="161"/>
      <c r="AF298" s="13">
        <f>'Rent FY 2021-22'!AF335</f>
        <v>240</v>
      </c>
      <c r="AG298" s="161">
        <f>'Rent FY 2021-22'!AG335*108.53%</f>
        <v>1340.3454999999999</v>
      </c>
      <c r="AH298" s="161">
        <f>'Rent FY 2021-22'!AH335*108.53%</f>
        <v>976.77</v>
      </c>
      <c r="AI298" s="161">
        <f>'Rent FY 2021-22'!AI335*108.53%</f>
        <v>1139.5649999999998</v>
      </c>
      <c r="AJ298" s="161">
        <f>'Rent FY 2021-22'!AJ335*108.53%</f>
        <v>1519.4199999999998</v>
      </c>
      <c r="AK298" s="161"/>
      <c r="AL298" s="13">
        <f>'Rent FY 2021-22'!AL335</f>
        <v>4340</v>
      </c>
      <c r="AM298" s="161">
        <f>'Rent FY 2021-22'!AM335*108.53%</f>
        <v>715.21269999999993</v>
      </c>
      <c r="AN298" s="161">
        <f>'Rent FY 2021-22'!AN335*108.53%</f>
        <v>517.68809999999996</v>
      </c>
      <c r="AO298" s="161">
        <f>'Rent FY 2021-22'!AO335*108.53%</f>
        <v>678.3125</v>
      </c>
      <c r="AP298" s="161">
        <f>'Rent FY 2021-22'!AP335*108.53%</f>
        <v>841.10749999999996</v>
      </c>
    </row>
    <row r="299" spans="1:42" x14ac:dyDescent="0.2">
      <c r="A299" s="13" t="s">
        <v>1064</v>
      </c>
      <c r="B299" s="161">
        <f>'Rent FY 2021-22'!B336</f>
        <v>100</v>
      </c>
      <c r="C299" s="161">
        <f>'Rent FY 2021-22'!C336*108.53%</f>
        <v>566.52659999999992</v>
      </c>
      <c r="D299" s="161">
        <f>'Rent FY 2021-22'!D336*108.53%</f>
        <v>537.22349999999994</v>
      </c>
      <c r="E299" s="161">
        <f>'Rent FY 2021-22'!E336*108.53%</f>
        <v>553.50299999999993</v>
      </c>
      <c r="F299" s="161">
        <f>'Rent FY 2021-22'!F336*108.53%</f>
        <v>596.91499999999996</v>
      </c>
      <c r="G299" s="161"/>
      <c r="H299" s="161">
        <f>'Rent FY 2021-22'!H336</f>
        <v>20</v>
      </c>
      <c r="I299" s="161">
        <f>'Rent FY 2021-22'!I336*108.53%</f>
        <v>638.15639999999996</v>
      </c>
      <c r="J299" s="161">
        <f>'Rent FY 2021-22'!J336*108.53%</f>
        <v>591.48849999999993</v>
      </c>
      <c r="K299" s="161">
        <f>'Rent FY 2021-22'!K336*108.53%</f>
        <v>645.75349999999992</v>
      </c>
      <c r="L299" s="161">
        <f>'Rent FY 2021-22'!L336*108.53%</f>
        <v>705.44499999999994</v>
      </c>
      <c r="M299" s="161"/>
      <c r="N299" s="13">
        <f>'Rent FY 2021-22'!N336</f>
        <v>230</v>
      </c>
      <c r="O299" s="161">
        <f>'Rent FY 2021-22'!O336*108.53%</f>
        <v>832.42509999999993</v>
      </c>
      <c r="P299" s="161">
        <f>'Rent FY 2021-22'!P336*108.53%</f>
        <v>759.70999999999992</v>
      </c>
      <c r="Q299" s="161">
        <f>'Rent FY 2021-22'!Q336*108.53%</f>
        <v>841.10749999999996</v>
      </c>
      <c r="R299" s="161">
        <f>'Rent FY 2021-22'!R336*108.53%</f>
        <v>895.37249999999995</v>
      </c>
      <c r="S299" s="161"/>
      <c r="T299" s="13">
        <f>'Rent FY 2021-22'!T336</f>
        <v>780</v>
      </c>
      <c r="U299" s="161">
        <f>'Rent FY 2021-22'!U336*108.53%</f>
        <v>1003.9024999999999</v>
      </c>
      <c r="V299" s="161">
        <f>'Rent FY 2021-22'!V336*108.53%</f>
        <v>922.505</v>
      </c>
      <c r="W299" s="161">
        <f>'Rent FY 2021-22'!W336*108.53%</f>
        <v>976.77</v>
      </c>
      <c r="X299" s="161">
        <f>'Rent FY 2021-22'!X336*108.53%</f>
        <v>1058.1675</v>
      </c>
      <c r="Y299" s="161"/>
      <c r="Z299" s="13">
        <f>'Rent FY 2021-22'!Z336</f>
        <v>640</v>
      </c>
      <c r="AA299" s="161">
        <f>'Rent FY 2021-22'!AA336*108.53%</f>
        <v>1307.7864999999999</v>
      </c>
      <c r="AB299" s="161">
        <f>'Rent FY 2021-22'!AB336*108.53%</f>
        <v>1058.1675</v>
      </c>
      <c r="AC299" s="161">
        <f>'Rent FY 2021-22'!AC336*108.53%</f>
        <v>1248.095</v>
      </c>
      <c r="AD299" s="161">
        <f>'Rent FY 2021-22'!AD336*108.53%</f>
        <v>1410.8899999999999</v>
      </c>
      <c r="AE299" s="161"/>
      <c r="AF299" s="13">
        <f>'Rent FY 2021-22'!AF336</f>
        <v>300</v>
      </c>
      <c r="AG299" s="161">
        <f>'Rent FY 2021-22'!AG336*108.53%</f>
        <v>2471.2280999999998</v>
      </c>
      <c r="AH299" s="161">
        <f>'Rent FY 2021-22'!AH336*108.53%</f>
        <v>1600.8174999999999</v>
      </c>
      <c r="AI299" s="161">
        <f>'Rent FY 2021-22'!AI336*108.53%</f>
        <v>2116.335</v>
      </c>
      <c r="AJ299" s="161">
        <f>'Rent FY 2021-22'!AJ336*108.53%</f>
        <v>3255.8999999999996</v>
      </c>
      <c r="AK299" s="161"/>
      <c r="AL299" s="13">
        <f>'Rent FY 2021-22'!AL336</f>
        <v>2070</v>
      </c>
      <c r="AM299" s="161">
        <f>'Rent FY 2021-22'!AM336*108.53%</f>
        <v>1271.9715999999999</v>
      </c>
      <c r="AN299" s="161">
        <f>'Rent FY 2021-22'!AN336*108.53%</f>
        <v>922.505</v>
      </c>
      <c r="AO299" s="161">
        <f>'Rent FY 2021-22'!AO336*108.53%</f>
        <v>1031.0349999999999</v>
      </c>
      <c r="AP299" s="161">
        <f>'Rent FY 2021-22'!AP336*108.53%</f>
        <v>1356.625</v>
      </c>
    </row>
    <row r="300" spans="1:42" x14ac:dyDescent="0.2">
      <c r="A300" s="13" t="s">
        <v>1065</v>
      </c>
      <c r="B300" s="161">
        <f>'Rent FY 2021-22'!B337</f>
        <v>80</v>
      </c>
      <c r="C300" s="161">
        <f>'Rent FY 2021-22'!C337*108.53%</f>
        <v>463.42309999999998</v>
      </c>
      <c r="D300" s="161">
        <f>'Rent FY 2021-22'!D337*108.53%</f>
        <v>406.98749999999995</v>
      </c>
      <c r="E300" s="161">
        <f>'Rent FY 2021-22'!E337*108.53%</f>
        <v>434.11999999999995</v>
      </c>
      <c r="F300" s="161">
        <f>'Rent FY 2021-22'!F337*108.53%</f>
        <v>520.94399999999996</v>
      </c>
      <c r="G300" s="161"/>
      <c r="H300" s="161">
        <f>'Rent FY 2021-22'!H337</f>
        <v>50</v>
      </c>
      <c r="I300" s="161">
        <f>'Rent FY 2021-22'!I337*108.53%</f>
        <v>593.65909999999997</v>
      </c>
      <c r="J300" s="161">
        <f>'Rent FY 2021-22'!J337*108.53%</f>
        <v>542.65</v>
      </c>
      <c r="K300" s="161">
        <f>'Rent FY 2021-22'!K337*108.53%</f>
        <v>592.57380000000001</v>
      </c>
      <c r="L300" s="161">
        <f>'Rent FY 2021-22'!L337*108.53%</f>
        <v>645.75349999999992</v>
      </c>
      <c r="M300" s="161"/>
      <c r="N300" s="13">
        <f>'Rent FY 2021-22'!N337</f>
        <v>680</v>
      </c>
      <c r="O300" s="161">
        <f>'Rent FY 2021-22'!O337*108.53%</f>
        <v>713.0421</v>
      </c>
      <c r="P300" s="161">
        <f>'Rent FY 2021-22'!P337*108.53%</f>
        <v>651.17999999999995</v>
      </c>
      <c r="Q300" s="161">
        <f>'Rent FY 2021-22'!Q337*108.53%</f>
        <v>705.44499999999994</v>
      </c>
      <c r="R300" s="161">
        <f>'Rent FY 2021-22'!R337*108.53%</f>
        <v>759.70999999999992</v>
      </c>
      <c r="S300" s="161"/>
      <c r="T300" s="13">
        <f>'Rent FY 2021-22'!T337</f>
        <v>1310</v>
      </c>
      <c r="U300" s="161">
        <f>'Rent FY 2021-22'!U337*108.53%</f>
        <v>822.65739999999994</v>
      </c>
      <c r="V300" s="161">
        <f>'Rent FY 2021-22'!V337*108.53%</f>
        <v>759.70999999999992</v>
      </c>
      <c r="W300" s="161">
        <f>'Rent FY 2021-22'!W337*108.53%</f>
        <v>813.97499999999991</v>
      </c>
      <c r="X300" s="161">
        <f>'Rent FY 2021-22'!X337*108.53%</f>
        <v>868.2399999999999</v>
      </c>
      <c r="Y300" s="161"/>
      <c r="Z300" s="13">
        <f>'Rent FY 2021-22'!Z337</f>
        <v>600</v>
      </c>
      <c r="AA300" s="161">
        <f>'Rent FY 2021-22'!AA337*108.53%</f>
        <v>1014.7555</v>
      </c>
      <c r="AB300" s="161">
        <f>'Rent FY 2021-22'!AB337*108.53%</f>
        <v>922.505</v>
      </c>
      <c r="AC300" s="161">
        <f>'Rent FY 2021-22'!AC337*108.53%</f>
        <v>993.04949999999997</v>
      </c>
      <c r="AD300" s="161">
        <f>'Rent FY 2021-22'!AD337*108.53%</f>
        <v>1079.8734999999999</v>
      </c>
      <c r="AE300" s="161"/>
      <c r="AF300" s="13">
        <f>'Rent FY 2021-22'!AF337</f>
        <v>190</v>
      </c>
      <c r="AG300" s="161">
        <f>'Rent FY 2021-22'!AG337*108.53%</f>
        <v>1414.1459</v>
      </c>
      <c r="AH300" s="161">
        <f>'Rent FY 2021-22'!AH337*108.53%</f>
        <v>1139.5649999999998</v>
      </c>
      <c r="AI300" s="161">
        <f>'Rent FY 2021-22'!AI337*108.53%</f>
        <v>1367.4779999999998</v>
      </c>
      <c r="AJ300" s="161">
        <f>'Rent FY 2021-22'!AJ337*108.53%</f>
        <v>1546.5525</v>
      </c>
      <c r="AK300" s="161"/>
      <c r="AL300" s="13">
        <f>'Rent FY 2021-22'!AL337</f>
        <v>2900</v>
      </c>
      <c r="AM300" s="161">
        <f>'Rent FY 2021-22'!AM337*108.53%</f>
        <v>861.7281999999999</v>
      </c>
      <c r="AN300" s="161">
        <f>'Rent FY 2021-22'!AN337*108.53%</f>
        <v>732.57749999999999</v>
      </c>
      <c r="AO300" s="161">
        <f>'Rent FY 2021-22'!AO337*108.53%</f>
        <v>813.97499999999991</v>
      </c>
      <c r="AP300" s="161">
        <f>'Rent FY 2021-22'!AP337*108.53%</f>
        <v>949.63749999999993</v>
      </c>
    </row>
    <row r="301" spans="1:42" x14ac:dyDescent="0.2">
      <c r="A301" s="13" t="s">
        <v>1066</v>
      </c>
      <c r="B301" s="161">
        <f>'Rent FY 2021-22'!B338</f>
        <v>80</v>
      </c>
      <c r="C301" s="161">
        <f>'Rent FY 2021-22'!C338*108.53%</f>
        <v>399.3904</v>
      </c>
      <c r="D301" s="161">
        <f>'Rent FY 2021-22'!D338*108.53%</f>
        <v>357.06369999999998</v>
      </c>
      <c r="E301" s="161">
        <f>'Rent FY 2021-22'!E338*108.53%</f>
        <v>376.59909999999996</v>
      </c>
      <c r="F301" s="161">
        <f>'Rent FY 2021-22'!F338*108.53%</f>
        <v>376.59909999999996</v>
      </c>
      <c r="G301" s="161"/>
      <c r="H301" s="161">
        <f>'Rent FY 2021-22'!H338</f>
        <v>40</v>
      </c>
      <c r="I301" s="161">
        <f>'Rent FY 2021-22'!I338*108.53%</f>
        <v>467.76429999999999</v>
      </c>
      <c r="J301" s="161">
        <f>'Rent FY 2021-22'!J338*108.53%</f>
        <v>406.98749999999995</v>
      </c>
      <c r="K301" s="161">
        <f>'Rent FY 2021-22'!K338*108.53%</f>
        <v>472.10549999999995</v>
      </c>
      <c r="L301" s="161">
        <f>'Rent FY 2021-22'!L338*108.53%</f>
        <v>517.68809999999996</v>
      </c>
      <c r="M301" s="161"/>
      <c r="N301" s="13">
        <f>'Rent FY 2021-22'!N338</f>
        <v>400</v>
      </c>
      <c r="O301" s="161">
        <f>'Rent FY 2021-22'!O338*108.53%</f>
        <v>561.1001</v>
      </c>
      <c r="P301" s="161">
        <f>'Rent FY 2021-22'!P338*108.53%</f>
        <v>488.38499999999999</v>
      </c>
      <c r="Q301" s="161">
        <f>'Rent FY 2021-22'!Q338*108.53%</f>
        <v>542.65</v>
      </c>
      <c r="R301" s="161">
        <f>'Rent FY 2021-22'!R338*108.53%</f>
        <v>624.04750000000001</v>
      </c>
      <c r="S301" s="161"/>
      <c r="T301" s="13">
        <f>'Rent FY 2021-22'!T338</f>
        <v>560</v>
      </c>
      <c r="U301" s="161">
        <f>'Rent FY 2021-22'!U338*108.53%</f>
        <v>741.2598999999999</v>
      </c>
      <c r="V301" s="161">
        <f>'Rent FY 2021-22'!V338*108.53%</f>
        <v>651.17999999999995</v>
      </c>
      <c r="W301" s="161">
        <f>'Rent FY 2021-22'!W338*108.53%</f>
        <v>732.57749999999999</v>
      </c>
      <c r="X301" s="161">
        <f>'Rent FY 2021-22'!X338*108.53%</f>
        <v>813.97499999999991</v>
      </c>
      <c r="Y301" s="161"/>
      <c r="Z301" s="13">
        <f>'Rent FY 2021-22'!Z338</f>
        <v>340</v>
      </c>
      <c r="AA301" s="161">
        <f>'Rent FY 2021-22'!AA338*108.53%</f>
        <v>917.07849999999996</v>
      </c>
      <c r="AB301" s="161">
        <f>'Rent FY 2021-22'!AB338*108.53%</f>
        <v>804.20729999999992</v>
      </c>
      <c r="AC301" s="161">
        <f>'Rent FY 2021-22'!AC338*108.53%</f>
        <v>895.37249999999995</v>
      </c>
      <c r="AD301" s="161">
        <f>'Rent FY 2021-22'!AD338*108.53%</f>
        <v>976.77</v>
      </c>
      <c r="AE301" s="161"/>
      <c r="AF301" s="13">
        <f>'Rent FY 2021-22'!AF338</f>
        <v>90</v>
      </c>
      <c r="AG301" s="161">
        <f>'Rent FY 2021-22'!AG338*108.53%</f>
        <v>1214.4506999999999</v>
      </c>
      <c r="AH301" s="161">
        <f>'Rent FY 2021-22'!AH338*108.53%</f>
        <v>993.04949999999997</v>
      </c>
      <c r="AI301" s="161">
        <f>'Rent FY 2021-22'!AI338*108.53%</f>
        <v>1166.6975</v>
      </c>
      <c r="AJ301" s="161">
        <f>'Rent FY 2021-22'!AJ338*108.53%</f>
        <v>1410.8899999999999</v>
      </c>
      <c r="AK301" s="161"/>
      <c r="AL301" s="13">
        <f>'Rent FY 2021-22'!AL338</f>
        <v>1500</v>
      </c>
      <c r="AM301" s="161">
        <f>'Rent FY 2021-22'!AM338*108.53%</f>
        <v>736.91869999999994</v>
      </c>
      <c r="AN301" s="161">
        <f>'Rent FY 2021-22'!AN338*108.53%</f>
        <v>569.78249999999991</v>
      </c>
      <c r="AO301" s="161">
        <f>'Rent FY 2021-22'!AO338*108.53%</f>
        <v>705.44499999999994</v>
      </c>
      <c r="AP301" s="161">
        <f>'Rent FY 2021-22'!AP338*108.53%</f>
        <v>862.81349999999998</v>
      </c>
    </row>
    <row r="302" spans="1:42" x14ac:dyDescent="0.2">
      <c r="A302" s="13" t="s">
        <v>1067</v>
      </c>
      <c r="B302" s="161">
        <f>'Rent FY 2021-22'!B339</f>
        <v>120</v>
      </c>
      <c r="C302" s="161">
        <f>'Rent FY 2021-22'!C339*108.53%</f>
        <v>598.00029999999992</v>
      </c>
      <c r="D302" s="161">
        <f>'Rent FY 2021-22'!D339*108.53%</f>
        <v>488.38499999999999</v>
      </c>
      <c r="E302" s="161">
        <f>'Rent FY 2021-22'!E339*108.53%</f>
        <v>596.91499999999996</v>
      </c>
      <c r="F302" s="161">
        <f>'Rent FY 2021-22'!F339*108.53%</f>
        <v>705.44499999999994</v>
      </c>
      <c r="G302" s="161"/>
      <c r="H302" s="161">
        <f>'Rent FY 2021-22'!H339</f>
        <v>40</v>
      </c>
      <c r="I302" s="161">
        <f>'Rent FY 2021-22'!I339*108.53%</f>
        <v>554.5883</v>
      </c>
      <c r="J302" s="161">
        <f>'Rent FY 2021-22'!J339*108.53%</f>
        <v>502.4939</v>
      </c>
      <c r="K302" s="161">
        <f>'Rent FY 2021-22'!K339*108.53%</f>
        <v>540.47939999999994</v>
      </c>
      <c r="L302" s="161">
        <f>'Rent FY 2021-22'!L339*108.53%</f>
        <v>611.02389999999991</v>
      </c>
      <c r="M302" s="161"/>
      <c r="N302" s="13">
        <f>'Rent FY 2021-22'!N339</f>
        <v>670</v>
      </c>
      <c r="O302" s="161">
        <f>'Rent FY 2021-22'!O339*108.53%</f>
        <v>679.39779999999996</v>
      </c>
      <c r="P302" s="161">
        <f>'Rent FY 2021-22'!P339*108.53%</f>
        <v>596.91499999999996</v>
      </c>
      <c r="Q302" s="161">
        <f>'Rent FY 2021-22'!Q339*108.53%</f>
        <v>678.3125</v>
      </c>
      <c r="R302" s="161">
        <f>'Rent FY 2021-22'!R339*108.53%</f>
        <v>732.57749999999999</v>
      </c>
      <c r="S302" s="161"/>
      <c r="T302" s="13">
        <f>'Rent FY 2021-22'!T339</f>
        <v>1690</v>
      </c>
      <c r="U302" s="161">
        <f>'Rent FY 2021-22'!U339*108.53%</f>
        <v>834.59569999999997</v>
      </c>
      <c r="V302" s="161">
        <f>'Rent FY 2021-22'!V339*108.53%</f>
        <v>754.2835</v>
      </c>
      <c r="W302" s="161">
        <f>'Rent FY 2021-22'!W339*108.53%</f>
        <v>813.97499999999991</v>
      </c>
      <c r="X302" s="161">
        <f>'Rent FY 2021-22'!X339*108.53%</f>
        <v>895.37249999999995</v>
      </c>
      <c r="Y302" s="161"/>
      <c r="Z302" s="13">
        <f>'Rent FY 2021-22'!Z339</f>
        <v>1170</v>
      </c>
      <c r="AA302" s="161">
        <f>'Rent FY 2021-22'!AA339*108.53%</f>
        <v>1097.2383</v>
      </c>
      <c r="AB302" s="161">
        <f>'Rent FY 2021-22'!AB339*108.53%</f>
        <v>949.63749999999993</v>
      </c>
      <c r="AC302" s="161">
        <f>'Rent FY 2021-22'!AC339*108.53%</f>
        <v>1031.0349999999999</v>
      </c>
      <c r="AD302" s="161">
        <f>'Rent FY 2021-22'!AD339*108.53%</f>
        <v>1193.83</v>
      </c>
      <c r="AE302" s="161"/>
      <c r="AF302" s="13">
        <f>'Rent FY 2021-22'!AF339</f>
        <v>420</v>
      </c>
      <c r="AG302" s="161">
        <f>'Rent FY 2021-22'!AG339*108.53%</f>
        <v>1630.1206</v>
      </c>
      <c r="AH302" s="161">
        <f>'Rent FY 2021-22'!AH339*108.53%</f>
        <v>1296.9334999999999</v>
      </c>
      <c r="AI302" s="161">
        <f>'Rent FY 2021-22'!AI339*108.53%</f>
        <v>1465.155</v>
      </c>
      <c r="AJ302" s="161">
        <f>'Rent FY 2021-22'!AJ339*108.53%</f>
        <v>1736.4799999999998</v>
      </c>
      <c r="AK302" s="161"/>
      <c r="AL302" s="13">
        <f>'Rent FY 2021-22'!AL339</f>
        <v>4100</v>
      </c>
      <c r="AM302" s="161">
        <f>'Rent FY 2021-22'!AM339*108.53%</f>
        <v>956.14929999999993</v>
      </c>
      <c r="AN302" s="161">
        <f>'Rent FY 2021-22'!AN339*108.53%</f>
        <v>732.57749999999999</v>
      </c>
      <c r="AO302" s="161">
        <f>'Rent FY 2021-22'!AO339*108.53%</f>
        <v>868.2399999999999</v>
      </c>
      <c r="AP302" s="161">
        <f>'Rent FY 2021-22'!AP339*108.53%</f>
        <v>1058.1675</v>
      </c>
    </row>
    <row r="303" spans="1:42" x14ac:dyDescent="0.2">
      <c r="A303" s="13" t="s">
        <v>847</v>
      </c>
      <c r="B303" s="161">
        <f>'Rent FY 2021-22'!B340</f>
        <v>160</v>
      </c>
      <c r="C303" s="161">
        <f>'Rent FY 2021-22'!C340*108.53%</f>
        <v>484.04379999999998</v>
      </c>
      <c r="D303" s="161">
        <f>'Rent FY 2021-22'!D340*108.53%</f>
        <v>399.3904</v>
      </c>
      <c r="E303" s="161">
        <f>'Rent FY 2021-22'!E340*108.53%</f>
        <v>461.2525</v>
      </c>
      <c r="F303" s="161">
        <f>'Rent FY 2021-22'!F340*108.53%</f>
        <v>542.65</v>
      </c>
      <c r="G303" s="161"/>
      <c r="H303" s="161">
        <f>'Rent FY 2021-22'!H340</f>
        <v>140</v>
      </c>
      <c r="I303" s="161">
        <f>'Rent FY 2021-22'!I340*108.53%</f>
        <v>531.79699999999991</v>
      </c>
      <c r="J303" s="161">
        <f>'Rent FY 2021-22'!J340*108.53%</f>
        <v>428.69349999999997</v>
      </c>
      <c r="K303" s="161">
        <f>'Rent FY 2021-22'!K340*108.53%</f>
        <v>488.38499999999999</v>
      </c>
      <c r="L303" s="161">
        <f>'Rent FY 2021-22'!L340*108.53%</f>
        <v>651.17999999999995</v>
      </c>
      <c r="M303" s="161"/>
      <c r="N303" s="13">
        <f>'Rent FY 2021-22'!N340</f>
        <v>1350</v>
      </c>
      <c r="O303" s="161">
        <f>'Rent FY 2021-22'!O340*108.53%</f>
        <v>620.79160000000002</v>
      </c>
      <c r="P303" s="161">
        <f>'Rent FY 2021-22'!P340*108.53%</f>
        <v>537.22349999999994</v>
      </c>
      <c r="Q303" s="161">
        <f>'Rent FY 2021-22'!Q340*108.53%</f>
        <v>596.91499999999996</v>
      </c>
      <c r="R303" s="161">
        <f>'Rent FY 2021-22'!R340*108.53%</f>
        <v>694.59199999999998</v>
      </c>
      <c r="S303" s="161"/>
      <c r="T303" s="13">
        <f>'Rent FY 2021-22'!T340</f>
        <v>3360</v>
      </c>
      <c r="U303" s="161">
        <f>'Rent FY 2021-22'!U340*108.53%</f>
        <v>778.16009999999994</v>
      </c>
      <c r="V303" s="161">
        <f>'Rent FY 2021-22'!V340*108.53%</f>
        <v>678.3125</v>
      </c>
      <c r="W303" s="161">
        <f>'Rent FY 2021-22'!W340*108.53%</f>
        <v>754.2835</v>
      </c>
      <c r="X303" s="161">
        <f>'Rent FY 2021-22'!X340*108.53%</f>
        <v>862.81349999999998</v>
      </c>
      <c r="Y303" s="161"/>
      <c r="Z303" s="13">
        <f>'Rent FY 2021-22'!Z340</f>
        <v>2100</v>
      </c>
      <c r="AA303" s="161">
        <f>'Rent FY 2021-22'!AA340*108.53%</f>
        <v>964.83169999999996</v>
      </c>
      <c r="AB303" s="161">
        <f>'Rent FY 2021-22'!AB340*108.53%</f>
        <v>813.97499999999991</v>
      </c>
      <c r="AC303" s="161">
        <f>'Rent FY 2021-22'!AC340*108.53%</f>
        <v>922.505</v>
      </c>
      <c r="AD303" s="161">
        <f>'Rent FY 2021-22'!AD340*108.53%</f>
        <v>1031.0349999999999</v>
      </c>
      <c r="AE303" s="161"/>
      <c r="AF303" s="13">
        <f>'Rent FY 2021-22'!AF340</f>
        <v>640</v>
      </c>
      <c r="AG303" s="161">
        <f>'Rent FY 2021-22'!AG340*108.53%</f>
        <v>1508.567</v>
      </c>
      <c r="AH303" s="161">
        <f>'Rent FY 2021-22'!AH340*108.53%</f>
        <v>1058.1675</v>
      </c>
      <c r="AI303" s="161">
        <f>'Rent FY 2021-22'!AI340*108.53%</f>
        <v>1302.3599999999999</v>
      </c>
      <c r="AJ303" s="161">
        <f>'Rent FY 2021-22'!AJ340*108.53%</f>
        <v>1736.4799999999998</v>
      </c>
      <c r="AK303" s="161"/>
      <c r="AL303" s="13">
        <f>'Rent FY 2021-22'!AL340</f>
        <v>7750</v>
      </c>
      <c r="AM303" s="161">
        <f>'Rent FY 2021-22'!AM340*108.53%</f>
        <v>850.87519999999995</v>
      </c>
      <c r="AN303" s="161">
        <f>'Rent FY 2021-22'!AN340*108.53%</f>
        <v>651.17999999999995</v>
      </c>
      <c r="AO303" s="161">
        <f>'Rent FY 2021-22'!AO340*108.53%</f>
        <v>786.84249999999997</v>
      </c>
      <c r="AP303" s="161">
        <f>'Rent FY 2021-22'!AP340*108.53%</f>
        <v>949.63749999999993</v>
      </c>
    </row>
    <row r="304" spans="1:42" x14ac:dyDescent="0.2">
      <c r="A304" s="13" t="s">
        <v>745</v>
      </c>
      <c r="B304" s="161">
        <f>'Rent FY 2021-22'!B341</f>
        <v>0</v>
      </c>
      <c r="C304" s="161">
        <f>'Rent FY 2021-22'!C341*108.53%</f>
        <v>488.38499999999999</v>
      </c>
      <c r="D304" s="161">
        <f>'Rent FY 2021-22'!D341*108.53%</f>
        <v>412.41399999999999</v>
      </c>
      <c r="E304" s="161">
        <f>'Rent FY 2021-22'!E341*108.53%</f>
        <v>466.67899999999997</v>
      </c>
      <c r="F304" s="161">
        <f>'Rent FY 2021-22'!F341*108.53%</f>
        <v>542.65</v>
      </c>
      <c r="G304" s="161"/>
      <c r="H304" s="161">
        <f>'Rent FY 2021-22'!H341</f>
        <v>10</v>
      </c>
      <c r="I304" s="161">
        <f>'Rent FY 2021-22'!I341*108.53%</f>
        <v>530.71169999999995</v>
      </c>
      <c r="J304" s="161">
        <f>'Rent FY 2021-22'!J341*108.53%</f>
        <v>477.53199999999998</v>
      </c>
      <c r="K304" s="161">
        <f>'Rent FY 2021-22'!K341*108.53%</f>
        <v>488.38499999999999</v>
      </c>
      <c r="L304" s="161">
        <f>'Rent FY 2021-22'!L341*108.53%</f>
        <v>553.50299999999993</v>
      </c>
      <c r="M304" s="161"/>
      <c r="N304" s="13">
        <f>'Rent FY 2021-22'!N341</f>
        <v>160</v>
      </c>
      <c r="O304" s="161">
        <f>'Rent FY 2021-22'!O341*108.53%</f>
        <v>603.42679999999996</v>
      </c>
      <c r="P304" s="161">
        <f>'Rent FY 2021-22'!P341*108.53%</f>
        <v>537.22349999999994</v>
      </c>
      <c r="Q304" s="161">
        <f>'Rent FY 2021-22'!Q341*108.53%</f>
        <v>596.91499999999996</v>
      </c>
      <c r="R304" s="161">
        <f>'Rent FY 2021-22'!R341*108.53%</f>
        <v>667.45949999999993</v>
      </c>
      <c r="S304" s="161"/>
      <c r="T304" s="13">
        <f>'Rent FY 2021-22'!T341</f>
        <v>510</v>
      </c>
      <c r="U304" s="161">
        <f>'Rent FY 2021-22'!U341*108.53%</f>
        <v>795.5249</v>
      </c>
      <c r="V304" s="161">
        <f>'Rent FY 2021-22'!V341*108.53%</f>
        <v>705.44499999999994</v>
      </c>
      <c r="W304" s="161">
        <f>'Rent FY 2021-22'!W341*108.53%</f>
        <v>786.84249999999997</v>
      </c>
      <c r="X304" s="161">
        <f>'Rent FY 2021-22'!X341*108.53%</f>
        <v>862.81349999999998</v>
      </c>
      <c r="Y304" s="161"/>
      <c r="Z304" s="13">
        <f>'Rent FY 2021-22'!Z341</f>
        <v>320</v>
      </c>
      <c r="AA304" s="161">
        <f>'Rent FY 2021-22'!AA341*108.53%</f>
        <v>972.42879999999991</v>
      </c>
      <c r="AB304" s="161">
        <f>'Rent FY 2021-22'!AB341*108.53%</f>
        <v>862.81349999999998</v>
      </c>
      <c r="AC304" s="161">
        <f>'Rent FY 2021-22'!AC341*108.53%</f>
        <v>944.2109999999999</v>
      </c>
      <c r="AD304" s="161">
        <f>'Rent FY 2021-22'!AD341*108.53%</f>
        <v>1031.0349999999999</v>
      </c>
      <c r="AE304" s="161"/>
      <c r="AF304" s="13">
        <f>'Rent FY 2021-22'!AF341</f>
        <v>80</v>
      </c>
      <c r="AG304" s="161">
        <f>'Rent FY 2021-22'!AG341*108.53%</f>
        <v>1340.3454999999999</v>
      </c>
      <c r="AH304" s="161">
        <f>'Rent FY 2021-22'!AH341*108.53%</f>
        <v>1079.8734999999999</v>
      </c>
      <c r="AI304" s="161">
        <f>'Rent FY 2021-22'!AI341*108.53%</f>
        <v>1296.9334999999999</v>
      </c>
      <c r="AJ304" s="161">
        <f>'Rent FY 2021-22'!AJ341*108.53%</f>
        <v>1573.6849999999999</v>
      </c>
      <c r="AK304" s="161"/>
      <c r="AL304" s="13">
        <f>'Rent FY 2021-22'!AL341</f>
        <v>1080</v>
      </c>
      <c r="AM304" s="161">
        <f>'Rent FY 2021-22'!AM341*108.53%</f>
        <v>854.13109999999995</v>
      </c>
      <c r="AN304" s="161">
        <f>'Rent FY 2021-22'!AN341*108.53%</f>
        <v>705.44499999999994</v>
      </c>
      <c r="AO304" s="161">
        <f>'Rent FY 2021-22'!AO341*108.53%</f>
        <v>813.97499999999991</v>
      </c>
      <c r="AP304" s="161">
        <f>'Rent FY 2021-22'!AP341*108.53%</f>
        <v>949.63749999999993</v>
      </c>
    </row>
    <row r="305" spans="1:42" x14ac:dyDescent="0.2">
      <c r="A305" s="13" t="s">
        <v>747</v>
      </c>
      <c r="B305" s="161">
        <f>'Rent FY 2021-22'!B342</f>
        <v>80</v>
      </c>
      <c r="C305" s="161">
        <f>'Rent FY 2021-22'!C342*108.53%</f>
        <v>531.79699999999991</v>
      </c>
      <c r="D305" s="161">
        <f>'Rent FY 2021-22'!D342*108.53%</f>
        <v>399.3904</v>
      </c>
      <c r="E305" s="161">
        <f>'Rent FY 2021-22'!E342*108.53%</f>
        <v>517.68809999999996</v>
      </c>
      <c r="F305" s="161">
        <f>'Rent FY 2021-22'!F342*108.53%</f>
        <v>596.91499999999996</v>
      </c>
      <c r="G305" s="161"/>
      <c r="H305" s="161">
        <f>'Rent FY 2021-22'!H342</f>
        <v>50</v>
      </c>
      <c r="I305" s="161">
        <f>'Rent FY 2021-22'!I342*108.53%</f>
        <v>646.83879999999999</v>
      </c>
      <c r="J305" s="161">
        <f>'Rent FY 2021-22'!J342*108.53%</f>
        <v>569.78249999999991</v>
      </c>
      <c r="K305" s="161">
        <f>'Rent FY 2021-22'!K342*108.53%</f>
        <v>651.17999999999995</v>
      </c>
      <c r="L305" s="161">
        <f>'Rent FY 2021-22'!L342*108.53%</f>
        <v>694.59199999999998</v>
      </c>
      <c r="M305" s="161"/>
      <c r="N305" s="13">
        <f>'Rent FY 2021-22'!N342</f>
        <v>340</v>
      </c>
      <c r="O305" s="161">
        <f>'Rent FY 2021-22'!O342*108.53%</f>
        <v>747.7716999999999</v>
      </c>
      <c r="P305" s="161">
        <f>'Rent FY 2021-22'!P342*108.53%</f>
        <v>672.88599999999997</v>
      </c>
      <c r="Q305" s="161">
        <f>'Rent FY 2021-22'!Q342*108.53%</f>
        <v>732.57749999999999</v>
      </c>
      <c r="R305" s="161">
        <f>'Rent FY 2021-22'!R342*108.53%</f>
        <v>813.97499999999991</v>
      </c>
      <c r="S305" s="161"/>
      <c r="T305" s="13">
        <f>'Rent FY 2021-22'!T342</f>
        <v>620</v>
      </c>
      <c r="U305" s="161">
        <f>'Rent FY 2021-22'!U342*108.53%</f>
        <v>940.9550999999999</v>
      </c>
      <c r="V305" s="161">
        <f>'Rent FY 2021-22'!V342*108.53%</f>
        <v>841.10749999999996</v>
      </c>
      <c r="W305" s="161">
        <f>'Rent FY 2021-22'!W342*108.53%</f>
        <v>922.505</v>
      </c>
      <c r="X305" s="161">
        <f>'Rent FY 2021-22'!X342*108.53%</f>
        <v>982.1964999999999</v>
      </c>
      <c r="Y305" s="161"/>
      <c r="Z305" s="13">
        <f>'Rent FY 2021-22'!Z342</f>
        <v>350</v>
      </c>
      <c r="AA305" s="161">
        <f>'Rent FY 2021-22'!AA342*108.53%</f>
        <v>1187.3181999999999</v>
      </c>
      <c r="AB305" s="161">
        <f>'Rent FY 2021-22'!AB342*108.53%</f>
        <v>976.77</v>
      </c>
      <c r="AC305" s="161">
        <f>'Rent FY 2021-22'!AC342*108.53%</f>
        <v>1063.5939999999998</v>
      </c>
      <c r="AD305" s="161">
        <f>'Rent FY 2021-22'!AD342*108.53%</f>
        <v>1302.3599999999999</v>
      </c>
      <c r="AE305" s="161"/>
      <c r="AF305" s="13">
        <f>'Rent FY 2021-22'!AF342</f>
        <v>160</v>
      </c>
      <c r="AG305" s="161">
        <f>'Rent FY 2021-22'!AG342*108.53%</f>
        <v>2115.2496999999998</v>
      </c>
      <c r="AH305" s="161">
        <f>'Rent FY 2021-22'!AH342*108.53%</f>
        <v>1302.3599999999999</v>
      </c>
      <c r="AI305" s="161">
        <f>'Rent FY 2021-22'!AI342*108.53%</f>
        <v>1763.6125</v>
      </c>
      <c r="AJ305" s="161">
        <f>'Rent FY 2021-22'!AJ342*108.53%</f>
        <v>2604.7199999999998</v>
      </c>
      <c r="AK305" s="161"/>
      <c r="AL305" s="13">
        <f>'Rent FY 2021-22'!AL342</f>
        <v>1600</v>
      </c>
      <c r="AM305" s="161">
        <f>'Rent FY 2021-22'!AM342*108.53%</f>
        <v>1037.5467999999998</v>
      </c>
      <c r="AN305" s="161">
        <f>'Rent FY 2021-22'!AN342*108.53%</f>
        <v>759.70999999999992</v>
      </c>
      <c r="AO305" s="161">
        <f>'Rent FY 2021-22'!AO342*108.53%</f>
        <v>922.505</v>
      </c>
      <c r="AP305" s="161">
        <f>'Rent FY 2021-22'!AP342*108.53%</f>
        <v>1079.8734999999999</v>
      </c>
    </row>
    <row r="306" spans="1:42" x14ac:dyDescent="0.2">
      <c r="A306" s="13" t="s">
        <v>749</v>
      </c>
      <c r="B306" s="161">
        <f>'Rent FY 2021-22'!B343</f>
        <v>20</v>
      </c>
      <c r="C306" s="161">
        <f>'Rent FY 2021-22'!C343*108.53%</f>
        <v>417.84049999999996</v>
      </c>
      <c r="D306" s="161">
        <f>'Rent FY 2021-22'!D343*108.53%</f>
        <v>399.3904</v>
      </c>
      <c r="E306" s="161">
        <f>'Rent FY 2021-22'!E343*108.53%</f>
        <v>399.3904</v>
      </c>
      <c r="F306" s="161">
        <f>'Rent FY 2021-22'!F343*108.53%</f>
        <v>455.82599999999996</v>
      </c>
      <c r="G306" s="161"/>
      <c r="H306" s="161">
        <f>'Rent FY 2021-22'!H343</f>
        <v>20</v>
      </c>
      <c r="I306" s="161">
        <f>'Rent FY 2021-22'!I343*108.53%</f>
        <v>464.50839999999999</v>
      </c>
      <c r="J306" s="161">
        <f>'Rent FY 2021-22'!J343*108.53%</f>
        <v>406.98749999999995</v>
      </c>
      <c r="K306" s="161">
        <f>'Rent FY 2021-22'!K343*108.53%</f>
        <v>434.11999999999995</v>
      </c>
      <c r="L306" s="161">
        <f>'Rent FY 2021-22'!L343*108.53%</f>
        <v>542.65</v>
      </c>
      <c r="M306" s="161"/>
      <c r="N306" s="13">
        <f>'Rent FY 2021-22'!N343</f>
        <v>220</v>
      </c>
      <c r="O306" s="161">
        <f>'Rent FY 2021-22'!O343*108.53%</f>
        <v>562.18539999999996</v>
      </c>
      <c r="P306" s="161">
        <f>'Rent FY 2021-22'!P343*108.53%</f>
        <v>488.38499999999999</v>
      </c>
      <c r="Q306" s="161">
        <f>'Rent FY 2021-22'!Q343*108.53%</f>
        <v>569.78249999999991</v>
      </c>
      <c r="R306" s="161">
        <f>'Rent FY 2021-22'!R343*108.53%</f>
        <v>613.19449999999995</v>
      </c>
      <c r="S306" s="161"/>
      <c r="T306" s="13">
        <f>'Rent FY 2021-22'!T343</f>
        <v>540</v>
      </c>
      <c r="U306" s="161">
        <f>'Rent FY 2021-22'!U343*108.53%</f>
        <v>715.21269999999993</v>
      </c>
      <c r="V306" s="161">
        <f>'Rent FY 2021-22'!V343*108.53%</f>
        <v>651.17999999999995</v>
      </c>
      <c r="W306" s="161">
        <f>'Rent FY 2021-22'!W343*108.53%</f>
        <v>716.298</v>
      </c>
      <c r="X306" s="161">
        <f>'Rent FY 2021-22'!X343*108.53%</f>
        <v>759.70999999999992</v>
      </c>
      <c r="Y306" s="161"/>
      <c r="Z306" s="13">
        <f>'Rent FY 2021-22'!Z343</f>
        <v>310</v>
      </c>
      <c r="AA306" s="161">
        <f>'Rent FY 2021-22'!AA343*108.53%</f>
        <v>889.94599999999991</v>
      </c>
      <c r="AB306" s="161">
        <f>'Rent FY 2021-22'!AB343*108.53%</f>
        <v>803.12199999999996</v>
      </c>
      <c r="AC306" s="161">
        <f>'Rent FY 2021-22'!AC343*108.53%</f>
        <v>866.06939999999997</v>
      </c>
      <c r="AD306" s="161">
        <f>'Rent FY 2021-22'!AD343*108.53%</f>
        <v>971.34349999999995</v>
      </c>
      <c r="AE306" s="161"/>
      <c r="AF306" s="13">
        <f>'Rent FY 2021-22'!AF343</f>
        <v>90</v>
      </c>
      <c r="AG306" s="161">
        <f>'Rent FY 2021-22'!AG343*108.53%</f>
        <v>1261.1186</v>
      </c>
      <c r="AH306" s="161">
        <f>'Rent FY 2021-22'!AH343*108.53%</f>
        <v>1025.6084999999998</v>
      </c>
      <c r="AI306" s="161">
        <f>'Rent FY 2021-22'!AI343*108.53%</f>
        <v>1193.83</v>
      </c>
      <c r="AJ306" s="161">
        <f>'Rent FY 2021-22'!AJ343*108.53%</f>
        <v>1465.155</v>
      </c>
      <c r="AK306" s="161"/>
      <c r="AL306" s="13">
        <f>'Rent FY 2021-22'!AL343</f>
        <v>1200</v>
      </c>
      <c r="AM306" s="161">
        <f>'Rent FY 2021-22'!AM343*108.53%</f>
        <v>765.13649999999996</v>
      </c>
      <c r="AN306" s="161">
        <f>'Rent FY 2021-22'!AN343*108.53%</f>
        <v>624.04750000000001</v>
      </c>
      <c r="AO306" s="161">
        <f>'Rent FY 2021-22'!AO343*108.53%</f>
        <v>732.57749999999999</v>
      </c>
      <c r="AP306" s="161">
        <f>'Rent FY 2021-22'!AP343*108.53%</f>
        <v>857.38699999999994</v>
      </c>
    </row>
    <row r="307" spans="1:42" x14ac:dyDescent="0.2">
      <c r="A307" s="13" t="s">
        <v>751</v>
      </c>
      <c r="B307" s="161">
        <f>'Rent FY 2021-22'!B344</f>
        <v>40</v>
      </c>
      <c r="C307" s="161">
        <f>'Rent FY 2021-22'!C344*108.53%</f>
        <v>426.52289999999999</v>
      </c>
      <c r="D307" s="161">
        <f>'Rent FY 2021-22'!D344*108.53%</f>
        <v>379.85499999999996</v>
      </c>
      <c r="E307" s="161">
        <f>'Rent FY 2021-22'!E344*108.53%</f>
        <v>434.11999999999995</v>
      </c>
      <c r="F307" s="161">
        <f>'Rent FY 2021-22'!F344*108.53%</f>
        <v>461.2525</v>
      </c>
      <c r="G307" s="161"/>
      <c r="H307" s="161">
        <f>'Rent FY 2021-22'!H344</f>
        <v>30</v>
      </c>
      <c r="I307" s="161">
        <f>'Rent FY 2021-22'!I344*108.53%</f>
        <v>449.31419999999997</v>
      </c>
      <c r="J307" s="161">
        <f>'Rent FY 2021-22'!J344*108.53%</f>
        <v>379.85499999999996</v>
      </c>
      <c r="K307" s="161">
        <f>'Rent FY 2021-22'!K344*108.53%</f>
        <v>448.22889999999995</v>
      </c>
      <c r="L307" s="161">
        <f>'Rent FY 2021-22'!L344*108.53%</f>
        <v>499.23799999999994</v>
      </c>
      <c r="M307" s="161"/>
      <c r="N307" s="13">
        <f>'Rent FY 2021-22'!N344</f>
        <v>160</v>
      </c>
      <c r="O307" s="161">
        <f>'Rent FY 2021-22'!O344*108.53%</f>
        <v>540.47939999999994</v>
      </c>
      <c r="P307" s="161">
        <f>'Rent FY 2021-22'!P344*108.53%</f>
        <v>488.38499999999999</v>
      </c>
      <c r="Q307" s="161">
        <f>'Rent FY 2021-22'!Q344*108.53%</f>
        <v>537.22349999999994</v>
      </c>
      <c r="R307" s="161">
        <f>'Rent FY 2021-22'!R344*108.53%</f>
        <v>569.78249999999991</v>
      </c>
      <c r="S307" s="161"/>
      <c r="T307" s="13">
        <f>'Rent FY 2021-22'!T344</f>
        <v>330</v>
      </c>
      <c r="U307" s="161">
        <f>'Rent FY 2021-22'!U344*108.53%</f>
        <v>695.67729999999995</v>
      </c>
      <c r="V307" s="161">
        <f>'Rent FY 2021-22'!V344*108.53%</f>
        <v>629.47399999999993</v>
      </c>
      <c r="W307" s="161">
        <f>'Rent FY 2021-22'!W344*108.53%</f>
        <v>682.65369999999996</v>
      </c>
      <c r="X307" s="161">
        <f>'Rent FY 2021-22'!X344*108.53%</f>
        <v>743.43049999999994</v>
      </c>
      <c r="Y307" s="161"/>
      <c r="Z307" s="13">
        <f>'Rent FY 2021-22'!Z344</f>
        <v>240</v>
      </c>
      <c r="AA307" s="161">
        <f>'Rent FY 2021-22'!AA344*108.53%</f>
        <v>861.7281999999999</v>
      </c>
      <c r="AB307" s="161">
        <f>'Rent FY 2021-22'!AB344*108.53%</f>
        <v>786.84249999999997</v>
      </c>
      <c r="AC307" s="161">
        <f>'Rent FY 2021-22'!AC344*108.53%</f>
        <v>841.10749999999996</v>
      </c>
      <c r="AD307" s="161">
        <f>'Rent FY 2021-22'!AD344*108.53%</f>
        <v>922.505</v>
      </c>
      <c r="AE307" s="161"/>
      <c r="AF307" s="13">
        <f>'Rent FY 2021-22'!AF344</f>
        <v>60</v>
      </c>
      <c r="AG307" s="161">
        <f>'Rent FY 2021-22'!AG344*108.53%</f>
        <v>1185.1476</v>
      </c>
      <c r="AH307" s="161">
        <f>'Rent FY 2021-22'!AH344*108.53%</f>
        <v>949.63749999999993</v>
      </c>
      <c r="AI307" s="161">
        <f>'Rent FY 2021-22'!AI344*108.53%</f>
        <v>1085.3</v>
      </c>
      <c r="AJ307" s="161">
        <f>'Rent FY 2021-22'!AJ344*108.53%</f>
        <v>1356.625</v>
      </c>
      <c r="AK307" s="161"/>
      <c r="AL307" s="13">
        <f>'Rent FY 2021-22'!AL344</f>
        <v>870</v>
      </c>
      <c r="AM307" s="161">
        <f>'Rent FY 2021-22'!AM344*108.53%</f>
        <v>724.98039999999992</v>
      </c>
      <c r="AN307" s="161">
        <f>'Rent FY 2021-22'!AN344*108.53%</f>
        <v>564.35599999999999</v>
      </c>
      <c r="AO307" s="161">
        <f>'Rent FY 2021-22'!AO344*108.53%</f>
        <v>705.44499999999994</v>
      </c>
      <c r="AP307" s="161">
        <f>'Rent FY 2021-22'!AP344*108.53%</f>
        <v>841.10749999999996</v>
      </c>
    </row>
    <row r="308" spans="1:42" x14ac:dyDescent="0.2">
      <c r="A308" s="13" t="s">
        <v>753</v>
      </c>
      <c r="B308" s="161">
        <f>'Rent FY 2021-22'!B345</f>
        <v>0</v>
      </c>
      <c r="C308" s="161">
        <f>'Rent FY 2021-22'!C345*108.53%</f>
        <v>488.38499999999999</v>
      </c>
      <c r="D308" s="161">
        <f>'Rent FY 2021-22'!D345*108.53%</f>
        <v>412.41399999999999</v>
      </c>
      <c r="E308" s="161">
        <f>'Rent FY 2021-22'!E345*108.53%</f>
        <v>466.67899999999997</v>
      </c>
      <c r="F308" s="161">
        <f>'Rent FY 2021-22'!F345*108.53%</f>
        <v>542.65</v>
      </c>
      <c r="G308" s="161"/>
      <c r="H308" s="161" t="str">
        <f>'Rent FY 2021-22'!H345</f>
        <v>-</v>
      </c>
      <c r="I308" s="161">
        <f>'Rent FY 2021-22'!I345*108.53%</f>
        <v>617.53569999999991</v>
      </c>
      <c r="J308" s="161">
        <f>'Rent FY 2021-22'!J345*108.53%</f>
        <v>488.38499999999999</v>
      </c>
      <c r="K308" s="161">
        <f>'Rent FY 2021-22'!K345*108.53%</f>
        <v>588.23259999999993</v>
      </c>
      <c r="L308" s="161">
        <f>'Rent FY 2021-22'!L345*108.53%</f>
        <v>721.72449999999992</v>
      </c>
      <c r="M308" s="161"/>
      <c r="N308" s="13">
        <f>'Rent FY 2021-22'!N345</f>
        <v>90</v>
      </c>
      <c r="O308" s="161">
        <f>'Rent FY 2021-22'!O345*108.53%</f>
        <v>671.80070000000001</v>
      </c>
      <c r="P308" s="161">
        <f>'Rent FY 2021-22'!P345*108.53%</f>
        <v>596.91499999999996</v>
      </c>
      <c r="Q308" s="161">
        <f>'Rent FY 2021-22'!Q345*108.53%</f>
        <v>651.17999999999995</v>
      </c>
      <c r="R308" s="161">
        <f>'Rent FY 2021-22'!R345*108.53%</f>
        <v>732.57749999999999</v>
      </c>
      <c r="S308" s="161"/>
      <c r="T308" s="13">
        <f>'Rent FY 2021-22'!T345</f>
        <v>300</v>
      </c>
      <c r="U308" s="161">
        <f>'Rent FY 2021-22'!U345*108.53%</f>
        <v>804.20729999999992</v>
      </c>
      <c r="V308" s="161">
        <f>'Rent FY 2021-22'!V345*108.53%</f>
        <v>705.44499999999994</v>
      </c>
      <c r="W308" s="161">
        <f>'Rent FY 2021-22'!W345*108.53%</f>
        <v>786.84249999999997</v>
      </c>
      <c r="X308" s="161">
        <f>'Rent FY 2021-22'!X345*108.53%</f>
        <v>868.2399999999999</v>
      </c>
      <c r="Y308" s="161"/>
      <c r="Z308" s="13">
        <f>'Rent FY 2021-22'!Z345</f>
        <v>160</v>
      </c>
      <c r="AA308" s="161">
        <f>'Rent FY 2021-22'!AA345*108.53%</f>
        <v>1035.3761999999999</v>
      </c>
      <c r="AB308" s="161">
        <f>'Rent FY 2021-22'!AB345*108.53%</f>
        <v>895.37249999999995</v>
      </c>
      <c r="AC308" s="161">
        <f>'Rent FY 2021-22'!AC345*108.53%</f>
        <v>971.34349999999995</v>
      </c>
      <c r="AD308" s="161">
        <f>'Rent FY 2021-22'!AD345*108.53%</f>
        <v>1074.4469999999999</v>
      </c>
      <c r="AE308" s="161"/>
      <c r="AF308" s="13">
        <f>'Rent FY 2021-22'!AF345</f>
        <v>60</v>
      </c>
      <c r="AG308" s="161">
        <f>'Rent FY 2021-22'!AG345*108.53%</f>
        <v>1515.0788</v>
      </c>
      <c r="AH308" s="161">
        <f>'Rent FY 2021-22'!AH345*108.53%</f>
        <v>1085.3</v>
      </c>
      <c r="AI308" s="161">
        <f>'Rent FY 2021-22'!AI345*108.53%</f>
        <v>1410.8899999999999</v>
      </c>
      <c r="AJ308" s="161">
        <f>'Rent FY 2021-22'!AJ345*108.53%</f>
        <v>1736.4799999999998</v>
      </c>
      <c r="AK308" s="161"/>
      <c r="AL308" s="13">
        <f>'Rent FY 2021-22'!AL345</f>
        <v>610</v>
      </c>
      <c r="AM308" s="161">
        <f>'Rent FY 2021-22'!AM345*108.53%</f>
        <v>913.82259999999997</v>
      </c>
      <c r="AN308" s="161">
        <f>'Rent FY 2021-22'!AN345*108.53%</f>
        <v>727.15099999999995</v>
      </c>
      <c r="AO308" s="161">
        <f>'Rent FY 2021-22'!AO345*108.53%</f>
        <v>841.10749999999996</v>
      </c>
      <c r="AP308" s="161">
        <f>'Rent FY 2021-22'!AP345*108.53%</f>
        <v>976.77</v>
      </c>
    </row>
    <row r="309" spans="1:42" x14ac:dyDescent="0.2">
      <c r="A309" s="13" t="s">
        <v>755</v>
      </c>
      <c r="B309" s="161">
        <f>'Rent FY 2021-22'!B346</f>
        <v>20</v>
      </c>
      <c r="C309" s="161">
        <f>'Rent FY 2021-22'!C346*108.53%</f>
        <v>477.53199999999998</v>
      </c>
      <c r="D309" s="161">
        <f>'Rent FY 2021-22'!D346*108.53%</f>
        <v>357.06369999999998</v>
      </c>
      <c r="E309" s="161">
        <f>'Rent FY 2021-22'!E346*108.53%</f>
        <v>581.72079999999994</v>
      </c>
      <c r="F309" s="161">
        <f>'Rent FY 2021-22'!F346*108.53%</f>
        <v>581.72079999999994</v>
      </c>
      <c r="G309" s="161"/>
      <c r="H309" s="161">
        <f>'Rent FY 2021-22'!H346</f>
        <v>20</v>
      </c>
      <c r="I309" s="161">
        <f>'Rent FY 2021-22'!I346*108.53%</f>
        <v>518.77339999999992</v>
      </c>
      <c r="J309" s="161">
        <f>'Rent FY 2021-22'!J346*108.53%</f>
        <v>431.94939999999997</v>
      </c>
      <c r="K309" s="161">
        <f>'Rent FY 2021-22'!K346*108.53%</f>
        <v>457.99659999999994</v>
      </c>
      <c r="L309" s="161">
        <f>'Rent FY 2021-22'!L346*108.53%</f>
        <v>651.17999999999995</v>
      </c>
      <c r="M309" s="161"/>
      <c r="N309" s="13">
        <f>'Rent FY 2021-22'!N346</f>
        <v>210</v>
      </c>
      <c r="O309" s="161">
        <f>'Rent FY 2021-22'!O346*108.53%</f>
        <v>598.00029999999992</v>
      </c>
      <c r="P309" s="161">
        <f>'Rent FY 2021-22'!P346*108.53%</f>
        <v>542.65</v>
      </c>
      <c r="Q309" s="161">
        <f>'Rent FY 2021-22'!Q346*108.53%</f>
        <v>596.91499999999996</v>
      </c>
      <c r="R309" s="161">
        <f>'Rent FY 2021-22'!R346*108.53%</f>
        <v>651.17999999999995</v>
      </c>
      <c r="S309" s="161"/>
      <c r="T309" s="13">
        <f>'Rent FY 2021-22'!T346</f>
        <v>490</v>
      </c>
      <c r="U309" s="161">
        <f>'Rent FY 2021-22'!U346*108.53%</f>
        <v>782.5012999999999</v>
      </c>
      <c r="V309" s="161">
        <f>'Rent FY 2021-22'!V346*108.53%</f>
        <v>705.44499999999994</v>
      </c>
      <c r="W309" s="161">
        <f>'Rent FY 2021-22'!W346*108.53%</f>
        <v>759.70999999999992</v>
      </c>
      <c r="X309" s="161">
        <f>'Rent FY 2021-22'!X346*108.53%</f>
        <v>841.10749999999996</v>
      </c>
      <c r="Y309" s="161"/>
      <c r="Z309" s="13">
        <f>'Rent FY 2021-22'!Z346</f>
        <v>310</v>
      </c>
      <c r="AA309" s="161">
        <f>'Rent FY 2021-22'!AA346*108.53%</f>
        <v>983.28179999999998</v>
      </c>
      <c r="AB309" s="161">
        <f>'Rent FY 2021-22'!AB346*108.53%</f>
        <v>862.81349999999998</v>
      </c>
      <c r="AC309" s="161">
        <f>'Rent FY 2021-22'!AC346*108.53%</f>
        <v>952.89339999999993</v>
      </c>
      <c r="AD309" s="161">
        <f>'Rent FY 2021-22'!AD346*108.53%</f>
        <v>1079.8734999999999</v>
      </c>
      <c r="AE309" s="161"/>
      <c r="AF309" s="13">
        <f>'Rent FY 2021-22'!AF346</f>
        <v>90</v>
      </c>
      <c r="AG309" s="161">
        <f>'Rent FY 2021-22'!AG346*108.53%</f>
        <v>1364.2221</v>
      </c>
      <c r="AH309" s="161">
        <f>'Rent FY 2021-22'!AH346*108.53%</f>
        <v>1058.1675</v>
      </c>
      <c r="AI309" s="161">
        <f>'Rent FY 2021-22'!AI346*108.53%</f>
        <v>1356.625</v>
      </c>
      <c r="AJ309" s="161">
        <f>'Rent FY 2021-22'!AJ346*108.53%</f>
        <v>1627.9499999999998</v>
      </c>
      <c r="AK309" s="161"/>
      <c r="AL309" s="13">
        <f>'Rent FY 2021-22'!AL346</f>
        <v>1130</v>
      </c>
      <c r="AM309" s="161">
        <f>'Rent FY 2021-22'!AM346*108.53%</f>
        <v>840.0222</v>
      </c>
      <c r="AN309" s="161">
        <f>'Rent FY 2021-22'!AN346*108.53%</f>
        <v>651.17999999999995</v>
      </c>
      <c r="AO309" s="161">
        <f>'Rent FY 2021-22'!AO346*108.53%</f>
        <v>786.84249999999997</v>
      </c>
      <c r="AP309" s="161">
        <f>'Rent FY 2021-22'!AP346*108.53%</f>
        <v>933.35799999999995</v>
      </c>
    </row>
    <row r="310" spans="1:42" x14ac:dyDescent="0.2">
      <c r="A310" s="13" t="s">
        <v>757</v>
      </c>
      <c r="B310" s="161" t="str">
        <f>'Rent FY 2021-22'!B347</f>
        <v>-</v>
      </c>
      <c r="C310" s="161">
        <f>'Rent FY 2021-22'!C347*108.53%</f>
        <v>488.38499999999999</v>
      </c>
      <c r="D310" s="161">
        <f>'Rent FY 2021-22'!D347*108.53%</f>
        <v>412.41399999999999</v>
      </c>
      <c r="E310" s="161">
        <f>'Rent FY 2021-22'!E347*108.53%</f>
        <v>466.67899999999997</v>
      </c>
      <c r="F310" s="161">
        <f>'Rent FY 2021-22'!F347*108.53%</f>
        <v>542.65</v>
      </c>
      <c r="G310" s="161"/>
      <c r="H310" s="161">
        <f>'Rent FY 2021-22'!H347</f>
        <v>10</v>
      </c>
      <c r="I310" s="161">
        <f>'Rent FY 2021-22'!I347*108.53%</f>
        <v>440.6318</v>
      </c>
      <c r="J310" s="161">
        <f>'Rent FY 2021-22'!J347*108.53%</f>
        <v>421.09639999999996</v>
      </c>
      <c r="K310" s="161">
        <f>'Rent FY 2021-22'!K347*108.53%</f>
        <v>448.22889999999995</v>
      </c>
      <c r="L310" s="161">
        <f>'Rent FY 2021-22'!L347*108.53%</f>
        <v>461.2525</v>
      </c>
      <c r="M310" s="161"/>
      <c r="N310" s="13">
        <f>'Rent FY 2021-22'!N347</f>
        <v>90</v>
      </c>
      <c r="O310" s="161">
        <f>'Rent FY 2021-22'!O347*108.53%</f>
        <v>519.8587</v>
      </c>
      <c r="P310" s="161">
        <f>'Rent FY 2021-22'!P347*108.53%</f>
        <v>461.2525</v>
      </c>
      <c r="Q310" s="161">
        <f>'Rent FY 2021-22'!Q347*108.53%</f>
        <v>515.51749999999993</v>
      </c>
      <c r="R310" s="161">
        <f>'Rent FY 2021-22'!R347*108.53%</f>
        <v>569.78249999999991</v>
      </c>
      <c r="S310" s="161"/>
      <c r="T310" s="13">
        <f>'Rent FY 2021-22'!T347</f>
        <v>310</v>
      </c>
      <c r="U310" s="161">
        <f>'Rent FY 2021-22'!U347*108.53%</f>
        <v>671.80070000000001</v>
      </c>
      <c r="V310" s="161">
        <f>'Rent FY 2021-22'!V347*108.53%</f>
        <v>607.76799999999992</v>
      </c>
      <c r="W310" s="161">
        <f>'Rent FY 2021-22'!W347*108.53%</f>
        <v>662.0329999999999</v>
      </c>
      <c r="X310" s="161">
        <f>'Rent FY 2021-22'!X347*108.53%</f>
        <v>732.57749999999999</v>
      </c>
      <c r="Y310" s="161"/>
      <c r="Z310" s="13">
        <f>'Rent FY 2021-22'!Z347</f>
        <v>230</v>
      </c>
      <c r="AA310" s="161">
        <f>'Rent FY 2021-22'!AA347*108.53%</f>
        <v>816.14559999999994</v>
      </c>
      <c r="AB310" s="161">
        <f>'Rent FY 2021-22'!AB347*108.53%</f>
        <v>705.44499999999994</v>
      </c>
      <c r="AC310" s="161">
        <f>'Rent FY 2021-22'!AC347*108.53%</f>
        <v>808.54849999999999</v>
      </c>
      <c r="AD310" s="161">
        <f>'Rent FY 2021-22'!AD347*108.53%</f>
        <v>895.37249999999995</v>
      </c>
      <c r="AE310" s="161"/>
      <c r="AF310" s="13">
        <f>'Rent FY 2021-22'!AF347</f>
        <v>60</v>
      </c>
      <c r="AG310" s="161">
        <f>'Rent FY 2021-22'!AG347*108.53%</f>
        <v>1236.1567</v>
      </c>
      <c r="AH310" s="161">
        <f>'Rent FY 2021-22'!AH347*108.53%</f>
        <v>906.2254999999999</v>
      </c>
      <c r="AI310" s="161">
        <f>'Rent FY 2021-22'!AI347*108.53%</f>
        <v>1031.0349999999999</v>
      </c>
      <c r="AJ310" s="161">
        <f>'Rent FY 2021-22'!AJ347*108.53%</f>
        <v>1519.4199999999998</v>
      </c>
      <c r="AK310" s="161"/>
      <c r="AL310" s="13">
        <f>'Rent FY 2021-22'!AL347</f>
        <v>700</v>
      </c>
      <c r="AM310" s="161">
        <f>'Rent FY 2021-22'!AM347*108.53%</f>
        <v>741.2598999999999</v>
      </c>
      <c r="AN310" s="161">
        <f>'Rent FY 2021-22'!AN347*108.53%</f>
        <v>607.76799999999992</v>
      </c>
      <c r="AO310" s="161">
        <f>'Rent FY 2021-22'!AO347*108.53%</f>
        <v>700.0184999999999</v>
      </c>
      <c r="AP310" s="161">
        <f>'Rent FY 2021-22'!AP347*108.53%</f>
        <v>813.97499999999991</v>
      </c>
    </row>
    <row r="311" spans="1:42" x14ac:dyDescent="0.2">
      <c r="A311" s="13" t="s">
        <v>759</v>
      </c>
      <c r="B311" s="161">
        <f>'Rent FY 2021-22'!B348</f>
        <v>0</v>
      </c>
      <c r="C311" s="161">
        <f>'Rent FY 2021-22'!C348*108.53%</f>
        <v>488.38499999999999</v>
      </c>
      <c r="D311" s="161">
        <f>'Rent FY 2021-22'!D348*108.53%</f>
        <v>412.41399999999999</v>
      </c>
      <c r="E311" s="161">
        <f>'Rent FY 2021-22'!E348*108.53%</f>
        <v>466.67899999999997</v>
      </c>
      <c r="F311" s="161">
        <f>'Rent FY 2021-22'!F348*108.53%</f>
        <v>542.65</v>
      </c>
      <c r="G311" s="161"/>
      <c r="H311" s="161">
        <f>'Rent FY 2021-22'!H348</f>
        <v>10</v>
      </c>
      <c r="I311" s="161">
        <f>'Rent FY 2021-22'!I348*108.53%</f>
        <v>413.49929999999995</v>
      </c>
      <c r="J311" s="161">
        <f>'Rent FY 2021-22'!J348*108.53%</f>
        <v>352.72249999999997</v>
      </c>
      <c r="K311" s="161">
        <f>'Rent FY 2021-22'!K348*108.53%</f>
        <v>423.267</v>
      </c>
      <c r="L311" s="161">
        <f>'Rent FY 2021-22'!L348*108.53%</f>
        <v>461.2525</v>
      </c>
      <c r="M311" s="161"/>
      <c r="N311" s="13">
        <f>'Rent FY 2021-22'!N348</f>
        <v>80</v>
      </c>
      <c r="O311" s="161">
        <f>'Rent FY 2021-22'!O348*108.53%</f>
        <v>561.1001</v>
      </c>
      <c r="P311" s="161">
        <f>'Rent FY 2021-22'!P348*108.53%</f>
        <v>526.37049999999999</v>
      </c>
      <c r="Q311" s="161">
        <f>'Rent FY 2021-22'!Q348*108.53%</f>
        <v>569.78249999999991</v>
      </c>
      <c r="R311" s="161">
        <f>'Rent FY 2021-22'!R348*108.53%</f>
        <v>596.91499999999996</v>
      </c>
      <c r="S311" s="161"/>
      <c r="T311" s="13">
        <f>'Rent FY 2021-22'!T348</f>
        <v>260</v>
      </c>
      <c r="U311" s="161">
        <f>'Rent FY 2021-22'!U348*108.53%</f>
        <v>685.90959999999995</v>
      </c>
      <c r="V311" s="161">
        <f>'Rent FY 2021-22'!V348*108.53%</f>
        <v>624.04750000000001</v>
      </c>
      <c r="W311" s="161">
        <f>'Rent FY 2021-22'!W348*108.53%</f>
        <v>678.3125</v>
      </c>
      <c r="X311" s="161">
        <f>'Rent FY 2021-22'!X348*108.53%</f>
        <v>732.57749999999999</v>
      </c>
      <c r="Y311" s="161"/>
      <c r="Z311" s="13">
        <f>'Rent FY 2021-22'!Z348</f>
        <v>180</v>
      </c>
      <c r="AA311" s="161">
        <f>'Rent FY 2021-22'!AA348*108.53%</f>
        <v>872.58119999999997</v>
      </c>
      <c r="AB311" s="161">
        <f>'Rent FY 2021-22'!AB348*108.53%</f>
        <v>813.97499999999991</v>
      </c>
      <c r="AC311" s="161">
        <f>'Rent FY 2021-22'!AC348*108.53%</f>
        <v>862.81349999999998</v>
      </c>
      <c r="AD311" s="161">
        <f>'Rent FY 2021-22'!AD348*108.53%</f>
        <v>922.505</v>
      </c>
      <c r="AE311" s="161"/>
      <c r="AF311" s="13">
        <f>'Rent FY 2021-22'!AF348</f>
        <v>60</v>
      </c>
      <c r="AG311" s="161">
        <f>'Rent FY 2021-22'!AG348*108.53%</f>
        <v>1304.5305999999998</v>
      </c>
      <c r="AH311" s="161">
        <f>'Rent FY 2021-22'!AH348*108.53%</f>
        <v>1031.0349999999999</v>
      </c>
      <c r="AI311" s="161">
        <f>'Rent FY 2021-22'!AI348*108.53%</f>
        <v>1193.83</v>
      </c>
      <c r="AJ311" s="161">
        <f>'Rent FY 2021-22'!AJ348*108.53%</f>
        <v>1513.9934999999998</v>
      </c>
      <c r="AK311" s="161"/>
      <c r="AL311" s="13">
        <f>'Rent FY 2021-22'!AL348</f>
        <v>570</v>
      </c>
      <c r="AM311" s="161">
        <f>'Rent FY 2021-22'!AM348*108.53%</f>
        <v>784.67189999999994</v>
      </c>
      <c r="AN311" s="161">
        <f>'Rent FY 2021-22'!AN348*108.53%</f>
        <v>633.8152</v>
      </c>
      <c r="AO311" s="161">
        <f>'Rent FY 2021-22'!AO348*108.53%</f>
        <v>732.57749999999999</v>
      </c>
      <c r="AP311" s="161">
        <f>'Rent FY 2021-22'!AP348*108.53%</f>
        <v>868.2399999999999</v>
      </c>
    </row>
    <row r="312" spans="1:42" x14ac:dyDescent="0.2">
      <c r="A312" s="13" t="s">
        <v>848</v>
      </c>
      <c r="B312" s="161">
        <f>'Rent FY 2021-22'!B349</f>
        <v>50</v>
      </c>
      <c r="C312" s="161">
        <f>'Rent FY 2021-22'!C349*108.53%</f>
        <v>519.8587</v>
      </c>
      <c r="D312" s="161">
        <f>'Rent FY 2021-22'!D349*108.53%</f>
        <v>444.97299999999996</v>
      </c>
      <c r="E312" s="161">
        <f>'Rent FY 2021-22'!E349*108.53%</f>
        <v>507.92039999999997</v>
      </c>
      <c r="F312" s="161">
        <f>'Rent FY 2021-22'!F349*108.53%</f>
        <v>542.65</v>
      </c>
      <c r="G312" s="161"/>
      <c r="H312" s="161">
        <f>'Rent FY 2021-22'!H349</f>
        <v>60</v>
      </c>
      <c r="I312" s="161">
        <f>'Rent FY 2021-22'!I349*108.53%</f>
        <v>540.47939999999994</v>
      </c>
      <c r="J312" s="161">
        <f>'Rent FY 2021-22'!J349*108.53%</f>
        <v>488.38499999999999</v>
      </c>
      <c r="K312" s="161">
        <f>'Rent FY 2021-22'!K349*108.53%</f>
        <v>537.22349999999994</v>
      </c>
      <c r="L312" s="161">
        <f>'Rent FY 2021-22'!L349*108.53%</f>
        <v>583.89139999999998</v>
      </c>
      <c r="M312" s="161"/>
      <c r="N312" s="13">
        <f>'Rent FY 2021-22'!N349</f>
        <v>970</v>
      </c>
      <c r="O312" s="161">
        <f>'Rent FY 2021-22'!O349*108.53%</f>
        <v>668.54480000000001</v>
      </c>
      <c r="P312" s="161">
        <f>'Rent FY 2021-22'!P349*108.53%</f>
        <v>553.50299999999993</v>
      </c>
      <c r="Q312" s="161">
        <f>'Rent FY 2021-22'!Q349*108.53%</f>
        <v>651.17999999999995</v>
      </c>
      <c r="R312" s="161">
        <f>'Rent FY 2021-22'!R349*108.53%</f>
        <v>754.2835</v>
      </c>
      <c r="S312" s="161"/>
      <c r="T312" s="13">
        <f>'Rent FY 2021-22'!T349</f>
        <v>1640</v>
      </c>
      <c r="U312" s="161">
        <f>'Rent FY 2021-22'!U349*108.53%</f>
        <v>891.03129999999999</v>
      </c>
      <c r="V312" s="161">
        <f>'Rent FY 2021-22'!V349*108.53%</f>
        <v>759.70999999999992</v>
      </c>
      <c r="W312" s="161">
        <f>'Rent FY 2021-22'!W349*108.53%</f>
        <v>862.81349999999998</v>
      </c>
      <c r="X312" s="161">
        <f>'Rent FY 2021-22'!X349*108.53%</f>
        <v>971.34349999999995</v>
      </c>
      <c r="Y312" s="161"/>
      <c r="Z312" s="13">
        <f>'Rent FY 2021-22'!Z349</f>
        <v>1240</v>
      </c>
      <c r="AA312" s="161">
        <f>'Rent FY 2021-22'!AA349*108.53%</f>
        <v>1158.0150999999998</v>
      </c>
      <c r="AB312" s="161">
        <f>'Rent FY 2021-22'!AB349*108.53%</f>
        <v>922.505</v>
      </c>
      <c r="AC312" s="161">
        <f>'Rent FY 2021-22'!AC349*108.53%</f>
        <v>1031.0349999999999</v>
      </c>
      <c r="AD312" s="161">
        <f>'Rent FY 2021-22'!AD349*108.53%</f>
        <v>1351.1985</v>
      </c>
      <c r="AE312" s="161"/>
      <c r="AF312" s="13">
        <f>'Rent FY 2021-22'!AF349</f>
        <v>470</v>
      </c>
      <c r="AG312" s="161">
        <f>'Rent FY 2021-22'!AG349*108.53%</f>
        <v>1862.3747999999998</v>
      </c>
      <c r="AH312" s="161">
        <f>'Rent FY 2021-22'!AH349*108.53%</f>
        <v>1302.3599999999999</v>
      </c>
      <c r="AI312" s="161">
        <f>'Rent FY 2021-22'!AI349*108.53%</f>
        <v>1573.6849999999999</v>
      </c>
      <c r="AJ312" s="161">
        <f>'Rent FY 2021-22'!AJ349*108.53%</f>
        <v>2170.6</v>
      </c>
      <c r="AK312" s="161"/>
      <c r="AL312" s="13">
        <f>'Rent FY 2021-22'!AL349</f>
        <v>4440</v>
      </c>
      <c r="AM312" s="161">
        <f>'Rent FY 2021-22'!AM349*108.53%</f>
        <v>1011.4996</v>
      </c>
      <c r="AN312" s="161">
        <f>'Rent FY 2021-22'!AN349*108.53%</f>
        <v>727.15099999999995</v>
      </c>
      <c r="AO312" s="161">
        <f>'Rent FY 2021-22'!AO349*108.53%</f>
        <v>879.09299999999996</v>
      </c>
      <c r="AP312" s="161">
        <f>'Rent FY 2021-22'!AP349*108.53%</f>
        <v>1085.3</v>
      </c>
    </row>
    <row r="313" spans="1:42" x14ac:dyDescent="0.2">
      <c r="A313" s="13" t="s">
        <v>772</v>
      </c>
      <c r="B313" s="161">
        <f>'Rent FY 2021-22'!B350</f>
        <v>30</v>
      </c>
      <c r="C313" s="161">
        <f>'Rent FY 2021-22'!C350*108.53%</f>
        <v>557.8442</v>
      </c>
      <c r="D313" s="161">
        <f>'Rent FY 2021-22'!D350*108.53%</f>
        <v>488.38499999999999</v>
      </c>
      <c r="E313" s="161">
        <f>'Rent FY 2021-22'!E350*108.53%</f>
        <v>542.65</v>
      </c>
      <c r="F313" s="161">
        <f>'Rent FY 2021-22'!F350*108.53%</f>
        <v>651.17999999999995</v>
      </c>
      <c r="G313" s="161"/>
      <c r="H313" s="161">
        <f>'Rent FY 2021-22'!H350</f>
        <v>30</v>
      </c>
      <c r="I313" s="161">
        <f>'Rent FY 2021-22'!I350*108.53%</f>
        <v>562.18539999999996</v>
      </c>
      <c r="J313" s="161">
        <f>'Rent FY 2021-22'!J350*108.53%</f>
        <v>515.51749999999993</v>
      </c>
      <c r="K313" s="161">
        <f>'Rent FY 2021-22'!K350*108.53%</f>
        <v>542.65</v>
      </c>
      <c r="L313" s="161">
        <f>'Rent FY 2021-22'!L350*108.53%</f>
        <v>596.91499999999996</v>
      </c>
      <c r="M313" s="161"/>
      <c r="N313" s="13">
        <f>'Rent FY 2021-22'!N350</f>
        <v>440</v>
      </c>
      <c r="O313" s="161">
        <f>'Rent FY 2021-22'!O350*108.53%</f>
        <v>693.50669999999991</v>
      </c>
      <c r="P313" s="161">
        <f>'Rent FY 2021-22'!P350*108.53%</f>
        <v>596.91499999999996</v>
      </c>
      <c r="Q313" s="161">
        <f>'Rent FY 2021-22'!Q350*108.53%</f>
        <v>678.3125</v>
      </c>
      <c r="R313" s="161">
        <f>'Rent FY 2021-22'!R350*108.53%</f>
        <v>786.84249999999997</v>
      </c>
      <c r="S313" s="161"/>
      <c r="T313" s="13">
        <f>'Rent FY 2021-22'!T350</f>
        <v>550</v>
      </c>
      <c r="U313" s="161">
        <f>'Rent FY 2021-22'!U350*108.53%</f>
        <v>980.02589999999998</v>
      </c>
      <c r="V313" s="161">
        <f>'Rent FY 2021-22'!V350*108.53%</f>
        <v>813.97499999999991</v>
      </c>
      <c r="W313" s="161">
        <f>'Rent FY 2021-22'!W350*108.53%</f>
        <v>922.505</v>
      </c>
      <c r="X313" s="161">
        <f>'Rent FY 2021-22'!X350*108.53%</f>
        <v>1031.0349999999999</v>
      </c>
      <c r="Y313" s="161"/>
      <c r="Z313" s="13">
        <f>'Rent FY 2021-22'!Z350</f>
        <v>240</v>
      </c>
      <c r="AA313" s="161">
        <f>'Rent FY 2021-22'!AA350*108.53%</f>
        <v>1314.2982999999999</v>
      </c>
      <c r="AB313" s="161">
        <f>'Rent FY 2021-22'!AB350*108.53%</f>
        <v>1031.0349999999999</v>
      </c>
      <c r="AC313" s="161">
        <f>'Rent FY 2021-22'!AC350*108.53%</f>
        <v>1248.095</v>
      </c>
      <c r="AD313" s="161">
        <f>'Rent FY 2021-22'!AD350*108.53%</f>
        <v>1465.155</v>
      </c>
      <c r="AE313" s="161"/>
      <c r="AF313" s="13">
        <f>'Rent FY 2021-22'!AF350</f>
        <v>90</v>
      </c>
      <c r="AG313" s="161">
        <f>'Rent FY 2021-22'!AG350*108.53%</f>
        <v>1918.8103999999998</v>
      </c>
      <c r="AH313" s="161">
        <f>'Rent FY 2021-22'!AH350*108.53%</f>
        <v>1356.625</v>
      </c>
      <c r="AI313" s="161">
        <f>'Rent FY 2021-22'!AI350*108.53%</f>
        <v>1763.6125</v>
      </c>
      <c r="AJ313" s="161">
        <f>'Rent FY 2021-22'!AJ350*108.53%</f>
        <v>2387.66</v>
      </c>
      <c r="AK313" s="161"/>
      <c r="AL313" s="13">
        <f>'Rent FY 2021-22'!AL350</f>
        <v>1380</v>
      </c>
      <c r="AM313" s="161">
        <f>'Rent FY 2021-22'!AM350*108.53%</f>
        <v>993.04949999999997</v>
      </c>
      <c r="AN313" s="161">
        <f>'Rent FY 2021-22'!AN350*108.53%</f>
        <v>705.44499999999994</v>
      </c>
      <c r="AO313" s="161">
        <f>'Rent FY 2021-22'!AO350*108.53%</f>
        <v>868.2399999999999</v>
      </c>
      <c r="AP313" s="161">
        <f>'Rent FY 2021-22'!AP350*108.53%</f>
        <v>1085.3</v>
      </c>
    </row>
    <row r="314" spans="1:42" x14ac:dyDescent="0.2">
      <c r="A314" s="13" t="s">
        <v>774</v>
      </c>
      <c r="B314" s="161">
        <f>'Rent FY 2021-22'!B351</f>
        <v>10</v>
      </c>
      <c r="C314" s="161">
        <f>'Rent FY 2021-22'!C351*108.53%</f>
        <v>480.78789999999998</v>
      </c>
      <c r="D314" s="161">
        <f>'Rent FY 2021-22'!D351*108.53%</f>
        <v>462.33779999999996</v>
      </c>
      <c r="E314" s="161">
        <f>'Rent FY 2021-22'!E351*108.53%</f>
        <v>487.29969999999997</v>
      </c>
      <c r="F314" s="161">
        <f>'Rent FY 2021-22'!F351*108.53%</f>
        <v>507.92039999999997</v>
      </c>
      <c r="G314" s="161"/>
      <c r="H314" s="161">
        <f>'Rent FY 2021-22'!H351</f>
        <v>10</v>
      </c>
      <c r="I314" s="161">
        <f>'Rent FY 2021-22'!I351*108.53%</f>
        <v>551.33240000000001</v>
      </c>
      <c r="J314" s="161">
        <f>'Rent FY 2021-22'!J351*108.53%</f>
        <v>515.51749999999993</v>
      </c>
      <c r="K314" s="161">
        <f>'Rent FY 2021-22'!K351*108.53%</f>
        <v>567.61189999999999</v>
      </c>
      <c r="L314" s="161">
        <f>'Rent FY 2021-22'!L351*108.53%</f>
        <v>624.04750000000001</v>
      </c>
      <c r="M314" s="161"/>
      <c r="N314" s="13">
        <f>'Rent FY 2021-22'!N351</f>
        <v>180</v>
      </c>
      <c r="O314" s="161">
        <f>'Rent FY 2021-22'!O351*108.53%</f>
        <v>755.36879999999996</v>
      </c>
      <c r="P314" s="161">
        <f>'Rent FY 2021-22'!P351*108.53%</f>
        <v>678.3125</v>
      </c>
      <c r="Q314" s="161">
        <f>'Rent FY 2021-22'!Q351*108.53%</f>
        <v>743.43049999999994</v>
      </c>
      <c r="R314" s="161">
        <f>'Rent FY 2021-22'!R351*108.53%</f>
        <v>813.97499999999991</v>
      </c>
      <c r="S314" s="161"/>
      <c r="T314" s="13">
        <f>'Rent FY 2021-22'!T351</f>
        <v>390</v>
      </c>
      <c r="U314" s="161">
        <f>'Rent FY 2021-22'!U351*108.53%</f>
        <v>950.72279999999989</v>
      </c>
      <c r="V314" s="161">
        <f>'Rent FY 2021-22'!V351*108.53%</f>
        <v>841.10749999999996</v>
      </c>
      <c r="W314" s="161">
        <f>'Rent FY 2021-22'!W351*108.53%</f>
        <v>922.505</v>
      </c>
      <c r="X314" s="161">
        <f>'Rent FY 2021-22'!X351*108.53%</f>
        <v>1025.6084999999998</v>
      </c>
      <c r="Y314" s="161"/>
      <c r="Z314" s="13">
        <f>'Rent FY 2021-22'!Z351</f>
        <v>410</v>
      </c>
      <c r="AA314" s="161">
        <f>'Rent FY 2021-22'!AA351*108.53%</f>
        <v>1317.5541999999998</v>
      </c>
      <c r="AB314" s="161">
        <f>'Rent FY 2021-22'!AB351*108.53%</f>
        <v>1003.9024999999999</v>
      </c>
      <c r="AC314" s="161">
        <f>'Rent FY 2021-22'!AC351*108.53%</f>
        <v>1248.095</v>
      </c>
      <c r="AD314" s="161">
        <f>'Rent FY 2021-22'!AD351*108.53%</f>
        <v>1492.2874999999999</v>
      </c>
      <c r="AE314" s="161"/>
      <c r="AF314" s="13">
        <f>'Rent FY 2021-22'!AF351</f>
        <v>160</v>
      </c>
      <c r="AG314" s="161">
        <f>'Rent FY 2021-22'!AG351*108.53%</f>
        <v>2369.2098999999998</v>
      </c>
      <c r="AH314" s="161">
        <f>'Rent FY 2021-22'!AH351*108.53%</f>
        <v>1620.3528999999999</v>
      </c>
      <c r="AI314" s="161">
        <f>'Rent FY 2021-22'!AI351*108.53%</f>
        <v>2007.8049999999998</v>
      </c>
      <c r="AJ314" s="161">
        <f>'Rent FY 2021-22'!AJ351*108.53%</f>
        <v>2713.25</v>
      </c>
      <c r="AK314" s="161"/>
      <c r="AL314" s="13">
        <f>'Rent FY 2021-22'!AL351</f>
        <v>1150</v>
      </c>
      <c r="AM314" s="161">
        <f>'Rent FY 2021-22'!AM351*108.53%</f>
        <v>1242.6685</v>
      </c>
      <c r="AN314" s="161">
        <f>'Rent FY 2021-22'!AN351*108.53%</f>
        <v>862.81349999999998</v>
      </c>
      <c r="AO314" s="161">
        <f>'Rent FY 2021-22'!AO351*108.53%</f>
        <v>1003.9024999999999</v>
      </c>
      <c r="AP314" s="161">
        <f>'Rent FY 2021-22'!AP351*108.53%</f>
        <v>1392.4398999999999</v>
      </c>
    </row>
    <row r="315" spans="1:42" x14ac:dyDescent="0.2">
      <c r="A315" s="13" t="s">
        <v>776</v>
      </c>
      <c r="B315" s="161">
        <f>'Rent FY 2021-22'!B352</f>
        <v>0</v>
      </c>
      <c r="C315" s="161">
        <f>'Rent FY 2021-22'!C352*108.53%</f>
        <v>488.38499999999999</v>
      </c>
      <c r="D315" s="161">
        <f>'Rent FY 2021-22'!D352*108.53%</f>
        <v>412.41399999999999</v>
      </c>
      <c r="E315" s="161">
        <f>'Rent FY 2021-22'!E352*108.53%</f>
        <v>466.67899999999997</v>
      </c>
      <c r="F315" s="161">
        <f>'Rent FY 2021-22'!F352*108.53%</f>
        <v>542.65</v>
      </c>
      <c r="G315" s="161"/>
      <c r="H315" s="161" t="str">
        <f>'Rent FY 2021-22'!H352</f>
        <v>-</v>
      </c>
      <c r="I315" s="161">
        <f>'Rent FY 2021-22'!I352*108.53%</f>
        <v>617.53569999999991</v>
      </c>
      <c r="J315" s="161">
        <f>'Rent FY 2021-22'!J352*108.53%</f>
        <v>488.38499999999999</v>
      </c>
      <c r="K315" s="161">
        <f>'Rent FY 2021-22'!K352*108.53%</f>
        <v>588.23259999999993</v>
      </c>
      <c r="L315" s="161">
        <f>'Rent FY 2021-22'!L352*108.53%</f>
        <v>721.72449999999992</v>
      </c>
      <c r="M315" s="161"/>
      <c r="N315" s="13">
        <f>'Rent FY 2021-22'!N352</f>
        <v>60</v>
      </c>
      <c r="O315" s="161">
        <f>'Rent FY 2021-22'!O352*108.53%</f>
        <v>520.94399999999996</v>
      </c>
      <c r="P315" s="161">
        <f>'Rent FY 2021-22'!P352*108.53%</f>
        <v>464.50839999999999</v>
      </c>
      <c r="Q315" s="161">
        <f>'Rent FY 2021-22'!Q352*108.53%</f>
        <v>515.51749999999993</v>
      </c>
      <c r="R315" s="161">
        <f>'Rent FY 2021-22'!R352*108.53%</f>
        <v>542.65</v>
      </c>
      <c r="S315" s="161"/>
      <c r="T315" s="13">
        <f>'Rent FY 2021-22'!T352</f>
        <v>120</v>
      </c>
      <c r="U315" s="161">
        <f>'Rent FY 2021-22'!U352*108.53%</f>
        <v>717.38329999999996</v>
      </c>
      <c r="V315" s="161">
        <f>'Rent FY 2021-22'!V352*108.53%</f>
        <v>624.04750000000001</v>
      </c>
      <c r="W315" s="161">
        <f>'Rent FY 2021-22'!W352*108.53%</f>
        <v>703.2743999999999</v>
      </c>
      <c r="X315" s="161">
        <f>'Rent FY 2021-22'!X352*108.53%</f>
        <v>754.2835</v>
      </c>
      <c r="Y315" s="161"/>
      <c r="Z315" s="13">
        <f>'Rent FY 2021-22'!Z352</f>
        <v>130</v>
      </c>
      <c r="AA315" s="161">
        <f>'Rent FY 2021-22'!AA352*108.53%</f>
        <v>862.81349999999998</v>
      </c>
      <c r="AB315" s="161">
        <f>'Rent FY 2021-22'!AB352*108.53%</f>
        <v>759.70999999999992</v>
      </c>
      <c r="AC315" s="161">
        <f>'Rent FY 2021-22'!AC352*108.53%</f>
        <v>830.25449999999989</v>
      </c>
      <c r="AD315" s="161">
        <f>'Rent FY 2021-22'!AD352*108.53%</f>
        <v>922.505</v>
      </c>
      <c r="AE315" s="161"/>
      <c r="AF315" s="13">
        <f>'Rent FY 2021-22'!AF352</f>
        <v>30</v>
      </c>
      <c r="AG315" s="161">
        <f>'Rent FY 2021-22'!AG352*108.53%</f>
        <v>1193.83</v>
      </c>
      <c r="AH315" s="161">
        <f>'Rent FY 2021-22'!AH352*108.53%</f>
        <v>949.63749999999993</v>
      </c>
      <c r="AI315" s="161">
        <f>'Rent FY 2021-22'!AI352*108.53%</f>
        <v>1058.1675</v>
      </c>
      <c r="AJ315" s="161">
        <f>'Rent FY 2021-22'!AJ352*108.53%</f>
        <v>1383.7574999999999</v>
      </c>
      <c r="AK315" s="161"/>
      <c r="AL315" s="13">
        <f>'Rent FY 2021-22'!AL352</f>
        <v>330</v>
      </c>
      <c r="AM315" s="161">
        <f>'Rent FY 2021-22'!AM352*108.53%</f>
        <v>774.90419999999995</v>
      </c>
      <c r="AN315" s="161">
        <f>'Rent FY 2021-22'!AN352*108.53%</f>
        <v>624.04750000000001</v>
      </c>
      <c r="AO315" s="161">
        <f>'Rent FY 2021-22'!AO352*108.53%</f>
        <v>735.83339999999998</v>
      </c>
      <c r="AP315" s="161">
        <f>'Rent FY 2021-22'!AP352*108.53%</f>
        <v>862.81349999999998</v>
      </c>
    </row>
    <row r="316" spans="1:42" x14ac:dyDescent="0.2">
      <c r="A316" s="13" t="s">
        <v>778</v>
      </c>
      <c r="B316" s="161">
        <f>'Rent FY 2021-22'!B353</f>
        <v>10</v>
      </c>
      <c r="C316" s="161">
        <f>'Rent FY 2021-22'!C353*108.53%</f>
        <v>451.48479999999995</v>
      </c>
      <c r="D316" s="161">
        <f>'Rent FY 2021-22'!D353*108.53%</f>
        <v>437.37589999999994</v>
      </c>
      <c r="E316" s="161">
        <f>'Rent FY 2021-22'!E353*108.53%</f>
        <v>459.08189999999996</v>
      </c>
      <c r="F316" s="161">
        <f>'Rent FY 2021-22'!F353*108.53%</f>
        <v>472.10549999999995</v>
      </c>
      <c r="G316" s="161"/>
      <c r="H316" s="161">
        <f>'Rent FY 2021-22'!H353</f>
        <v>20</v>
      </c>
      <c r="I316" s="161">
        <f>'Rent FY 2021-22'!I353*108.53%</f>
        <v>512.26159999999993</v>
      </c>
      <c r="J316" s="161">
        <f>'Rent FY 2021-22'!J353*108.53%</f>
        <v>488.38499999999999</v>
      </c>
      <c r="K316" s="161">
        <f>'Rent FY 2021-22'!K353*108.53%</f>
        <v>488.38499999999999</v>
      </c>
      <c r="L316" s="161">
        <f>'Rent FY 2021-22'!L353*108.53%</f>
        <v>542.65</v>
      </c>
      <c r="M316" s="161"/>
      <c r="N316" s="13">
        <f>'Rent FY 2021-22'!N353</f>
        <v>90</v>
      </c>
      <c r="O316" s="161">
        <f>'Rent FY 2021-22'!O353*108.53%</f>
        <v>637.0711</v>
      </c>
      <c r="P316" s="161">
        <f>'Rent FY 2021-22'!P353*108.53%</f>
        <v>580.63549999999998</v>
      </c>
      <c r="Q316" s="161">
        <f>'Rent FY 2021-22'!Q353*108.53%</f>
        <v>629.47399999999993</v>
      </c>
      <c r="R316" s="161">
        <f>'Rent FY 2021-22'!R353*108.53%</f>
        <v>678.3125</v>
      </c>
      <c r="S316" s="161"/>
      <c r="T316" s="13">
        <f>'Rent FY 2021-22'!T353</f>
        <v>210</v>
      </c>
      <c r="U316" s="161">
        <f>'Rent FY 2021-22'!U353*108.53%</f>
        <v>809.63379999999995</v>
      </c>
      <c r="V316" s="161">
        <f>'Rent FY 2021-22'!V353*108.53%</f>
        <v>732.57749999999999</v>
      </c>
      <c r="W316" s="161">
        <f>'Rent FY 2021-22'!W353*108.53%</f>
        <v>813.97499999999991</v>
      </c>
      <c r="X316" s="161">
        <f>'Rent FY 2021-22'!X353*108.53%</f>
        <v>862.81349999999998</v>
      </c>
      <c r="Y316" s="161"/>
      <c r="Z316" s="13">
        <f>'Rent FY 2021-22'!Z353</f>
        <v>150</v>
      </c>
      <c r="AA316" s="161">
        <f>'Rent FY 2021-22'!AA353*108.53%</f>
        <v>990.87889999999993</v>
      </c>
      <c r="AB316" s="161">
        <f>'Rent FY 2021-22'!AB353*108.53%</f>
        <v>862.81349999999998</v>
      </c>
      <c r="AC316" s="161">
        <f>'Rent FY 2021-22'!AC353*108.53%</f>
        <v>949.63749999999993</v>
      </c>
      <c r="AD316" s="161">
        <f>'Rent FY 2021-22'!AD353*108.53%</f>
        <v>1031.0349999999999</v>
      </c>
      <c r="AE316" s="161"/>
      <c r="AF316" s="13">
        <f>'Rent FY 2021-22'!AF353</f>
        <v>80</v>
      </c>
      <c r="AG316" s="161">
        <f>'Rent FY 2021-22'!AG353*108.53%</f>
        <v>1434.7665999999999</v>
      </c>
      <c r="AH316" s="161">
        <f>'Rent FY 2021-22'!AH353*108.53%</f>
        <v>1248.095</v>
      </c>
      <c r="AI316" s="161">
        <f>'Rent FY 2021-22'!AI353*108.53%</f>
        <v>1356.625</v>
      </c>
      <c r="AJ316" s="161">
        <f>'Rent FY 2021-22'!AJ353*108.53%</f>
        <v>1513.9934999999998</v>
      </c>
      <c r="AK316" s="161"/>
      <c r="AL316" s="13">
        <f>'Rent FY 2021-22'!AL353</f>
        <v>550</v>
      </c>
      <c r="AM316" s="161">
        <f>'Rent FY 2021-22'!AM353*108.53%</f>
        <v>905.14019999999994</v>
      </c>
      <c r="AN316" s="161">
        <f>'Rent FY 2021-22'!AN353*108.53%</f>
        <v>705.44499999999994</v>
      </c>
      <c r="AO316" s="161">
        <f>'Rent FY 2021-22'!AO353*108.53%</f>
        <v>828.08389999999997</v>
      </c>
      <c r="AP316" s="161">
        <f>'Rent FY 2021-22'!AP353*108.53%</f>
        <v>976.77</v>
      </c>
    </row>
    <row r="317" spans="1:42" x14ac:dyDescent="0.2">
      <c r="A317" s="13" t="s">
        <v>780</v>
      </c>
      <c r="B317" s="161" t="str">
        <f>'Rent FY 2021-22'!B354</f>
        <v>-</v>
      </c>
      <c r="C317" s="161">
        <f>'Rent FY 2021-22'!C354*108.53%</f>
        <v>488.38499999999999</v>
      </c>
      <c r="D317" s="161">
        <f>'Rent FY 2021-22'!D354*108.53%</f>
        <v>412.41399999999999</v>
      </c>
      <c r="E317" s="161">
        <f>'Rent FY 2021-22'!E354*108.53%</f>
        <v>466.67899999999997</v>
      </c>
      <c r="F317" s="161">
        <f>'Rent FY 2021-22'!F354*108.53%</f>
        <v>542.65</v>
      </c>
      <c r="G317" s="161"/>
      <c r="H317" s="161">
        <f>'Rent FY 2021-22'!H354</f>
        <v>10</v>
      </c>
      <c r="I317" s="161">
        <f>'Rent FY 2021-22'!I354*108.53%</f>
        <v>549.16179999999997</v>
      </c>
      <c r="J317" s="161">
        <f>'Rent FY 2021-22'!J354*108.53%</f>
        <v>504.66449999999998</v>
      </c>
      <c r="K317" s="161">
        <f>'Rent FY 2021-22'!K354*108.53%</f>
        <v>553.50299999999993</v>
      </c>
      <c r="L317" s="161">
        <f>'Rent FY 2021-22'!L354*108.53%</f>
        <v>569.78249999999991</v>
      </c>
      <c r="M317" s="161"/>
      <c r="N317" s="13">
        <f>'Rent FY 2021-22'!N354</f>
        <v>150</v>
      </c>
      <c r="O317" s="161">
        <f>'Rent FY 2021-22'!O354*108.53%</f>
        <v>579.55020000000002</v>
      </c>
      <c r="P317" s="161">
        <f>'Rent FY 2021-22'!P354*108.53%</f>
        <v>504.66449999999998</v>
      </c>
      <c r="Q317" s="161">
        <f>'Rent FY 2021-22'!Q354*108.53%</f>
        <v>569.78249999999991</v>
      </c>
      <c r="R317" s="161">
        <f>'Rent FY 2021-22'!R354*108.53%</f>
        <v>629.47399999999993</v>
      </c>
      <c r="S317" s="161"/>
      <c r="T317" s="13">
        <f>'Rent FY 2021-22'!T354</f>
        <v>250</v>
      </c>
      <c r="U317" s="161">
        <f>'Rent FY 2021-22'!U354*108.53%</f>
        <v>777.07479999999998</v>
      </c>
      <c r="V317" s="161">
        <f>'Rent FY 2021-22'!V354*108.53%</f>
        <v>678.3125</v>
      </c>
      <c r="W317" s="161">
        <f>'Rent FY 2021-22'!W354*108.53%</f>
        <v>759.70999999999992</v>
      </c>
      <c r="X317" s="161">
        <f>'Rent FY 2021-22'!X354*108.53%</f>
        <v>841.10749999999996</v>
      </c>
      <c r="Y317" s="161"/>
      <c r="Z317" s="13">
        <f>'Rent FY 2021-22'!Z354</f>
        <v>160</v>
      </c>
      <c r="AA317" s="161">
        <f>'Rent FY 2021-22'!AA354*108.53%</f>
        <v>1006.0731</v>
      </c>
      <c r="AB317" s="161">
        <f>'Rent FY 2021-22'!AB354*108.53%</f>
        <v>813.97499999999991</v>
      </c>
      <c r="AC317" s="161">
        <f>'Rent FY 2021-22'!AC354*108.53%</f>
        <v>949.63749999999993</v>
      </c>
      <c r="AD317" s="161">
        <f>'Rent FY 2021-22'!AD354*108.53%</f>
        <v>1079.8734999999999</v>
      </c>
      <c r="AE317" s="161"/>
      <c r="AF317" s="13">
        <f>'Rent FY 2021-22'!AF354</f>
        <v>50</v>
      </c>
      <c r="AG317" s="161">
        <f>'Rent FY 2021-22'!AG354*108.53%</f>
        <v>1443.4489999999998</v>
      </c>
      <c r="AH317" s="161">
        <f>'Rent FY 2021-22'!AH354*108.53%</f>
        <v>1112.4324999999999</v>
      </c>
      <c r="AI317" s="161">
        <f>'Rent FY 2021-22'!AI354*108.53%</f>
        <v>1302.3599999999999</v>
      </c>
      <c r="AJ317" s="161">
        <f>'Rent FY 2021-22'!AJ354*108.53%</f>
        <v>1573.6849999999999</v>
      </c>
      <c r="AK317" s="161"/>
      <c r="AL317" s="13">
        <f>'Rent FY 2021-22'!AL354</f>
        <v>610</v>
      </c>
      <c r="AM317" s="161">
        <f>'Rent FY 2021-22'!AM354*108.53%</f>
        <v>841.10749999999996</v>
      </c>
      <c r="AN317" s="161">
        <f>'Rent FY 2021-22'!AN354*108.53%</f>
        <v>634.90049999999997</v>
      </c>
      <c r="AO317" s="161">
        <f>'Rent FY 2021-22'!AO354*108.53%</f>
        <v>770.56299999999999</v>
      </c>
      <c r="AP317" s="161">
        <f>'Rent FY 2021-22'!AP354*108.53%</f>
        <v>922.505</v>
      </c>
    </row>
    <row r="318" spans="1:42" x14ac:dyDescent="0.2">
      <c r="A318" s="13" t="s">
        <v>782</v>
      </c>
      <c r="B318" s="161">
        <f>'Rent FY 2021-22'!B355</f>
        <v>0</v>
      </c>
      <c r="C318" s="161">
        <f>'Rent FY 2021-22'!C355*108.53%</f>
        <v>488.38499999999999</v>
      </c>
      <c r="D318" s="161">
        <f>'Rent FY 2021-22'!D355*108.53%</f>
        <v>412.41399999999999</v>
      </c>
      <c r="E318" s="161">
        <f>'Rent FY 2021-22'!E355*108.53%</f>
        <v>466.67899999999997</v>
      </c>
      <c r="F318" s="161">
        <f>'Rent FY 2021-22'!F355*108.53%</f>
        <v>542.65</v>
      </c>
      <c r="G318" s="161"/>
      <c r="H318" s="161" t="str">
        <f>'Rent FY 2021-22'!H355</f>
        <v>-</v>
      </c>
      <c r="I318" s="161">
        <f>'Rent FY 2021-22'!I355*108.53%</f>
        <v>617.53569999999991</v>
      </c>
      <c r="J318" s="161">
        <f>'Rent FY 2021-22'!J355*108.53%</f>
        <v>488.38499999999999</v>
      </c>
      <c r="K318" s="161">
        <f>'Rent FY 2021-22'!K355*108.53%</f>
        <v>588.23259999999993</v>
      </c>
      <c r="L318" s="161">
        <f>'Rent FY 2021-22'!L355*108.53%</f>
        <v>721.72449999999992</v>
      </c>
      <c r="M318" s="161"/>
      <c r="N318" s="13">
        <f>'Rent FY 2021-22'!N355</f>
        <v>50</v>
      </c>
      <c r="O318" s="161">
        <f>'Rent FY 2021-22'!O355*108.53%</f>
        <v>626.21809999999994</v>
      </c>
      <c r="P318" s="161">
        <f>'Rent FY 2021-22'!P355*108.53%</f>
        <v>542.65</v>
      </c>
      <c r="Q318" s="161">
        <f>'Rent FY 2021-22'!Q355*108.53%</f>
        <v>624.04750000000001</v>
      </c>
      <c r="R318" s="161">
        <f>'Rent FY 2021-22'!R355*108.53%</f>
        <v>705.44499999999994</v>
      </c>
      <c r="S318" s="161"/>
      <c r="T318" s="13">
        <f>'Rent FY 2021-22'!T355</f>
        <v>140</v>
      </c>
      <c r="U318" s="161">
        <f>'Rent FY 2021-22'!U355*108.53%</f>
        <v>851.96049999999991</v>
      </c>
      <c r="V318" s="161">
        <f>'Rent FY 2021-22'!V355*108.53%</f>
        <v>754.2835</v>
      </c>
      <c r="W318" s="161">
        <f>'Rent FY 2021-22'!W355*108.53%</f>
        <v>828.08389999999997</v>
      </c>
      <c r="X318" s="161">
        <f>'Rent FY 2021-22'!X355*108.53%</f>
        <v>895.37249999999995</v>
      </c>
      <c r="Y318" s="161"/>
      <c r="Z318" s="13">
        <f>'Rent FY 2021-22'!Z355</f>
        <v>160</v>
      </c>
      <c r="AA318" s="161">
        <f>'Rent FY 2021-22'!AA355*108.53%</f>
        <v>1045.1439</v>
      </c>
      <c r="AB318" s="161">
        <f>'Rent FY 2021-22'!AB355*108.53%</f>
        <v>949.63749999999993</v>
      </c>
      <c r="AC318" s="161">
        <f>'Rent FY 2021-22'!AC355*108.53%</f>
        <v>1028.8643999999999</v>
      </c>
      <c r="AD318" s="161">
        <f>'Rent FY 2021-22'!AD355*108.53%</f>
        <v>1112.4324999999999</v>
      </c>
      <c r="AE318" s="161"/>
      <c r="AF318" s="13">
        <f>'Rent FY 2021-22'!AF355</f>
        <v>60</v>
      </c>
      <c r="AG318" s="161">
        <f>'Rent FY 2021-22'!AG355*108.53%</f>
        <v>1639.8882999999998</v>
      </c>
      <c r="AH318" s="161">
        <f>'Rent FY 2021-22'!AH355*108.53%</f>
        <v>1222.0477999999998</v>
      </c>
      <c r="AI318" s="161">
        <f>'Rent FY 2021-22'!AI355*108.53%</f>
        <v>1519.4199999999998</v>
      </c>
      <c r="AJ318" s="161">
        <f>'Rent FY 2021-22'!AJ355*108.53%</f>
        <v>1872.1424999999999</v>
      </c>
      <c r="AK318" s="161"/>
      <c r="AL318" s="13">
        <f>'Rent FY 2021-22'!AL355</f>
        <v>410</v>
      </c>
      <c r="AM318" s="161">
        <f>'Rent FY 2021-22'!AM355*108.53%</f>
        <v>1009.329</v>
      </c>
      <c r="AN318" s="161">
        <f>'Rent FY 2021-22'!AN355*108.53%</f>
        <v>781.41599999999994</v>
      </c>
      <c r="AO318" s="161">
        <f>'Rent FY 2021-22'!AO355*108.53%</f>
        <v>936.61389999999994</v>
      </c>
      <c r="AP318" s="161">
        <f>'Rent FY 2021-22'!AP355*108.53%</f>
        <v>1112.4324999999999</v>
      </c>
    </row>
    <row r="319" spans="1:42" x14ac:dyDescent="0.2">
      <c r="A319" s="13" t="s">
        <v>849</v>
      </c>
      <c r="B319" s="161">
        <f>'Rent FY 2021-22'!B356</f>
        <v>250</v>
      </c>
      <c r="C319" s="161">
        <f>'Rent FY 2021-22'!C356*108.53%</f>
        <v>489.47029999999995</v>
      </c>
      <c r="D319" s="161">
        <f>'Rent FY 2021-22'!D356*108.53%</f>
        <v>417.84049999999996</v>
      </c>
      <c r="E319" s="161">
        <f>'Rent FY 2021-22'!E356*108.53%</f>
        <v>474.27609999999999</v>
      </c>
      <c r="F319" s="161">
        <f>'Rent FY 2021-22'!F356*108.53%</f>
        <v>564.35599999999999</v>
      </c>
      <c r="G319" s="161"/>
      <c r="H319" s="161">
        <f>'Rent FY 2021-22'!H356</f>
        <v>100</v>
      </c>
      <c r="I319" s="161">
        <f>'Rent FY 2021-22'!I356*108.53%</f>
        <v>469.93489999999997</v>
      </c>
      <c r="J319" s="161">
        <f>'Rent FY 2021-22'!J356*108.53%</f>
        <v>417.84049999999996</v>
      </c>
      <c r="K319" s="161">
        <f>'Rent FY 2021-22'!K356*108.53%</f>
        <v>461.2525</v>
      </c>
      <c r="L319" s="161">
        <f>'Rent FY 2021-22'!L356*108.53%</f>
        <v>518.77339999999992</v>
      </c>
      <c r="M319" s="161"/>
      <c r="N319" s="13">
        <f>'Rent FY 2021-22'!N356</f>
        <v>1080</v>
      </c>
      <c r="O319" s="161">
        <f>'Rent FY 2021-22'!O356*108.53%</f>
        <v>581.72079999999994</v>
      </c>
      <c r="P319" s="161">
        <f>'Rent FY 2021-22'!P356*108.53%</f>
        <v>504.66449999999998</v>
      </c>
      <c r="Q319" s="161">
        <f>'Rent FY 2021-22'!Q356*108.53%</f>
        <v>569.78249999999991</v>
      </c>
      <c r="R319" s="161">
        <f>'Rent FY 2021-22'!R356*108.53%</f>
        <v>645.75349999999992</v>
      </c>
      <c r="S319" s="161"/>
      <c r="T319" s="13">
        <f>'Rent FY 2021-22'!T356</f>
        <v>2610</v>
      </c>
      <c r="U319" s="161">
        <f>'Rent FY 2021-22'!U356*108.53%</f>
        <v>758.62469999999996</v>
      </c>
      <c r="V319" s="161">
        <f>'Rent FY 2021-22'!V356*108.53%</f>
        <v>678.3125</v>
      </c>
      <c r="W319" s="161">
        <f>'Rent FY 2021-22'!W356*108.53%</f>
        <v>754.2835</v>
      </c>
      <c r="X319" s="161">
        <f>'Rent FY 2021-22'!X356*108.53%</f>
        <v>813.97499999999991</v>
      </c>
      <c r="Y319" s="161"/>
      <c r="Z319" s="13">
        <f>'Rent FY 2021-22'!Z356</f>
        <v>1940</v>
      </c>
      <c r="AA319" s="161">
        <f>'Rent FY 2021-22'!AA356*108.53%</f>
        <v>929.01679999999999</v>
      </c>
      <c r="AB319" s="161">
        <f>'Rent FY 2021-22'!AB356*108.53%</f>
        <v>786.84249999999997</v>
      </c>
      <c r="AC319" s="161">
        <f>'Rent FY 2021-22'!AC356*108.53%</f>
        <v>895.37249999999995</v>
      </c>
      <c r="AD319" s="161">
        <f>'Rent FY 2021-22'!AD356*108.53%</f>
        <v>1003.9024999999999</v>
      </c>
      <c r="AE319" s="161"/>
      <c r="AF319" s="13">
        <f>'Rent FY 2021-22'!AF356</f>
        <v>570</v>
      </c>
      <c r="AG319" s="161">
        <f>'Rent FY 2021-22'!AG356*108.53%</f>
        <v>1483.6051</v>
      </c>
      <c r="AH319" s="161">
        <f>'Rent FY 2021-22'!AH356*108.53%</f>
        <v>1031.0349999999999</v>
      </c>
      <c r="AI319" s="161">
        <f>'Rent FY 2021-22'!AI356*108.53%</f>
        <v>1302.3599999999999</v>
      </c>
      <c r="AJ319" s="161">
        <f>'Rent FY 2021-22'!AJ356*108.53%</f>
        <v>1627.9499999999998</v>
      </c>
      <c r="AK319" s="161"/>
      <c r="AL319" s="13">
        <f>'Rent FY 2021-22'!AL356</f>
        <v>6550</v>
      </c>
      <c r="AM319" s="161">
        <f>'Rent FY 2021-22'!AM356*108.53%</f>
        <v>829.16919999999993</v>
      </c>
      <c r="AN319" s="161">
        <f>'Rent FY 2021-22'!AN356*108.53%</f>
        <v>645.75349999999992</v>
      </c>
      <c r="AO319" s="161">
        <f>'Rent FY 2021-22'!AO356*108.53%</f>
        <v>759.70999999999992</v>
      </c>
      <c r="AP319" s="161">
        <f>'Rent FY 2021-22'!AP356*108.53%</f>
        <v>922.505</v>
      </c>
    </row>
    <row r="320" spans="1:42" x14ac:dyDescent="0.2">
      <c r="A320" s="13" t="s">
        <v>784</v>
      </c>
      <c r="B320" s="161">
        <f>'Rent FY 2021-22'!B357</f>
        <v>20</v>
      </c>
      <c r="C320" s="161">
        <f>'Rent FY 2021-22'!C357*108.53%</f>
        <v>424.35229999999996</v>
      </c>
      <c r="D320" s="161">
        <f>'Rent FY 2021-22'!D357*108.53%</f>
        <v>385.28149999999999</v>
      </c>
      <c r="E320" s="161">
        <f>'Rent FY 2021-22'!E357*108.53%</f>
        <v>420.0111</v>
      </c>
      <c r="F320" s="161">
        <f>'Rent FY 2021-22'!F357*108.53%</f>
        <v>452.57009999999997</v>
      </c>
      <c r="G320" s="161"/>
      <c r="H320" s="161">
        <f>'Rent FY 2021-22'!H357</f>
        <v>20</v>
      </c>
      <c r="I320" s="161">
        <f>'Rent FY 2021-22'!I357*108.53%</f>
        <v>519.8587</v>
      </c>
      <c r="J320" s="161">
        <f>'Rent FY 2021-22'!J357*108.53%</f>
        <v>428.69349999999997</v>
      </c>
      <c r="K320" s="161">
        <f>'Rent FY 2021-22'!K357*108.53%</f>
        <v>523.1146</v>
      </c>
      <c r="L320" s="161">
        <f>'Rent FY 2021-22'!L357*108.53%</f>
        <v>596.91499999999996</v>
      </c>
      <c r="M320" s="161"/>
      <c r="N320" s="13">
        <f>'Rent FY 2021-22'!N357</f>
        <v>210</v>
      </c>
      <c r="O320" s="161">
        <f>'Rent FY 2021-22'!O357*108.53%</f>
        <v>613.19449999999995</v>
      </c>
      <c r="P320" s="161">
        <f>'Rent FY 2021-22'!P357*108.53%</f>
        <v>537.22349999999994</v>
      </c>
      <c r="Q320" s="161">
        <f>'Rent FY 2021-22'!Q357*108.53%</f>
        <v>596.91499999999996</v>
      </c>
      <c r="R320" s="161">
        <f>'Rent FY 2021-22'!R357*108.53%</f>
        <v>678.3125</v>
      </c>
      <c r="S320" s="161"/>
      <c r="T320" s="13">
        <f>'Rent FY 2021-22'!T357</f>
        <v>480</v>
      </c>
      <c r="U320" s="161">
        <f>'Rent FY 2021-22'!U357*108.53%</f>
        <v>829.16919999999993</v>
      </c>
      <c r="V320" s="161">
        <f>'Rent FY 2021-22'!V357*108.53%</f>
        <v>732.57749999999999</v>
      </c>
      <c r="W320" s="161">
        <f>'Rent FY 2021-22'!W357*108.53%</f>
        <v>813.97499999999991</v>
      </c>
      <c r="X320" s="161">
        <f>'Rent FY 2021-22'!X357*108.53%</f>
        <v>868.2399999999999</v>
      </c>
      <c r="Y320" s="161"/>
      <c r="Z320" s="13">
        <f>'Rent FY 2021-22'!Z357</f>
        <v>340</v>
      </c>
      <c r="AA320" s="161">
        <f>'Rent FY 2021-22'!AA357*108.53%</f>
        <v>1088.5558999999998</v>
      </c>
      <c r="AB320" s="161">
        <f>'Rent FY 2021-22'!AB357*108.53%</f>
        <v>922.505</v>
      </c>
      <c r="AC320" s="161">
        <f>'Rent FY 2021-22'!AC357*108.53%</f>
        <v>1003.9024999999999</v>
      </c>
      <c r="AD320" s="161">
        <f>'Rent FY 2021-22'!AD357*108.53%</f>
        <v>1193.83</v>
      </c>
      <c r="AE320" s="161"/>
      <c r="AF320" s="13">
        <f>'Rent FY 2021-22'!AF357</f>
        <v>150</v>
      </c>
      <c r="AG320" s="161">
        <f>'Rent FY 2021-22'!AG357*108.53%</f>
        <v>1861.2894999999999</v>
      </c>
      <c r="AH320" s="161">
        <f>'Rent FY 2021-22'!AH357*108.53%</f>
        <v>1302.3599999999999</v>
      </c>
      <c r="AI320" s="161">
        <f>'Rent FY 2021-22'!AI357*108.53%</f>
        <v>1627.9499999999998</v>
      </c>
      <c r="AJ320" s="161">
        <f>'Rent FY 2021-22'!AJ357*108.53%</f>
        <v>2170.6</v>
      </c>
      <c r="AK320" s="161"/>
      <c r="AL320" s="13">
        <f>'Rent FY 2021-22'!AL357</f>
        <v>1220</v>
      </c>
      <c r="AM320" s="161">
        <f>'Rent FY 2021-22'!AM357*108.53%</f>
        <v>982.1964999999999</v>
      </c>
      <c r="AN320" s="161">
        <f>'Rent FY 2021-22'!AN357*108.53%</f>
        <v>705.44499999999994</v>
      </c>
      <c r="AO320" s="161">
        <f>'Rent FY 2021-22'!AO357*108.53%</f>
        <v>862.81349999999998</v>
      </c>
      <c r="AP320" s="161">
        <f>'Rent FY 2021-22'!AP357*108.53%</f>
        <v>1058.1675</v>
      </c>
    </row>
    <row r="321" spans="1:42" x14ac:dyDescent="0.2">
      <c r="A321" s="13" t="s">
        <v>786</v>
      </c>
      <c r="B321" s="161">
        <f>'Rent FY 2021-22'!B358</f>
        <v>90</v>
      </c>
      <c r="C321" s="161">
        <f>'Rent FY 2021-22'!C358*108.53%</f>
        <v>523.1146</v>
      </c>
      <c r="D321" s="161">
        <f>'Rent FY 2021-22'!D358*108.53%</f>
        <v>469.93489999999997</v>
      </c>
      <c r="E321" s="161">
        <f>'Rent FY 2021-22'!E358*108.53%</f>
        <v>517.68809999999996</v>
      </c>
      <c r="F321" s="161">
        <f>'Rent FY 2021-22'!F358*108.53%</f>
        <v>564.35599999999999</v>
      </c>
      <c r="G321" s="161"/>
      <c r="H321" s="161">
        <f>'Rent FY 2021-22'!H358</f>
        <v>10</v>
      </c>
      <c r="I321" s="161">
        <f>'Rent FY 2021-22'!I358*108.53%</f>
        <v>489.47029999999995</v>
      </c>
      <c r="J321" s="161">
        <f>'Rent FY 2021-22'!J358*108.53%</f>
        <v>461.2525</v>
      </c>
      <c r="K321" s="161">
        <f>'Rent FY 2021-22'!K358*108.53%</f>
        <v>504.66449999999998</v>
      </c>
      <c r="L321" s="161">
        <f>'Rent FY 2021-22'!L358*108.53%</f>
        <v>526.37049999999999</v>
      </c>
      <c r="M321" s="161"/>
      <c r="N321" s="13">
        <f>'Rent FY 2021-22'!N358</f>
        <v>230</v>
      </c>
      <c r="O321" s="161">
        <f>'Rent FY 2021-22'!O358*108.53%</f>
        <v>587.14729999999997</v>
      </c>
      <c r="P321" s="161">
        <f>'Rent FY 2021-22'!P358*108.53%</f>
        <v>488.38499999999999</v>
      </c>
      <c r="Q321" s="161">
        <f>'Rent FY 2021-22'!Q358*108.53%</f>
        <v>569.78249999999991</v>
      </c>
      <c r="R321" s="161">
        <f>'Rent FY 2021-22'!R358*108.53%</f>
        <v>645.75349999999992</v>
      </c>
      <c r="S321" s="161"/>
      <c r="T321" s="13">
        <f>'Rent FY 2021-22'!T358</f>
        <v>660</v>
      </c>
      <c r="U321" s="161">
        <f>'Rent FY 2021-22'!U358*108.53%</f>
        <v>716.298</v>
      </c>
      <c r="V321" s="161">
        <f>'Rent FY 2021-22'!V358*108.53%</f>
        <v>624.04750000000001</v>
      </c>
      <c r="W321" s="161">
        <f>'Rent FY 2021-22'!W358*108.53%</f>
        <v>705.44499999999994</v>
      </c>
      <c r="X321" s="161">
        <f>'Rent FY 2021-22'!X358*108.53%</f>
        <v>786.84249999999997</v>
      </c>
      <c r="Y321" s="161"/>
      <c r="Z321" s="13">
        <f>'Rent FY 2021-22'!Z358</f>
        <v>560</v>
      </c>
      <c r="AA321" s="161">
        <f>'Rent FY 2021-22'!AA358*108.53%</f>
        <v>860.64289999999994</v>
      </c>
      <c r="AB321" s="161">
        <f>'Rent FY 2021-22'!AB358*108.53%</f>
        <v>732.57749999999999</v>
      </c>
      <c r="AC321" s="161">
        <f>'Rent FY 2021-22'!AC358*108.53%</f>
        <v>841.10749999999996</v>
      </c>
      <c r="AD321" s="161">
        <f>'Rent FY 2021-22'!AD358*108.53%</f>
        <v>922.505</v>
      </c>
      <c r="AE321" s="161"/>
      <c r="AF321" s="13">
        <f>'Rent FY 2021-22'!AF358</f>
        <v>140</v>
      </c>
      <c r="AG321" s="161">
        <f>'Rent FY 2021-22'!AG358*108.53%</f>
        <v>1226.3889999999999</v>
      </c>
      <c r="AH321" s="161">
        <f>'Rent FY 2021-22'!AH358*108.53%</f>
        <v>895.37249999999995</v>
      </c>
      <c r="AI321" s="161">
        <f>'Rent FY 2021-22'!AI358*108.53%</f>
        <v>1058.1675</v>
      </c>
      <c r="AJ321" s="161">
        <f>'Rent FY 2021-22'!AJ358*108.53%</f>
        <v>1356.625</v>
      </c>
      <c r="AK321" s="161"/>
      <c r="AL321" s="13">
        <f>'Rent FY 2021-22'!AL358</f>
        <v>1700</v>
      </c>
      <c r="AM321" s="161">
        <f>'Rent FY 2021-22'!AM358*108.53%</f>
        <v>777.07479999999998</v>
      </c>
      <c r="AN321" s="161">
        <f>'Rent FY 2021-22'!AN358*108.53%</f>
        <v>624.04750000000001</v>
      </c>
      <c r="AO321" s="161">
        <f>'Rent FY 2021-22'!AO358*108.53%</f>
        <v>732.57749999999999</v>
      </c>
      <c r="AP321" s="161">
        <f>'Rent FY 2021-22'!AP358*108.53%</f>
        <v>862.81349999999998</v>
      </c>
    </row>
    <row r="322" spans="1:42" x14ac:dyDescent="0.2">
      <c r="A322" s="13" t="s">
        <v>851</v>
      </c>
      <c r="B322" s="161">
        <f>'Rent FY 2021-22'!B359</f>
        <v>10</v>
      </c>
      <c r="C322" s="161">
        <f>'Rent FY 2021-22'!C359*108.53%</f>
        <v>487.29969999999997</v>
      </c>
      <c r="D322" s="161">
        <f>'Rent FY 2021-22'!D359*108.53%</f>
        <v>406.98749999999995</v>
      </c>
      <c r="E322" s="161">
        <f>'Rent FY 2021-22'!E359*108.53%</f>
        <v>438.46119999999996</v>
      </c>
      <c r="F322" s="161">
        <f>'Rent FY 2021-22'!F359*108.53%</f>
        <v>569.78249999999991</v>
      </c>
      <c r="G322" s="161"/>
      <c r="H322" s="161">
        <f>'Rent FY 2021-22'!H359</f>
        <v>20</v>
      </c>
      <c r="I322" s="161">
        <f>'Rent FY 2021-22'!I359*108.53%</f>
        <v>456.91129999999998</v>
      </c>
      <c r="J322" s="161">
        <f>'Rent FY 2021-22'!J359*108.53%</f>
        <v>406.98749999999995</v>
      </c>
      <c r="K322" s="161">
        <f>'Rent FY 2021-22'!K359*108.53%</f>
        <v>461.2525</v>
      </c>
      <c r="L322" s="161">
        <f>'Rent FY 2021-22'!L359*108.53%</f>
        <v>524.19989999999996</v>
      </c>
      <c r="M322" s="161"/>
      <c r="N322" s="13">
        <f>'Rent FY 2021-22'!N359</f>
        <v>200</v>
      </c>
      <c r="O322" s="161">
        <f>'Rent FY 2021-22'!O359*108.53%</f>
        <v>589.31790000000001</v>
      </c>
      <c r="P322" s="161">
        <f>'Rent FY 2021-22'!P359*108.53%</f>
        <v>537.22349999999994</v>
      </c>
      <c r="Q322" s="161">
        <f>'Rent FY 2021-22'!Q359*108.53%</f>
        <v>596.91499999999996</v>
      </c>
      <c r="R322" s="161">
        <f>'Rent FY 2021-22'!R359*108.53%</f>
        <v>645.75349999999992</v>
      </c>
      <c r="S322" s="161"/>
      <c r="T322" s="13">
        <f>'Rent FY 2021-22'!T359</f>
        <v>630</v>
      </c>
      <c r="U322" s="161">
        <f>'Rent FY 2021-22'!U359*108.53%</f>
        <v>768.39239999999995</v>
      </c>
      <c r="V322" s="161">
        <f>'Rent FY 2021-22'!V359*108.53%</f>
        <v>678.3125</v>
      </c>
      <c r="W322" s="161">
        <f>'Rent FY 2021-22'!W359*108.53%</f>
        <v>754.2835</v>
      </c>
      <c r="X322" s="161">
        <f>'Rent FY 2021-22'!X359*108.53%</f>
        <v>841.10749999999996</v>
      </c>
      <c r="Y322" s="161"/>
      <c r="Z322" s="13">
        <f>'Rent FY 2021-22'!Z359</f>
        <v>470</v>
      </c>
      <c r="AA322" s="161">
        <f>'Rent FY 2021-22'!AA359*108.53%</f>
        <v>907.31079999999997</v>
      </c>
      <c r="AB322" s="161">
        <f>'Rent FY 2021-22'!AB359*108.53%</f>
        <v>786.84249999999997</v>
      </c>
      <c r="AC322" s="161">
        <f>'Rent FY 2021-22'!AC359*108.53%</f>
        <v>868.2399999999999</v>
      </c>
      <c r="AD322" s="161">
        <f>'Rent FY 2021-22'!AD359*108.53%</f>
        <v>976.77</v>
      </c>
      <c r="AE322" s="161"/>
      <c r="AF322" s="13">
        <f>'Rent FY 2021-22'!AF359</f>
        <v>130</v>
      </c>
      <c r="AG322" s="161">
        <f>'Rent FY 2021-22'!AG359*108.53%</f>
        <v>1292.5923</v>
      </c>
      <c r="AH322" s="161">
        <f>'Rent FY 2021-22'!AH359*108.53%</f>
        <v>976.77</v>
      </c>
      <c r="AI322" s="161">
        <f>'Rent FY 2021-22'!AI359*108.53%</f>
        <v>1242.6685</v>
      </c>
      <c r="AJ322" s="161">
        <f>'Rent FY 2021-22'!AJ359*108.53%</f>
        <v>1513.9934999999998</v>
      </c>
      <c r="AK322" s="161"/>
      <c r="AL322" s="13">
        <f>'Rent FY 2021-22'!AL359</f>
        <v>1470</v>
      </c>
      <c r="AM322" s="161">
        <f>'Rent FY 2021-22'!AM359*108.53%</f>
        <v>829.16919999999993</v>
      </c>
      <c r="AN322" s="161">
        <f>'Rent FY 2021-22'!AN359*108.53%</f>
        <v>678.3125</v>
      </c>
      <c r="AO322" s="161">
        <f>'Rent FY 2021-22'!AO359*108.53%</f>
        <v>786.84249999999997</v>
      </c>
      <c r="AP322" s="161">
        <f>'Rent FY 2021-22'!AP359*108.53%</f>
        <v>922.505</v>
      </c>
    </row>
    <row r="323" spans="1:42" x14ac:dyDescent="0.2">
      <c r="A323" s="13" t="s">
        <v>788</v>
      </c>
      <c r="B323" s="161">
        <f>'Rent FY 2021-22'!B360</f>
        <v>120</v>
      </c>
      <c r="C323" s="161">
        <f>'Rent FY 2021-22'!C360*108.53%</f>
        <v>476.44669999999996</v>
      </c>
      <c r="D323" s="161">
        <f>'Rent FY 2021-22'!D360*108.53%</f>
        <v>406.98749999999995</v>
      </c>
      <c r="E323" s="161">
        <f>'Rent FY 2021-22'!E360*108.53%</f>
        <v>468.84959999999995</v>
      </c>
      <c r="F323" s="161">
        <f>'Rent FY 2021-22'!F360*108.53%</f>
        <v>542.65</v>
      </c>
      <c r="G323" s="161"/>
      <c r="H323" s="161">
        <f>'Rent FY 2021-22'!H360</f>
        <v>50</v>
      </c>
      <c r="I323" s="161">
        <f>'Rent FY 2021-22'!I360*108.53%</f>
        <v>452.57009999999997</v>
      </c>
      <c r="J323" s="161">
        <f>'Rent FY 2021-22'!J360*108.53%</f>
        <v>417.84049999999996</v>
      </c>
      <c r="K323" s="161">
        <f>'Rent FY 2021-22'!K360*108.53%</f>
        <v>434.11999999999995</v>
      </c>
      <c r="L323" s="161">
        <f>'Rent FY 2021-22'!L360*108.53%</f>
        <v>488.38499999999999</v>
      </c>
      <c r="M323" s="161"/>
      <c r="N323" s="13">
        <f>'Rent FY 2021-22'!N360</f>
        <v>440</v>
      </c>
      <c r="O323" s="161">
        <f>'Rent FY 2021-22'!O360*108.53%</f>
        <v>561.1001</v>
      </c>
      <c r="P323" s="161">
        <f>'Rent FY 2021-22'!P360*108.53%</f>
        <v>488.38499999999999</v>
      </c>
      <c r="Q323" s="161">
        <f>'Rent FY 2021-22'!Q360*108.53%</f>
        <v>553.50299999999993</v>
      </c>
      <c r="R323" s="161">
        <f>'Rent FY 2021-22'!R360*108.53%</f>
        <v>624.04750000000001</v>
      </c>
      <c r="S323" s="161"/>
      <c r="T323" s="13">
        <f>'Rent FY 2021-22'!T360</f>
        <v>840</v>
      </c>
      <c r="U323" s="161">
        <f>'Rent FY 2021-22'!U360*108.53%</f>
        <v>743.43049999999994</v>
      </c>
      <c r="V323" s="161">
        <f>'Rent FY 2021-22'!V360*108.53%</f>
        <v>678.3125</v>
      </c>
      <c r="W323" s="161">
        <f>'Rent FY 2021-22'!W360*108.53%</f>
        <v>738.00399999999991</v>
      </c>
      <c r="X323" s="161">
        <f>'Rent FY 2021-22'!X360*108.53%</f>
        <v>813.97499999999991</v>
      </c>
      <c r="Y323" s="161"/>
      <c r="Z323" s="13">
        <f>'Rent FY 2021-22'!Z360</f>
        <v>560</v>
      </c>
      <c r="AA323" s="161">
        <f>'Rent FY 2021-22'!AA360*108.53%</f>
        <v>921.41969999999992</v>
      </c>
      <c r="AB323" s="161">
        <f>'Rent FY 2021-22'!AB360*108.53%</f>
        <v>808.54849999999999</v>
      </c>
      <c r="AC323" s="161">
        <f>'Rent FY 2021-22'!AC360*108.53%</f>
        <v>895.37249999999995</v>
      </c>
      <c r="AD323" s="161">
        <f>'Rent FY 2021-22'!AD360*108.53%</f>
        <v>976.77</v>
      </c>
      <c r="AE323" s="161"/>
      <c r="AF323" s="13">
        <f>'Rent FY 2021-22'!AF360</f>
        <v>140</v>
      </c>
      <c r="AG323" s="161">
        <f>'Rent FY 2021-22'!AG360*108.53%</f>
        <v>1512.9081999999999</v>
      </c>
      <c r="AH323" s="161">
        <f>'Rent FY 2021-22'!AH360*108.53%</f>
        <v>1193.83</v>
      </c>
      <c r="AI323" s="161">
        <f>'Rent FY 2021-22'!AI360*108.53%</f>
        <v>1302.3599999999999</v>
      </c>
      <c r="AJ323" s="161">
        <f>'Rent FY 2021-22'!AJ360*108.53%</f>
        <v>1736.4799999999998</v>
      </c>
      <c r="AK323" s="161"/>
      <c r="AL323" s="13">
        <f>'Rent FY 2021-22'!AL360</f>
        <v>2150</v>
      </c>
      <c r="AM323" s="161">
        <f>'Rent FY 2021-22'!AM360*108.53%</f>
        <v>782.5012999999999</v>
      </c>
      <c r="AN323" s="161">
        <f>'Rent FY 2021-22'!AN360*108.53%</f>
        <v>602.3415</v>
      </c>
      <c r="AO323" s="161">
        <f>'Rent FY 2021-22'!AO360*108.53%</f>
        <v>732.57749999999999</v>
      </c>
      <c r="AP323" s="161">
        <f>'Rent FY 2021-22'!AP360*108.53%</f>
        <v>862.81349999999998</v>
      </c>
    </row>
    <row r="326" spans="1:42" x14ac:dyDescent="0.2">
      <c r="A326" s="155" t="s">
        <v>1068</v>
      </c>
    </row>
    <row r="327" spans="1:42" x14ac:dyDescent="0.2">
      <c r="A327" s="155"/>
    </row>
    <row r="328" spans="1:42" x14ac:dyDescent="0.2">
      <c r="A328" s="155"/>
    </row>
    <row r="329" spans="1:42" x14ac:dyDescent="0.2">
      <c r="A329" s="156" t="s">
        <v>955</v>
      </c>
    </row>
    <row r="330" spans="1:42" x14ac:dyDescent="0.2">
      <c r="A330" s="155" t="s">
        <v>963</v>
      </c>
    </row>
    <row r="331" spans="1:42" x14ac:dyDescent="0.2">
      <c r="A331" s="155"/>
    </row>
    <row r="332" spans="1:42" x14ac:dyDescent="0.2">
      <c r="A332" s="13" t="s">
        <v>1069</v>
      </c>
    </row>
    <row r="333" spans="1:42" x14ac:dyDescent="0.2">
      <c r="A333" s="13" t="s">
        <v>1076</v>
      </c>
    </row>
    <row r="334" spans="1:42" x14ac:dyDescent="0.2">
      <c r="A334" s="13" t="s">
        <v>1074</v>
      </c>
    </row>
    <row r="335" spans="1:42" x14ac:dyDescent="0.2">
      <c r="A335" s="13" t="s">
        <v>1070</v>
      </c>
    </row>
    <row r="336" spans="1:42" x14ac:dyDescent="0.2">
      <c r="A336" s="13" t="s">
        <v>1077</v>
      </c>
    </row>
    <row r="337" spans="1:1" x14ac:dyDescent="0.2">
      <c r="A337" s="13" t="s">
        <v>1075</v>
      </c>
    </row>
    <row r="338" spans="1:1" x14ac:dyDescent="0.2">
      <c r="A338" s="13" t="s">
        <v>1073</v>
      </c>
    </row>
    <row r="339" spans="1:1" x14ac:dyDescent="0.2">
      <c r="A339" s="13" t="s">
        <v>1072</v>
      </c>
    </row>
    <row r="340" spans="1:1" x14ac:dyDescent="0.2">
      <c r="A340" s="13" t="s">
        <v>1071</v>
      </c>
    </row>
  </sheetData>
  <sheetProtection algorithmName="SHA-512" hashValue="hnXgtDGQWKlsc2qjhS7CT2UcNOKAMfq5/M6nKDV0N6RAVa1f086mUERNmHA2Nkstwd1q5pNaDBgOAVHwzyaH0g==" saltValue="kZCdkVtRfgs+9p03IjfYiw==" spinCount="100000" sheet="1" objects="1" scenarios="1" selectLockedCells="1" selectUnlockedCells="1"/>
  <mergeCells count="7">
    <mergeCell ref="AF1:AJ1"/>
    <mergeCell ref="AL1:AP1"/>
    <mergeCell ref="B1:F1"/>
    <mergeCell ref="H1:L1"/>
    <mergeCell ref="N1:R1"/>
    <mergeCell ref="T1:X1"/>
    <mergeCell ref="Z1:AD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C17E-97AB-42F9-AB11-E65DABF3078D}">
  <dimension ref="A1:AP399"/>
  <sheetViews>
    <sheetView zoomScaleNormal="100" workbookViewId="0">
      <selection activeCell="E395" sqref="E395"/>
    </sheetView>
  </sheetViews>
  <sheetFormatPr defaultColWidth="9.140625" defaultRowHeight="14.25" x14ac:dyDescent="0.2"/>
  <cols>
    <col min="1" max="1" width="34.85546875" style="13" customWidth="1"/>
    <col min="2" max="6" width="9.5703125" style="13" bestFit="1" customWidth="1"/>
    <col min="7" max="7" width="9.140625" style="13"/>
    <col min="8" max="9" width="11.140625" style="13" bestFit="1" customWidth="1"/>
    <col min="10" max="11" width="10.85546875" style="13" bestFit="1" customWidth="1"/>
    <col min="12" max="12" width="11.140625" style="13" bestFit="1" customWidth="1"/>
    <col min="13" max="13" width="9.140625" style="13"/>
    <col min="14" max="14" width="12.140625" style="13" customWidth="1"/>
    <col min="15" max="15" width="11.140625" style="159" customWidth="1"/>
    <col min="16" max="18" width="11.140625" style="159" bestFit="1" customWidth="1"/>
    <col min="19" max="19" width="9.140625" style="13"/>
    <col min="20" max="20" width="12.140625" style="13" bestFit="1" customWidth="1"/>
    <col min="21" max="24" width="11.140625" style="159" bestFit="1" customWidth="1"/>
    <col min="25" max="25" width="9.140625" style="13"/>
    <col min="26" max="26" width="12.140625" style="13" bestFit="1" customWidth="1"/>
    <col min="27" max="30" width="11.140625" style="159" bestFit="1" customWidth="1"/>
    <col min="31" max="31" width="9.140625" style="13"/>
    <col min="32" max="32" width="11.140625" style="13" bestFit="1" customWidth="1"/>
    <col min="33" max="36" width="11.140625" style="159" bestFit="1" customWidth="1"/>
    <col min="37" max="37" width="9.140625" style="13"/>
    <col min="38" max="38" width="12.140625" style="13" bestFit="1" customWidth="1"/>
    <col min="39" max="42" width="11.140625" style="13" bestFit="1" customWidth="1"/>
    <col min="43" max="16384" width="9.140625" style="13"/>
  </cols>
  <sheetData>
    <row r="1" spans="1:42" ht="15" thickBot="1" x14ac:dyDescent="0.25">
      <c r="A1" s="13" t="s">
        <v>898</v>
      </c>
    </row>
    <row r="2" spans="1:42" x14ac:dyDescent="0.2">
      <c r="B2" s="360" t="s">
        <v>70</v>
      </c>
      <c r="C2" s="360"/>
      <c r="D2" s="360"/>
      <c r="E2" s="360"/>
      <c r="F2" s="360"/>
      <c r="G2" s="59"/>
      <c r="H2" s="360" t="s">
        <v>71</v>
      </c>
      <c r="I2" s="360"/>
      <c r="J2" s="360"/>
      <c r="K2" s="360"/>
      <c r="L2" s="360"/>
      <c r="N2" s="360" t="s">
        <v>72</v>
      </c>
      <c r="O2" s="360"/>
      <c r="P2" s="360"/>
      <c r="Q2" s="360"/>
      <c r="R2" s="360"/>
      <c r="T2" s="360" t="s">
        <v>73</v>
      </c>
      <c r="U2" s="360"/>
      <c r="V2" s="360"/>
      <c r="W2" s="360"/>
      <c r="X2" s="360"/>
      <c r="Z2" s="360" t="s">
        <v>74</v>
      </c>
      <c r="AA2" s="360"/>
      <c r="AB2" s="360"/>
      <c r="AC2" s="360"/>
      <c r="AD2" s="360"/>
      <c r="AF2" s="360" t="s">
        <v>75</v>
      </c>
      <c r="AG2" s="360"/>
      <c r="AH2" s="360"/>
      <c r="AI2" s="360"/>
      <c r="AJ2" s="360"/>
      <c r="AL2" s="360" t="s">
        <v>76</v>
      </c>
      <c r="AM2" s="360"/>
      <c r="AN2" s="360"/>
      <c r="AO2" s="360"/>
      <c r="AP2" s="360"/>
    </row>
    <row r="3" spans="1:42" ht="26.25" thickBot="1" x14ac:dyDescent="0.25">
      <c r="A3" s="60"/>
      <c r="B3" s="125" t="s">
        <v>77</v>
      </c>
      <c r="C3" s="62" t="s">
        <v>78</v>
      </c>
      <c r="D3" s="63" t="s">
        <v>79</v>
      </c>
      <c r="E3" s="64" t="s">
        <v>80</v>
      </c>
      <c r="F3" s="61" t="s">
        <v>81</v>
      </c>
      <c r="G3" s="65"/>
      <c r="H3" s="125" t="s">
        <v>77</v>
      </c>
      <c r="I3" s="62" t="s">
        <v>78</v>
      </c>
      <c r="J3" s="63" t="s">
        <v>79</v>
      </c>
      <c r="K3" s="64" t="s">
        <v>80</v>
      </c>
      <c r="L3" s="61" t="s">
        <v>81</v>
      </c>
      <c r="N3" s="125" t="s">
        <v>77</v>
      </c>
      <c r="O3" s="168" t="s">
        <v>78</v>
      </c>
      <c r="P3" s="166" t="s">
        <v>79</v>
      </c>
      <c r="Q3" s="167" t="s">
        <v>80</v>
      </c>
      <c r="R3" s="169" t="s">
        <v>81</v>
      </c>
      <c r="T3" s="125" t="s">
        <v>77</v>
      </c>
      <c r="U3" s="168" t="s">
        <v>78</v>
      </c>
      <c r="V3" s="166" t="s">
        <v>79</v>
      </c>
      <c r="W3" s="167" t="s">
        <v>80</v>
      </c>
      <c r="X3" s="169" t="s">
        <v>81</v>
      </c>
      <c r="Z3" s="125" t="s">
        <v>77</v>
      </c>
      <c r="AA3" s="168" t="s">
        <v>78</v>
      </c>
      <c r="AB3" s="166" t="s">
        <v>79</v>
      </c>
      <c r="AC3" s="167" t="s">
        <v>80</v>
      </c>
      <c r="AD3" s="169" t="s">
        <v>81</v>
      </c>
      <c r="AF3" s="125" t="s">
        <v>77</v>
      </c>
      <c r="AG3" s="168" t="s">
        <v>78</v>
      </c>
      <c r="AH3" s="166" t="s">
        <v>79</v>
      </c>
      <c r="AI3" s="167" t="s">
        <v>80</v>
      </c>
      <c r="AJ3" s="169" t="s">
        <v>81</v>
      </c>
      <c r="AL3" s="125" t="s">
        <v>77</v>
      </c>
      <c r="AM3" s="62" t="s">
        <v>78</v>
      </c>
      <c r="AN3" s="63" t="s">
        <v>79</v>
      </c>
      <c r="AO3" s="64" t="s">
        <v>80</v>
      </c>
      <c r="AP3" s="61" t="s">
        <v>81</v>
      </c>
    </row>
    <row r="4" spans="1:42" x14ac:dyDescent="0.2">
      <c r="A4" s="13" t="s">
        <v>793</v>
      </c>
      <c r="B4" s="65">
        <v>16570</v>
      </c>
      <c r="C4" s="67">
        <v>447</v>
      </c>
      <c r="D4" s="68">
        <v>373</v>
      </c>
      <c r="E4" s="69">
        <v>425</v>
      </c>
      <c r="F4" s="66">
        <v>500</v>
      </c>
      <c r="G4" s="66"/>
      <c r="H4" s="124">
        <v>11480</v>
      </c>
      <c r="I4" s="71">
        <v>675</v>
      </c>
      <c r="J4" s="71">
        <v>480</v>
      </c>
      <c r="K4" s="71">
        <v>615</v>
      </c>
      <c r="L4" s="71">
        <v>800</v>
      </c>
      <c r="M4" s="70"/>
      <c r="N4" s="170">
        <v>92560</v>
      </c>
      <c r="O4" s="162">
        <v>776</v>
      </c>
      <c r="P4" s="162">
        <v>550</v>
      </c>
      <c r="Q4" s="162">
        <v>700</v>
      </c>
      <c r="R4" s="162">
        <v>900</v>
      </c>
      <c r="S4" s="70"/>
      <c r="T4" s="170">
        <v>200480</v>
      </c>
      <c r="U4" s="162">
        <v>869</v>
      </c>
      <c r="V4" s="162">
        <v>600</v>
      </c>
      <c r="W4" s="162">
        <v>769</v>
      </c>
      <c r="X4" s="162">
        <v>1000</v>
      </c>
      <c r="Y4" s="70"/>
      <c r="Z4" s="170">
        <v>118400</v>
      </c>
      <c r="AA4" s="162">
        <v>996</v>
      </c>
      <c r="AB4" s="162">
        <v>675</v>
      </c>
      <c r="AC4" s="162">
        <v>850</v>
      </c>
      <c r="AD4" s="162">
        <v>1200</v>
      </c>
      <c r="AE4" s="70"/>
      <c r="AF4" s="170">
        <v>35550</v>
      </c>
      <c r="AG4" s="162">
        <v>1705</v>
      </c>
      <c r="AH4" s="162">
        <v>1050</v>
      </c>
      <c r="AI4" s="162">
        <v>1450</v>
      </c>
      <c r="AJ4" s="162">
        <v>2000</v>
      </c>
      <c r="AK4" s="70"/>
      <c r="AL4" s="170">
        <v>475030</v>
      </c>
      <c r="AM4" s="170">
        <v>926</v>
      </c>
      <c r="AN4" s="170">
        <v>595</v>
      </c>
      <c r="AO4" s="170">
        <v>795</v>
      </c>
      <c r="AP4" s="170">
        <v>1100</v>
      </c>
    </row>
    <row r="5" spans="1:42" x14ac:dyDescent="0.2">
      <c r="A5" s="13" t="s">
        <v>794</v>
      </c>
      <c r="B5" s="124">
        <v>770</v>
      </c>
      <c r="C5" s="71">
        <v>390</v>
      </c>
      <c r="D5" s="71">
        <v>347</v>
      </c>
      <c r="E5" s="71">
        <v>368</v>
      </c>
      <c r="F5" s="71">
        <v>420</v>
      </c>
      <c r="G5" s="71"/>
      <c r="H5" s="124">
        <v>180</v>
      </c>
      <c r="I5" s="71">
        <v>422</v>
      </c>
      <c r="J5" s="71">
        <v>350</v>
      </c>
      <c r="K5" s="71">
        <v>400</v>
      </c>
      <c r="L5" s="71">
        <v>480</v>
      </c>
      <c r="M5" s="70"/>
      <c r="N5" s="170">
        <v>2360</v>
      </c>
      <c r="O5" s="162">
        <v>460</v>
      </c>
      <c r="P5" s="162">
        <v>375</v>
      </c>
      <c r="Q5" s="162">
        <v>425</v>
      </c>
      <c r="R5" s="162">
        <v>500</v>
      </c>
      <c r="S5" s="70"/>
      <c r="T5" s="170">
        <v>11460</v>
      </c>
      <c r="U5" s="162">
        <v>520</v>
      </c>
      <c r="V5" s="162">
        <v>425</v>
      </c>
      <c r="W5" s="162">
        <v>495</v>
      </c>
      <c r="X5" s="162">
        <v>575</v>
      </c>
      <c r="Y5" s="70"/>
      <c r="Z5" s="170">
        <v>6770</v>
      </c>
      <c r="AA5" s="162">
        <v>607</v>
      </c>
      <c r="AB5" s="162">
        <v>495</v>
      </c>
      <c r="AC5" s="162">
        <v>565</v>
      </c>
      <c r="AD5" s="162">
        <v>675</v>
      </c>
      <c r="AE5" s="70"/>
      <c r="AF5" s="170">
        <v>1600</v>
      </c>
      <c r="AG5" s="162">
        <v>1141</v>
      </c>
      <c r="AH5" s="162">
        <v>700</v>
      </c>
      <c r="AI5" s="162">
        <v>900</v>
      </c>
      <c r="AJ5" s="162">
        <v>1369</v>
      </c>
      <c r="AK5" s="70"/>
      <c r="AL5" s="170">
        <v>23150</v>
      </c>
      <c r="AM5" s="170">
        <v>577</v>
      </c>
      <c r="AN5" s="170">
        <v>425</v>
      </c>
      <c r="AO5" s="170">
        <v>505</v>
      </c>
      <c r="AP5" s="170">
        <v>625</v>
      </c>
    </row>
    <row r="6" spans="1:42" x14ac:dyDescent="0.2">
      <c r="A6" s="13" t="s">
        <v>1014</v>
      </c>
      <c r="B6" s="124">
        <v>70</v>
      </c>
      <c r="C6" s="71">
        <v>470</v>
      </c>
      <c r="D6" s="71">
        <v>390</v>
      </c>
      <c r="E6" s="71">
        <v>477</v>
      </c>
      <c r="F6" s="71">
        <v>563</v>
      </c>
      <c r="G6" s="71"/>
      <c r="H6" s="124">
        <v>10</v>
      </c>
      <c r="I6" s="71">
        <v>377</v>
      </c>
      <c r="J6" s="71">
        <v>280</v>
      </c>
      <c r="K6" s="71">
        <v>300</v>
      </c>
      <c r="L6" s="71">
        <v>325</v>
      </c>
      <c r="M6" s="70"/>
      <c r="N6" s="171">
        <v>290</v>
      </c>
      <c r="O6" s="163">
        <v>416</v>
      </c>
      <c r="P6" s="163">
        <v>325</v>
      </c>
      <c r="Q6" s="163">
        <v>375</v>
      </c>
      <c r="R6" s="163">
        <v>450</v>
      </c>
      <c r="S6" s="70"/>
      <c r="T6" s="171">
        <v>2810</v>
      </c>
      <c r="U6" s="163">
        <v>456</v>
      </c>
      <c r="V6" s="163">
        <v>390</v>
      </c>
      <c r="W6" s="163">
        <v>425</v>
      </c>
      <c r="X6" s="163">
        <v>495</v>
      </c>
      <c r="Y6" s="70"/>
      <c r="Z6" s="171">
        <v>2020</v>
      </c>
      <c r="AA6" s="163">
        <v>547</v>
      </c>
      <c r="AB6" s="163">
        <v>450</v>
      </c>
      <c r="AC6" s="163">
        <v>519</v>
      </c>
      <c r="AD6" s="163">
        <v>595</v>
      </c>
      <c r="AE6" s="70"/>
      <c r="AF6" s="171">
        <v>410</v>
      </c>
      <c r="AG6" s="163">
        <v>950</v>
      </c>
      <c r="AH6" s="163">
        <v>625</v>
      </c>
      <c r="AI6" s="163">
        <v>750</v>
      </c>
      <c r="AJ6" s="163">
        <v>965</v>
      </c>
      <c r="AK6" s="70"/>
      <c r="AL6" s="171">
        <v>5600</v>
      </c>
      <c r="AM6" s="171">
        <v>523</v>
      </c>
      <c r="AN6" s="171">
        <v>400</v>
      </c>
      <c r="AO6" s="171">
        <v>475</v>
      </c>
      <c r="AP6" s="171">
        <v>550</v>
      </c>
    </row>
    <row r="7" spans="1:42" x14ac:dyDescent="0.2">
      <c r="A7" s="13" t="s">
        <v>1015</v>
      </c>
      <c r="B7" s="124">
        <v>60</v>
      </c>
      <c r="C7" s="71">
        <v>316</v>
      </c>
      <c r="D7" s="71">
        <v>303</v>
      </c>
      <c r="E7" s="71">
        <v>303</v>
      </c>
      <c r="F7" s="71">
        <v>303</v>
      </c>
      <c r="G7" s="71"/>
      <c r="H7" s="124">
        <v>40</v>
      </c>
      <c r="I7" s="71">
        <v>365</v>
      </c>
      <c r="J7" s="71">
        <v>327</v>
      </c>
      <c r="K7" s="71">
        <v>364</v>
      </c>
      <c r="L7" s="71">
        <v>395</v>
      </c>
      <c r="M7" s="70"/>
      <c r="N7" s="171">
        <v>330</v>
      </c>
      <c r="O7" s="163">
        <v>405</v>
      </c>
      <c r="P7" s="163">
        <v>347</v>
      </c>
      <c r="Q7" s="163">
        <v>395</v>
      </c>
      <c r="R7" s="163">
        <v>450</v>
      </c>
      <c r="S7" s="70"/>
      <c r="T7" s="171">
        <v>1200</v>
      </c>
      <c r="U7" s="163">
        <v>476</v>
      </c>
      <c r="V7" s="163">
        <v>425</v>
      </c>
      <c r="W7" s="163">
        <v>450</v>
      </c>
      <c r="X7" s="163">
        <v>525</v>
      </c>
      <c r="Y7" s="70"/>
      <c r="Z7" s="171">
        <v>500</v>
      </c>
      <c r="AA7" s="163">
        <v>587</v>
      </c>
      <c r="AB7" s="163">
        <v>500</v>
      </c>
      <c r="AC7" s="163">
        <v>575</v>
      </c>
      <c r="AD7" s="163">
        <v>650</v>
      </c>
      <c r="AE7" s="70"/>
      <c r="AF7" s="171">
        <v>130</v>
      </c>
      <c r="AG7" s="163">
        <v>932</v>
      </c>
      <c r="AH7" s="163">
        <v>700</v>
      </c>
      <c r="AI7" s="163">
        <v>850</v>
      </c>
      <c r="AJ7" s="163">
        <v>1000</v>
      </c>
      <c r="AK7" s="70"/>
      <c r="AL7" s="171">
        <v>2260</v>
      </c>
      <c r="AM7" s="171">
        <v>510</v>
      </c>
      <c r="AN7" s="171">
        <v>410</v>
      </c>
      <c r="AO7" s="171">
        <v>475</v>
      </c>
      <c r="AP7" s="171">
        <v>575</v>
      </c>
    </row>
    <row r="8" spans="1:42" x14ac:dyDescent="0.2">
      <c r="A8" s="13" t="s">
        <v>1016</v>
      </c>
      <c r="B8" s="124">
        <v>0</v>
      </c>
      <c r="C8" s="71">
        <v>390</v>
      </c>
      <c r="D8" s="71">
        <v>347</v>
      </c>
      <c r="E8" s="71">
        <v>368</v>
      </c>
      <c r="F8" s="71">
        <v>420</v>
      </c>
      <c r="G8" s="71"/>
      <c r="H8" s="124">
        <v>10</v>
      </c>
      <c r="I8" s="71">
        <v>416</v>
      </c>
      <c r="J8" s="71">
        <v>433</v>
      </c>
      <c r="K8" s="71">
        <v>433</v>
      </c>
      <c r="L8" s="71">
        <v>433</v>
      </c>
      <c r="M8" s="70"/>
      <c r="N8" s="171">
        <v>130</v>
      </c>
      <c r="O8" s="163">
        <v>392</v>
      </c>
      <c r="P8" s="163">
        <v>368</v>
      </c>
      <c r="Q8" s="163">
        <v>400</v>
      </c>
      <c r="R8" s="163">
        <v>415</v>
      </c>
      <c r="S8" s="70"/>
      <c r="T8" s="171">
        <v>430</v>
      </c>
      <c r="U8" s="163">
        <v>474</v>
      </c>
      <c r="V8" s="163">
        <v>425</v>
      </c>
      <c r="W8" s="163">
        <v>495</v>
      </c>
      <c r="X8" s="163">
        <v>530</v>
      </c>
      <c r="Y8" s="70"/>
      <c r="Z8" s="171">
        <v>250</v>
      </c>
      <c r="AA8" s="163">
        <v>536</v>
      </c>
      <c r="AB8" s="163">
        <v>460</v>
      </c>
      <c r="AC8" s="163">
        <v>550</v>
      </c>
      <c r="AD8" s="163">
        <v>600</v>
      </c>
      <c r="AE8" s="70"/>
      <c r="AF8" s="171">
        <v>30</v>
      </c>
      <c r="AG8" s="163">
        <v>753</v>
      </c>
      <c r="AH8" s="163">
        <v>615</v>
      </c>
      <c r="AI8" s="163">
        <v>750</v>
      </c>
      <c r="AJ8" s="163">
        <v>800</v>
      </c>
      <c r="AK8" s="70"/>
      <c r="AL8" s="171">
        <v>850</v>
      </c>
      <c r="AM8" s="171">
        <v>488</v>
      </c>
      <c r="AN8" s="171">
        <v>410</v>
      </c>
      <c r="AO8" s="171">
        <v>492</v>
      </c>
      <c r="AP8" s="171">
        <v>550</v>
      </c>
    </row>
    <row r="9" spans="1:42" x14ac:dyDescent="0.2">
      <c r="A9" s="13" t="s">
        <v>1017</v>
      </c>
      <c r="B9" s="124">
        <v>370</v>
      </c>
      <c r="C9" s="71">
        <v>368</v>
      </c>
      <c r="D9" s="71">
        <v>347</v>
      </c>
      <c r="E9" s="71">
        <v>368</v>
      </c>
      <c r="F9" s="71">
        <v>390</v>
      </c>
      <c r="G9" s="71"/>
      <c r="H9" s="124">
        <v>10</v>
      </c>
      <c r="I9" s="71">
        <v>374</v>
      </c>
      <c r="J9" s="71">
        <v>325</v>
      </c>
      <c r="K9" s="71">
        <v>347</v>
      </c>
      <c r="L9" s="71">
        <v>425</v>
      </c>
      <c r="M9" s="70"/>
      <c r="N9" s="171">
        <v>80</v>
      </c>
      <c r="O9" s="163">
        <v>439</v>
      </c>
      <c r="P9" s="163">
        <v>400</v>
      </c>
      <c r="Q9" s="163">
        <v>427</v>
      </c>
      <c r="R9" s="163">
        <v>450</v>
      </c>
      <c r="S9" s="70"/>
      <c r="T9" s="171">
        <v>390</v>
      </c>
      <c r="U9" s="163">
        <v>495</v>
      </c>
      <c r="V9" s="163">
        <v>433</v>
      </c>
      <c r="W9" s="163">
        <v>475</v>
      </c>
      <c r="X9" s="163">
        <v>550</v>
      </c>
      <c r="Y9" s="70"/>
      <c r="Z9" s="171">
        <v>370</v>
      </c>
      <c r="AA9" s="163">
        <v>560</v>
      </c>
      <c r="AB9" s="163">
        <v>480</v>
      </c>
      <c r="AC9" s="163">
        <v>550</v>
      </c>
      <c r="AD9" s="163">
        <v>625</v>
      </c>
      <c r="AE9" s="70"/>
      <c r="AF9" s="171">
        <v>50</v>
      </c>
      <c r="AG9" s="163">
        <v>799</v>
      </c>
      <c r="AH9" s="163">
        <v>699</v>
      </c>
      <c r="AI9" s="163">
        <v>775</v>
      </c>
      <c r="AJ9" s="163">
        <v>895</v>
      </c>
      <c r="AK9" s="70"/>
      <c r="AL9" s="171">
        <v>1270</v>
      </c>
      <c r="AM9" s="171">
        <v>485</v>
      </c>
      <c r="AN9" s="171">
        <v>390</v>
      </c>
      <c r="AO9" s="171">
        <v>450</v>
      </c>
      <c r="AP9" s="171">
        <v>550</v>
      </c>
    </row>
    <row r="10" spans="1:42" x14ac:dyDescent="0.2">
      <c r="A10" s="13" t="s">
        <v>1018</v>
      </c>
      <c r="B10" s="124">
        <v>0</v>
      </c>
      <c r="C10" s="71">
        <v>390</v>
      </c>
      <c r="D10" s="71">
        <v>347</v>
      </c>
      <c r="E10" s="71">
        <v>368</v>
      </c>
      <c r="F10" s="71">
        <v>420</v>
      </c>
      <c r="G10" s="71"/>
      <c r="H10" s="124" t="s">
        <v>84</v>
      </c>
      <c r="I10" s="71">
        <v>422</v>
      </c>
      <c r="J10" s="71">
        <v>350</v>
      </c>
      <c r="K10" s="71">
        <v>400</v>
      </c>
      <c r="L10" s="71">
        <v>480</v>
      </c>
      <c r="M10" s="70"/>
      <c r="N10" s="171">
        <v>190</v>
      </c>
      <c r="O10" s="163">
        <v>406</v>
      </c>
      <c r="P10" s="163">
        <v>350</v>
      </c>
      <c r="Q10" s="163">
        <v>395</v>
      </c>
      <c r="R10" s="163">
        <v>450</v>
      </c>
      <c r="S10" s="70"/>
      <c r="T10" s="171">
        <v>1120</v>
      </c>
      <c r="U10" s="163">
        <v>478</v>
      </c>
      <c r="V10" s="163">
        <v>395</v>
      </c>
      <c r="W10" s="163">
        <v>450</v>
      </c>
      <c r="X10" s="163">
        <v>525</v>
      </c>
      <c r="Y10" s="70"/>
      <c r="Z10" s="171">
        <v>710</v>
      </c>
      <c r="AA10" s="163">
        <v>602</v>
      </c>
      <c r="AB10" s="163">
        <v>495</v>
      </c>
      <c r="AC10" s="163">
        <v>575</v>
      </c>
      <c r="AD10" s="163">
        <v>675</v>
      </c>
      <c r="AE10" s="70"/>
      <c r="AF10" s="171">
        <v>170</v>
      </c>
      <c r="AG10" s="163">
        <v>1047</v>
      </c>
      <c r="AH10" s="163">
        <v>750</v>
      </c>
      <c r="AI10" s="163">
        <v>895</v>
      </c>
      <c r="AJ10" s="163">
        <v>1250</v>
      </c>
      <c r="AK10" s="70"/>
      <c r="AL10" s="171">
        <v>2190</v>
      </c>
      <c r="AM10" s="171">
        <v>555</v>
      </c>
      <c r="AN10" s="171">
        <v>425</v>
      </c>
      <c r="AO10" s="171">
        <v>500</v>
      </c>
      <c r="AP10" s="171">
        <v>600</v>
      </c>
    </row>
    <row r="11" spans="1:42" x14ac:dyDescent="0.2">
      <c r="A11" s="13" t="s">
        <v>1019</v>
      </c>
      <c r="B11" s="124" t="s">
        <v>84</v>
      </c>
      <c r="C11" s="71">
        <v>390</v>
      </c>
      <c r="D11" s="71">
        <v>347</v>
      </c>
      <c r="E11" s="71">
        <v>368</v>
      </c>
      <c r="F11" s="71">
        <v>420</v>
      </c>
      <c r="G11" s="71"/>
      <c r="H11" s="124" t="s">
        <v>84</v>
      </c>
      <c r="I11" s="71">
        <v>422</v>
      </c>
      <c r="J11" s="71">
        <v>350</v>
      </c>
      <c r="K11" s="71">
        <v>400</v>
      </c>
      <c r="L11" s="71">
        <v>480</v>
      </c>
      <c r="M11" s="70"/>
      <c r="N11" s="171">
        <v>120</v>
      </c>
      <c r="O11" s="163">
        <v>409</v>
      </c>
      <c r="P11" s="163">
        <v>375</v>
      </c>
      <c r="Q11" s="163">
        <v>412</v>
      </c>
      <c r="R11" s="163">
        <v>429</v>
      </c>
      <c r="S11" s="70"/>
      <c r="T11" s="171">
        <v>340</v>
      </c>
      <c r="U11" s="163">
        <v>478</v>
      </c>
      <c r="V11" s="163">
        <v>425</v>
      </c>
      <c r="W11" s="163">
        <v>475</v>
      </c>
      <c r="X11" s="163">
        <v>525</v>
      </c>
      <c r="Y11" s="70"/>
      <c r="Z11" s="171">
        <v>300</v>
      </c>
      <c r="AA11" s="163">
        <v>553</v>
      </c>
      <c r="AB11" s="163">
        <v>495</v>
      </c>
      <c r="AC11" s="163">
        <v>535</v>
      </c>
      <c r="AD11" s="163">
        <v>600</v>
      </c>
      <c r="AE11" s="70"/>
      <c r="AF11" s="171">
        <v>30</v>
      </c>
      <c r="AG11" s="163">
        <v>736</v>
      </c>
      <c r="AH11" s="163">
        <v>575</v>
      </c>
      <c r="AI11" s="163">
        <v>713</v>
      </c>
      <c r="AJ11" s="163">
        <v>825</v>
      </c>
      <c r="AK11" s="70"/>
      <c r="AL11" s="171">
        <v>790</v>
      </c>
      <c r="AM11" s="171">
        <v>507</v>
      </c>
      <c r="AN11" s="171">
        <v>425</v>
      </c>
      <c r="AO11" s="171">
        <v>495</v>
      </c>
      <c r="AP11" s="171">
        <v>550</v>
      </c>
    </row>
    <row r="12" spans="1:42" x14ac:dyDescent="0.2">
      <c r="A12" s="13" t="s">
        <v>1020</v>
      </c>
      <c r="B12" s="124">
        <v>0</v>
      </c>
      <c r="C12" s="71">
        <v>390</v>
      </c>
      <c r="D12" s="71">
        <v>347</v>
      </c>
      <c r="E12" s="71">
        <v>368</v>
      </c>
      <c r="F12" s="71">
        <v>420</v>
      </c>
      <c r="G12" s="71"/>
      <c r="H12" s="124">
        <v>0</v>
      </c>
      <c r="I12" s="71">
        <v>422</v>
      </c>
      <c r="J12" s="71">
        <v>350</v>
      </c>
      <c r="K12" s="71">
        <v>400</v>
      </c>
      <c r="L12" s="71">
        <v>480</v>
      </c>
      <c r="M12" s="70"/>
      <c r="N12" s="171">
        <v>210</v>
      </c>
      <c r="O12" s="163">
        <v>433</v>
      </c>
      <c r="P12" s="163">
        <v>395</v>
      </c>
      <c r="Q12" s="163">
        <v>425</v>
      </c>
      <c r="R12" s="163">
        <v>475</v>
      </c>
      <c r="S12" s="70"/>
      <c r="T12" s="171">
        <v>620</v>
      </c>
      <c r="U12" s="163">
        <v>525</v>
      </c>
      <c r="V12" s="163">
        <v>450</v>
      </c>
      <c r="W12" s="163">
        <v>510</v>
      </c>
      <c r="X12" s="163">
        <v>575</v>
      </c>
      <c r="Y12" s="70"/>
      <c r="Z12" s="171">
        <v>570</v>
      </c>
      <c r="AA12" s="163">
        <v>606</v>
      </c>
      <c r="AB12" s="163">
        <v>500</v>
      </c>
      <c r="AC12" s="163">
        <v>595</v>
      </c>
      <c r="AD12" s="163">
        <v>675</v>
      </c>
      <c r="AE12" s="70"/>
      <c r="AF12" s="171">
        <v>120</v>
      </c>
      <c r="AG12" s="163">
        <v>927</v>
      </c>
      <c r="AH12" s="163">
        <v>710</v>
      </c>
      <c r="AI12" s="163">
        <v>880</v>
      </c>
      <c r="AJ12" s="163">
        <v>1000</v>
      </c>
      <c r="AK12" s="70"/>
      <c r="AL12" s="171">
        <v>1510</v>
      </c>
      <c r="AM12" s="171">
        <v>574</v>
      </c>
      <c r="AN12" s="171">
        <v>460</v>
      </c>
      <c r="AO12" s="171">
        <v>530</v>
      </c>
      <c r="AP12" s="171">
        <v>650</v>
      </c>
    </row>
    <row r="13" spans="1:42" x14ac:dyDescent="0.2">
      <c r="A13" s="13" t="s">
        <v>796</v>
      </c>
      <c r="B13" s="124">
        <v>280</v>
      </c>
      <c r="C13" s="71">
        <v>414</v>
      </c>
      <c r="D13" s="71">
        <v>365</v>
      </c>
      <c r="E13" s="71">
        <v>400</v>
      </c>
      <c r="F13" s="71">
        <v>450</v>
      </c>
      <c r="G13" s="71"/>
      <c r="H13" s="124">
        <v>110</v>
      </c>
      <c r="I13" s="71">
        <v>455</v>
      </c>
      <c r="J13" s="71">
        <v>390</v>
      </c>
      <c r="K13" s="71">
        <v>455</v>
      </c>
      <c r="L13" s="71">
        <v>520</v>
      </c>
      <c r="M13" s="70"/>
      <c r="N13" s="171">
        <v>1020</v>
      </c>
      <c r="O13" s="163">
        <v>521</v>
      </c>
      <c r="P13" s="163">
        <v>425</v>
      </c>
      <c r="Q13" s="163">
        <v>490</v>
      </c>
      <c r="R13" s="163">
        <v>600</v>
      </c>
      <c r="S13" s="70"/>
      <c r="T13" s="171">
        <v>4560</v>
      </c>
      <c r="U13" s="163">
        <v>589</v>
      </c>
      <c r="V13" s="163">
        <v>475</v>
      </c>
      <c r="W13" s="163">
        <v>550</v>
      </c>
      <c r="X13" s="163">
        <v>675</v>
      </c>
      <c r="Y13" s="70"/>
      <c r="Z13" s="171">
        <v>2050</v>
      </c>
      <c r="AA13" s="163">
        <v>698</v>
      </c>
      <c r="AB13" s="163">
        <v>550</v>
      </c>
      <c r="AC13" s="163">
        <v>650</v>
      </c>
      <c r="AD13" s="163">
        <v>795</v>
      </c>
      <c r="AE13" s="70"/>
      <c r="AF13" s="171">
        <v>670</v>
      </c>
      <c r="AG13" s="163">
        <v>1420</v>
      </c>
      <c r="AH13" s="163">
        <v>875</v>
      </c>
      <c r="AI13" s="163">
        <v>1275</v>
      </c>
      <c r="AJ13" s="163">
        <v>1820</v>
      </c>
      <c r="AK13" s="70"/>
      <c r="AL13" s="171">
        <v>8680</v>
      </c>
      <c r="AM13" s="171">
        <v>664</v>
      </c>
      <c r="AN13" s="171">
        <v>475</v>
      </c>
      <c r="AO13" s="171">
        <v>575</v>
      </c>
      <c r="AP13" s="171">
        <v>725</v>
      </c>
    </row>
    <row r="14" spans="1:42" x14ac:dyDescent="0.2">
      <c r="A14" s="13" t="s">
        <v>244</v>
      </c>
      <c r="B14" s="124">
        <v>20</v>
      </c>
      <c r="C14" s="71">
        <v>437</v>
      </c>
      <c r="D14" s="71">
        <v>325</v>
      </c>
      <c r="E14" s="71">
        <v>475</v>
      </c>
      <c r="F14" s="71">
        <v>495</v>
      </c>
      <c r="G14" s="71"/>
      <c r="H14" s="124">
        <v>10</v>
      </c>
      <c r="I14" s="71">
        <v>497</v>
      </c>
      <c r="J14" s="71">
        <v>450</v>
      </c>
      <c r="K14" s="71">
        <v>495</v>
      </c>
      <c r="L14" s="71">
        <v>575</v>
      </c>
      <c r="M14" s="70"/>
      <c r="N14" s="171">
        <v>120</v>
      </c>
      <c r="O14" s="163">
        <v>477</v>
      </c>
      <c r="P14" s="163">
        <v>395</v>
      </c>
      <c r="Q14" s="163">
        <v>450</v>
      </c>
      <c r="R14" s="163">
        <v>550</v>
      </c>
      <c r="S14" s="70"/>
      <c r="T14" s="171">
        <v>920</v>
      </c>
      <c r="U14" s="163">
        <v>549</v>
      </c>
      <c r="V14" s="163">
        <v>450</v>
      </c>
      <c r="W14" s="163">
        <v>525</v>
      </c>
      <c r="X14" s="163">
        <v>600</v>
      </c>
      <c r="Y14" s="70"/>
      <c r="Z14" s="171">
        <v>340</v>
      </c>
      <c r="AA14" s="163">
        <v>629</v>
      </c>
      <c r="AB14" s="163">
        <v>500</v>
      </c>
      <c r="AC14" s="163">
        <v>595</v>
      </c>
      <c r="AD14" s="163">
        <v>700</v>
      </c>
      <c r="AE14" s="70"/>
      <c r="AF14" s="171">
        <v>50</v>
      </c>
      <c r="AG14" s="163">
        <v>850</v>
      </c>
      <c r="AH14" s="163">
        <v>650</v>
      </c>
      <c r="AI14" s="163">
        <v>850</v>
      </c>
      <c r="AJ14" s="163">
        <v>980</v>
      </c>
      <c r="AK14" s="70"/>
      <c r="AL14" s="171">
        <v>1450</v>
      </c>
      <c r="AM14" s="171">
        <v>570</v>
      </c>
      <c r="AN14" s="171">
        <v>450</v>
      </c>
      <c r="AO14" s="171">
        <v>550</v>
      </c>
      <c r="AP14" s="171">
        <v>650</v>
      </c>
    </row>
    <row r="15" spans="1:42" x14ac:dyDescent="0.2">
      <c r="A15" s="13" t="s">
        <v>246</v>
      </c>
      <c r="B15" s="124">
        <v>160</v>
      </c>
      <c r="C15" s="71">
        <v>437</v>
      </c>
      <c r="D15" s="71">
        <v>393</v>
      </c>
      <c r="E15" s="71">
        <v>430</v>
      </c>
      <c r="F15" s="71">
        <v>451</v>
      </c>
      <c r="G15" s="71"/>
      <c r="H15" s="124">
        <v>30</v>
      </c>
      <c r="I15" s="71">
        <v>487</v>
      </c>
      <c r="J15" s="71">
        <v>400</v>
      </c>
      <c r="K15" s="71">
        <v>480</v>
      </c>
      <c r="L15" s="71">
        <v>550</v>
      </c>
      <c r="M15" s="70"/>
      <c r="N15" s="171">
        <v>480</v>
      </c>
      <c r="O15" s="163">
        <v>600</v>
      </c>
      <c r="P15" s="163">
        <v>490</v>
      </c>
      <c r="Q15" s="163">
        <v>578</v>
      </c>
      <c r="R15" s="163">
        <v>695</v>
      </c>
      <c r="S15" s="70"/>
      <c r="T15" s="171">
        <v>1370</v>
      </c>
      <c r="U15" s="163">
        <v>714</v>
      </c>
      <c r="V15" s="163">
        <v>595</v>
      </c>
      <c r="W15" s="163">
        <v>700</v>
      </c>
      <c r="X15" s="163">
        <v>805</v>
      </c>
      <c r="Y15" s="70"/>
      <c r="Z15" s="171">
        <v>620</v>
      </c>
      <c r="AA15" s="163">
        <v>846</v>
      </c>
      <c r="AB15" s="163">
        <v>650</v>
      </c>
      <c r="AC15" s="163">
        <v>795</v>
      </c>
      <c r="AD15" s="163">
        <v>995</v>
      </c>
      <c r="AE15" s="70"/>
      <c r="AF15" s="171">
        <v>430</v>
      </c>
      <c r="AG15" s="163">
        <v>1695</v>
      </c>
      <c r="AH15" s="163">
        <v>1200</v>
      </c>
      <c r="AI15" s="163">
        <v>1560</v>
      </c>
      <c r="AJ15" s="163">
        <v>2210</v>
      </c>
      <c r="AK15" s="70"/>
      <c r="AL15" s="171">
        <v>3090</v>
      </c>
      <c r="AM15" s="171">
        <v>843</v>
      </c>
      <c r="AN15" s="171">
        <v>575</v>
      </c>
      <c r="AO15" s="171">
        <v>700</v>
      </c>
      <c r="AP15" s="171">
        <v>900</v>
      </c>
    </row>
    <row r="16" spans="1:42" x14ac:dyDescent="0.2">
      <c r="A16" s="13" t="s">
        <v>248</v>
      </c>
      <c r="B16" s="124">
        <v>0</v>
      </c>
      <c r="C16" s="71">
        <v>390</v>
      </c>
      <c r="D16" s="71">
        <v>347</v>
      </c>
      <c r="E16" s="71">
        <v>368</v>
      </c>
      <c r="F16" s="71">
        <v>420</v>
      </c>
      <c r="G16" s="71"/>
      <c r="H16" s="124">
        <v>10</v>
      </c>
      <c r="I16" s="71">
        <v>368</v>
      </c>
      <c r="J16" s="71">
        <v>300</v>
      </c>
      <c r="K16" s="71">
        <v>313</v>
      </c>
      <c r="L16" s="71">
        <v>463</v>
      </c>
      <c r="M16" s="70"/>
      <c r="N16" s="171">
        <v>180</v>
      </c>
      <c r="O16" s="163">
        <v>462</v>
      </c>
      <c r="P16" s="163">
        <v>390</v>
      </c>
      <c r="Q16" s="163">
        <v>450</v>
      </c>
      <c r="R16" s="163">
        <v>500</v>
      </c>
      <c r="S16" s="70"/>
      <c r="T16" s="171">
        <v>1010</v>
      </c>
      <c r="U16" s="163">
        <v>560</v>
      </c>
      <c r="V16" s="163">
        <v>471</v>
      </c>
      <c r="W16" s="163">
        <v>550</v>
      </c>
      <c r="X16" s="163">
        <v>625</v>
      </c>
      <c r="Y16" s="70"/>
      <c r="Z16" s="171">
        <v>400</v>
      </c>
      <c r="AA16" s="163">
        <v>721</v>
      </c>
      <c r="AB16" s="163">
        <v>600</v>
      </c>
      <c r="AC16" s="163">
        <v>695</v>
      </c>
      <c r="AD16" s="163">
        <v>830</v>
      </c>
      <c r="AE16" s="70"/>
      <c r="AF16" s="171">
        <v>80</v>
      </c>
      <c r="AG16" s="163">
        <v>1015</v>
      </c>
      <c r="AH16" s="163">
        <v>800</v>
      </c>
      <c r="AI16" s="163">
        <v>940</v>
      </c>
      <c r="AJ16" s="163">
        <v>1250</v>
      </c>
      <c r="AK16" s="70"/>
      <c r="AL16" s="171">
        <v>1670</v>
      </c>
      <c r="AM16" s="171">
        <v>608</v>
      </c>
      <c r="AN16" s="171">
        <v>475</v>
      </c>
      <c r="AO16" s="171">
        <v>575</v>
      </c>
      <c r="AP16" s="171">
        <v>680</v>
      </c>
    </row>
    <row r="17" spans="1:42" x14ac:dyDescent="0.2">
      <c r="A17" s="13" t="s">
        <v>250</v>
      </c>
      <c r="B17" s="124">
        <v>20</v>
      </c>
      <c r="C17" s="71">
        <v>420</v>
      </c>
      <c r="D17" s="71">
        <v>390</v>
      </c>
      <c r="E17" s="71">
        <v>390</v>
      </c>
      <c r="F17" s="71">
        <v>477</v>
      </c>
      <c r="G17" s="71"/>
      <c r="H17" s="124" t="s">
        <v>84</v>
      </c>
      <c r="I17" s="71">
        <v>422</v>
      </c>
      <c r="J17" s="71">
        <v>350</v>
      </c>
      <c r="K17" s="71">
        <v>400</v>
      </c>
      <c r="L17" s="71">
        <v>480</v>
      </c>
      <c r="M17" s="70"/>
      <c r="N17" s="171">
        <v>60</v>
      </c>
      <c r="O17" s="163">
        <v>411</v>
      </c>
      <c r="P17" s="163">
        <v>375</v>
      </c>
      <c r="Q17" s="163">
        <v>395</v>
      </c>
      <c r="R17" s="163">
        <v>450</v>
      </c>
      <c r="S17" s="70"/>
      <c r="T17" s="171">
        <v>420</v>
      </c>
      <c r="U17" s="163">
        <v>484</v>
      </c>
      <c r="V17" s="163">
        <v>425</v>
      </c>
      <c r="W17" s="163">
        <v>475</v>
      </c>
      <c r="X17" s="163">
        <v>525</v>
      </c>
      <c r="Y17" s="70"/>
      <c r="Z17" s="171">
        <v>210</v>
      </c>
      <c r="AA17" s="163">
        <v>586</v>
      </c>
      <c r="AB17" s="163">
        <v>495</v>
      </c>
      <c r="AC17" s="163">
        <v>575</v>
      </c>
      <c r="AD17" s="163">
        <v>670</v>
      </c>
      <c r="AE17" s="70"/>
      <c r="AF17" s="171">
        <v>30</v>
      </c>
      <c r="AG17" s="163">
        <v>765</v>
      </c>
      <c r="AH17" s="163">
        <v>650</v>
      </c>
      <c r="AI17" s="163">
        <v>750</v>
      </c>
      <c r="AJ17" s="163">
        <v>850</v>
      </c>
      <c r="AK17" s="70"/>
      <c r="AL17" s="171">
        <v>730</v>
      </c>
      <c r="AM17" s="171">
        <v>515</v>
      </c>
      <c r="AN17" s="171">
        <v>425</v>
      </c>
      <c r="AO17" s="171">
        <v>495</v>
      </c>
      <c r="AP17" s="171">
        <v>575</v>
      </c>
    </row>
    <row r="18" spans="1:42" x14ac:dyDescent="0.2">
      <c r="A18" s="13" t="s">
        <v>252</v>
      </c>
      <c r="B18" s="124">
        <v>80</v>
      </c>
      <c r="C18" s="71">
        <v>361</v>
      </c>
      <c r="D18" s="71">
        <v>347</v>
      </c>
      <c r="E18" s="71">
        <v>368</v>
      </c>
      <c r="F18" s="71">
        <v>380</v>
      </c>
      <c r="G18" s="71"/>
      <c r="H18" s="124">
        <v>50</v>
      </c>
      <c r="I18" s="71">
        <v>445</v>
      </c>
      <c r="J18" s="71">
        <v>390</v>
      </c>
      <c r="K18" s="71">
        <v>455</v>
      </c>
      <c r="L18" s="71">
        <v>498</v>
      </c>
      <c r="M18" s="70"/>
      <c r="N18" s="171">
        <v>200</v>
      </c>
      <c r="O18" s="163">
        <v>441</v>
      </c>
      <c r="P18" s="163">
        <v>395</v>
      </c>
      <c r="Q18" s="163">
        <v>425</v>
      </c>
      <c r="R18" s="163">
        <v>495</v>
      </c>
      <c r="S18" s="70"/>
      <c r="T18" s="171">
        <v>850</v>
      </c>
      <c r="U18" s="163">
        <v>519</v>
      </c>
      <c r="V18" s="163">
        <v>450</v>
      </c>
      <c r="W18" s="163">
        <v>500</v>
      </c>
      <c r="X18" s="163">
        <v>550</v>
      </c>
      <c r="Y18" s="70"/>
      <c r="Z18" s="171">
        <v>480</v>
      </c>
      <c r="AA18" s="163">
        <v>586</v>
      </c>
      <c r="AB18" s="163">
        <v>500</v>
      </c>
      <c r="AC18" s="163">
        <v>563</v>
      </c>
      <c r="AD18" s="163">
        <v>625</v>
      </c>
      <c r="AE18" s="70"/>
      <c r="AF18" s="171">
        <v>90</v>
      </c>
      <c r="AG18" s="163">
        <v>914</v>
      </c>
      <c r="AH18" s="163">
        <v>695</v>
      </c>
      <c r="AI18" s="163">
        <v>850</v>
      </c>
      <c r="AJ18" s="163">
        <v>1050</v>
      </c>
      <c r="AK18" s="70"/>
      <c r="AL18" s="171">
        <v>1740</v>
      </c>
      <c r="AM18" s="171">
        <v>539</v>
      </c>
      <c r="AN18" s="171">
        <v>450</v>
      </c>
      <c r="AO18" s="171">
        <v>500</v>
      </c>
      <c r="AP18" s="171">
        <v>595</v>
      </c>
    </row>
    <row r="19" spans="1:42" x14ac:dyDescent="0.2">
      <c r="A19" s="13" t="s">
        <v>798</v>
      </c>
      <c r="B19" s="160">
        <v>2690</v>
      </c>
      <c r="C19" s="71">
        <v>407</v>
      </c>
      <c r="D19" s="71">
        <v>368</v>
      </c>
      <c r="E19" s="71">
        <v>403</v>
      </c>
      <c r="F19" s="71">
        <v>450</v>
      </c>
      <c r="G19" s="71"/>
      <c r="H19" s="124">
        <v>790</v>
      </c>
      <c r="I19" s="71">
        <v>462</v>
      </c>
      <c r="J19" s="71">
        <v>360</v>
      </c>
      <c r="K19" s="71">
        <v>450</v>
      </c>
      <c r="L19" s="71">
        <v>550</v>
      </c>
      <c r="M19" s="70"/>
      <c r="N19" s="170">
        <v>8790</v>
      </c>
      <c r="O19" s="162">
        <v>549</v>
      </c>
      <c r="P19" s="162">
        <v>425</v>
      </c>
      <c r="Q19" s="162">
        <v>515</v>
      </c>
      <c r="R19" s="162">
        <v>650</v>
      </c>
      <c r="S19" s="70"/>
      <c r="T19" s="170">
        <v>29890</v>
      </c>
      <c r="U19" s="162">
        <v>640</v>
      </c>
      <c r="V19" s="162">
        <v>500</v>
      </c>
      <c r="W19" s="162">
        <v>595</v>
      </c>
      <c r="X19" s="162">
        <v>725</v>
      </c>
      <c r="Y19" s="70"/>
      <c r="Z19" s="170">
        <v>16930</v>
      </c>
      <c r="AA19" s="162">
        <v>750</v>
      </c>
      <c r="AB19" s="162">
        <v>595</v>
      </c>
      <c r="AC19" s="162">
        <v>695</v>
      </c>
      <c r="AD19" s="162">
        <v>850</v>
      </c>
      <c r="AE19" s="70"/>
      <c r="AF19" s="170">
        <v>3630</v>
      </c>
      <c r="AG19" s="162">
        <v>1201</v>
      </c>
      <c r="AH19" s="162">
        <v>800</v>
      </c>
      <c r="AI19" s="162">
        <v>1000</v>
      </c>
      <c r="AJ19" s="162">
        <v>1421</v>
      </c>
      <c r="AK19" s="70"/>
      <c r="AL19" s="170">
        <v>62720</v>
      </c>
      <c r="AM19" s="170">
        <v>677</v>
      </c>
      <c r="AN19" s="170">
        <v>500</v>
      </c>
      <c r="AO19" s="170">
        <v>615</v>
      </c>
      <c r="AP19" s="170">
        <v>775</v>
      </c>
    </row>
    <row r="20" spans="1:42" x14ac:dyDescent="0.2">
      <c r="A20" s="13" t="s">
        <v>1021</v>
      </c>
      <c r="B20" s="124">
        <v>40</v>
      </c>
      <c r="C20" s="71">
        <v>326</v>
      </c>
      <c r="D20" s="71">
        <v>303</v>
      </c>
      <c r="E20" s="71">
        <v>325</v>
      </c>
      <c r="F20" s="71">
        <v>347</v>
      </c>
      <c r="G20" s="71"/>
      <c r="H20" s="124">
        <v>20</v>
      </c>
      <c r="I20" s="71">
        <v>357</v>
      </c>
      <c r="J20" s="71">
        <v>325</v>
      </c>
      <c r="K20" s="71">
        <v>350</v>
      </c>
      <c r="L20" s="71">
        <v>400</v>
      </c>
      <c r="M20" s="70"/>
      <c r="N20" s="171">
        <v>130</v>
      </c>
      <c r="O20" s="163">
        <v>435</v>
      </c>
      <c r="P20" s="163">
        <v>395</v>
      </c>
      <c r="Q20" s="163">
        <v>425</v>
      </c>
      <c r="R20" s="163">
        <v>475</v>
      </c>
      <c r="S20" s="70"/>
      <c r="T20" s="171">
        <v>730</v>
      </c>
      <c r="U20" s="163">
        <v>495</v>
      </c>
      <c r="V20" s="163">
        <v>433</v>
      </c>
      <c r="W20" s="163">
        <v>475</v>
      </c>
      <c r="X20" s="163">
        <v>550</v>
      </c>
      <c r="Y20" s="70"/>
      <c r="Z20" s="171">
        <v>370</v>
      </c>
      <c r="AA20" s="163">
        <v>578</v>
      </c>
      <c r="AB20" s="163">
        <v>495</v>
      </c>
      <c r="AC20" s="163">
        <v>575</v>
      </c>
      <c r="AD20" s="163">
        <v>650</v>
      </c>
      <c r="AE20" s="70"/>
      <c r="AF20" s="171">
        <v>60</v>
      </c>
      <c r="AG20" s="163">
        <v>794</v>
      </c>
      <c r="AH20" s="163">
        <v>657</v>
      </c>
      <c r="AI20" s="163">
        <v>783</v>
      </c>
      <c r="AJ20" s="163">
        <v>885</v>
      </c>
      <c r="AK20" s="70"/>
      <c r="AL20" s="171">
        <v>1350</v>
      </c>
      <c r="AM20" s="171">
        <v>518</v>
      </c>
      <c r="AN20" s="171">
        <v>430</v>
      </c>
      <c r="AO20" s="171">
        <v>495</v>
      </c>
      <c r="AP20" s="171">
        <v>580</v>
      </c>
    </row>
    <row r="21" spans="1:42" x14ac:dyDescent="0.2">
      <c r="A21" s="13" t="s">
        <v>1022</v>
      </c>
      <c r="B21" s="124">
        <v>20</v>
      </c>
      <c r="C21" s="71">
        <v>345</v>
      </c>
      <c r="D21" s="71">
        <v>303</v>
      </c>
      <c r="E21" s="71">
        <v>345</v>
      </c>
      <c r="F21" s="71">
        <v>412</v>
      </c>
      <c r="G21" s="71"/>
      <c r="H21" s="124">
        <v>20</v>
      </c>
      <c r="I21" s="71">
        <v>309</v>
      </c>
      <c r="J21" s="71">
        <v>275</v>
      </c>
      <c r="K21" s="71">
        <v>294</v>
      </c>
      <c r="L21" s="71">
        <v>325</v>
      </c>
      <c r="M21" s="70"/>
      <c r="N21" s="171">
        <v>230</v>
      </c>
      <c r="O21" s="163">
        <v>412</v>
      </c>
      <c r="P21" s="163">
        <v>368</v>
      </c>
      <c r="Q21" s="163">
        <v>412</v>
      </c>
      <c r="R21" s="163">
        <v>433</v>
      </c>
      <c r="S21" s="70"/>
      <c r="T21" s="171">
        <v>500</v>
      </c>
      <c r="U21" s="163">
        <v>533</v>
      </c>
      <c r="V21" s="163">
        <v>500</v>
      </c>
      <c r="W21" s="163">
        <v>535</v>
      </c>
      <c r="X21" s="163">
        <v>555</v>
      </c>
      <c r="Y21" s="70"/>
      <c r="Z21" s="171">
        <v>460</v>
      </c>
      <c r="AA21" s="163">
        <v>617</v>
      </c>
      <c r="AB21" s="163">
        <v>575</v>
      </c>
      <c r="AC21" s="163">
        <v>600</v>
      </c>
      <c r="AD21" s="163">
        <v>650</v>
      </c>
      <c r="AE21" s="70"/>
      <c r="AF21" s="171">
        <v>90</v>
      </c>
      <c r="AG21" s="163">
        <v>738</v>
      </c>
      <c r="AH21" s="163">
        <v>650</v>
      </c>
      <c r="AI21" s="163">
        <v>696</v>
      </c>
      <c r="AJ21" s="163">
        <v>795</v>
      </c>
      <c r="AK21" s="70"/>
      <c r="AL21" s="171">
        <v>1330</v>
      </c>
      <c r="AM21" s="171">
        <v>549</v>
      </c>
      <c r="AN21" s="171">
        <v>484</v>
      </c>
      <c r="AO21" s="171">
        <v>550</v>
      </c>
      <c r="AP21" s="171">
        <v>607</v>
      </c>
    </row>
    <row r="22" spans="1:42" x14ac:dyDescent="0.2">
      <c r="A22" s="13" t="s">
        <v>1023</v>
      </c>
      <c r="B22" s="124">
        <v>30</v>
      </c>
      <c r="C22" s="71">
        <v>401</v>
      </c>
      <c r="D22" s="71">
        <v>325</v>
      </c>
      <c r="E22" s="71">
        <v>385</v>
      </c>
      <c r="F22" s="71">
        <v>475</v>
      </c>
      <c r="G22" s="71"/>
      <c r="H22" s="124">
        <v>30</v>
      </c>
      <c r="I22" s="71">
        <v>509</v>
      </c>
      <c r="J22" s="71">
        <v>425</v>
      </c>
      <c r="K22" s="71">
        <v>500</v>
      </c>
      <c r="L22" s="71">
        <v>550</v>
      </c>
      <c r="M22" s="70"/>
      <c r="N22" s="171">
        <v>460</v>
      </c>
      <c r="O22" s="163">
        <v>536</v>
      </c>
      <c r="P22" s="163">
        <v>425</v>
      </c>
      <c r="Q22" s="163">
        <v>495</v>
      </c>
      <c r="R22" s="163">
        <v>600</v>
      </c>
      <c r="S22" s="70"/>
      <c r="T22" s="171">
        <v>1870</v>
      </c>
      <c r="U22" s="163">
        <v>715</v>
      </c>
      <c r="V22" s="163">
        <v>575</v>
      </c>
      <c r="W22" s="163">
        <v>650</v>
      </c>
      <c r="X22" s="163">
        <v>800</v>
      </c>
      <c r="Y22" s="70"/>
      <c r="Z22" s="171">
        <v>1080</v>
      </c>
      <c r="AA22" s="163">
        <v>942</v>
      </c>
      <c r="AB22" s="163">
        <v>695</v>
      </c>
      <c r="AC22" s="163">
        <v>825</v>
      </c>
      <c r="AD22" s="163">
        <v>1095</v>
      </c>
      <c r="AE22" s="70"/>
      <c r="AF22" s="171">
        <v>320</v>
      </c>
      <c r="AG22" s="163">
        <v>1723</v>
      </c>
      <c r="AH22" s="163">
        <v>1000</v>
      </c>
      <c r="AI22" s="163">
        <v>1450</v>
      </c>
      <c r="AJ22" s="163">
        <v>2200</v>
      </c>
      <c r="AK22" s="70"/>
      <c r="AL22" s="171">
        <v>3780</v>
      </c>
      <c r="AM22" s="171">
        <v>838</v>
      </c>
      <c r="AN22" s="171">
        <v>575</v>
      </c>
      <c r="AO22" s="171">
        <v>700</v>
      </c>
      <c r="AP22" s="171">
        <v>925</v>
      </c>
    </row>
    <row r="23" spans="1:42" x14ac:dyDescent="0.2">
      <c r="A23" s="13" t="s">
        <v>1024</v>
      </c>
      <c r="B23" s="124">
        <v>210</v>
      </c>
      <c r="C23" s="71">
        <v>430</v>
      </c>
      <c r="D23" s="71">
        <v>412</v>
      </c>
      <c r="E23" s="71">
        <v>429</v>
      </c>
      <c r="F23" s="71">
        <v>455</v>
      </c>
      <c r="G23" s="71"/>
      <c r="H23" s="124">
        <v>40</v>
      </c>
      <c r="I23" s="71">
        <v>468</v>
      </c>
      <c r="J23" s="71">
        <v>395</v>
      </c>
      <c r="K23" s="71">
        <v>440</v>
      </c>
      <c r="L23" s="71">
        <v>525</v>
      </c>
      <c r="M23" s="70"/>
      <c r="N23" s="171">
        <v>460</v>
      </c>
      <c r="O23" s="163">
        <v>561</v>
      </c>
      <c r="P23" s="163">
        <v>470</v>
      </c>
      <c r="Q23" s="163">
        <v>550</v>
      </c>
      <c r="R23" s="163">
        <v>650</v>
      </c>
      <c r="S23" s="70"/>
      <c r="T23" s="171">
        <v>1610</v>
      </c>
      <c r="U23" s="163">
        <v>676</v>
      </c>
      <c r="V23" s="163">
        <v>575</v>
      </c>
      <c r="W23" s="163">
        <v>650</v>
      </c>
      <c r="X23" s="163">
        <v>750</v>
      </c>
      <c r="Y23" s="70"/>
      <c r="Z23" s="171">
        <v>1100</v>
      </c>
      <c r="AA23" s="163">
        <v>790</v>
      </c>
      <c r="AB23" s="163">
        <v>650</v>
      </c>
      <c r="AC23" s="163">
        <v>750</v>
      </c>
      <c r="AD23" s="163">
        <v>875</v>
      </c>
      <c r="AE23" s="70"/>
      <c r="AF23" s="171">
        <v>260</v>
      </c>
      <c r="AG23" s="163">
        <v>1226</v>
      </c>
      <c r="AH23" s="163">
        <v>900</v>
      </c>
      <c r="AI23" s="163">
        <v>1150</v>
      </c>
      <c r="AJ23" s="163">
        <v>1400</v>
      </c>
      <c r="AK23" s="70"/>
      <c r="AL23" s="171">
        <v>3680</v>
      </c>
      <c r="AM23" s="171">
        <v>717</v>
      </c>
      <c r="AN23" s="171">
        <v>550</v>
      </c>
      <c r="AO23" s="171">
        <v>675</v>
      </c>
      <c r="AP23" s="171">
        <v>800</v>
      </c>
    </row>
    <row r="24" spans="1:42" x14ac:dyDescent="0.2">
      <c r="A24" s="13" t="s">
        <v>1025</v>
      </c>
      <c r="B24" s="124">
        <v>40</v>
      </c>
      <c r="C24" s="71">
        <v>369</v>
      </c>
      <c r="D24" s="71">
        <v>350</v>
      </c>
      <c r="E24" s="71">
        <v>368</v>
      </c>
      <c r="F24" s="71">
        <v>400</v>
      </c>
      <c r="G24" s="71"/>
      <c r="H24" s="124">
        <v>10</v>
      </c>
      <c r="I24" s="71">
        <v>423</v>
      </c>
      <c r="J24" s="71">
        <v>300</v>
      </c>
      <c r="K24" s="71">
        <v>408</v>
      </c>
      <c r="L24" s="71">
        <v>542</v>
      </c>
      <c r="M24" s="70"/>
      <c r="N24" s="171">
        <v>110</v>
      </c>
      <c r="O24" s="163">
        <v>425</v>
      </c>
      <c r="P24" s="163">
        <v>385</v>
      </c>
      <c r="Q24" s="163">
        <v>415</v>
      </c>
      <c r="R24" s="163">
        <v>455</v>
      </c>
      <c r="S24" s="70"/>
      <c r="T24" s="171">
        <v>460</v>
      </c>
      <c r="U24" s="163">
        <v>537</v>
      </c>
      <c r="V24" s="163">
        <v>475</v>
      </c>
      <c r="W24" s="163">
        <v>525</v>
      </c>
      <c r="X24" s="163">
        <v>595</v>
      </c>
      <c r="Y24" s="70"/>
      <c r="Z24" s="171">
        <v>330</v>
      </c>
      <c r="AA24" s="163">
        <v>637</v>
      </c>
      <c r="AB24" s="163">
        <v>550</v>
      </c>
      <c r="AC24" s="163">
        <v>600</v>
      </c>
      <c r="AD24" s="163">
        <v>695</v>
      </c>
      <c r="AE24" s="70"/>
      <c r="AF24" s="171">
        <v>50</v>
      </c>
      <c r="AG24" s="163">
        <v>972</v>
      </c>
      <c r="AH24" s="163">
        <v>695</v>
      </c>
      <c r="AI24" s="163">
        <v>950</v>
      </c>
      <c r="AJ24" s="163">
        <v>1100</v>
      </c>
      <c r="AK24" s="70"/>
      <c r="AL24" s="171">
        <v>1000</v>
      </c>
      <c r="AM24" s="171">
        <v>572</v>
      </c>
      <c r="AN24" s="171">
        <v>475</v>
      </c>
      <c r="AO24" s="171">
        <v>550</v>
      </c>
      <c r="AP24" s="171">
        <v>625</v>
      </c>
    </row>
    <row r="25" spans="1:42" x14ac:dyDescent="0.2">
      <c r="A25" s="13" t="s">
        <v>1026</v>
      </c>
      <c r="B25" s="124">
        <v>90</v>
      </c>
      <c r="C25" s="71">
        <v>425</v>
      </c>
      <c r="D25" s="71">
        <v>368</v>
      </c>
      <c r="E25" s="71">
        <v>412</v>
      </c>
      <c r="F25" s="71">
        <v>480</v>
      </c>
      <c r="G25" s="71"/>
      <c r="H25" s="124">
        <v>20</v>
      </c>
      <c r="I25" s="71">
        <v>440</v>
      </c>
      <c r="J25" s="71">
        <v>390</v>
      </c>
      <c r="K25" s="71">
        <v>475</v>
      </c>
      <c r="L25" s="71">
        <v>475</v>
      </c>
      <c r="M25" s="70"/>
      <c r="N25" s="171">
        <v>290</v>
      </c>
      <c r="O25" s="163">
        <v>510</v>
      </c>
      <c r="P25" s="163">
        <v>450</v>
      </c>
      <c r="Q25" s="163">
        <v>500</v>
      </c>
      <c r="R25" s="163">
        <v>575</v>
      </c>
      <c r="S25" s="70"/>
      <c r="T25" s="171">
        <v>1010</v>
      </c>
      <c r="U25" s="163">
        <v>638</v>
      </c>
      <c r="V25" s="163">
        <v>570</v>
      </c>
      <c r="W25" s="163">
        <v>625</v>
      </c>
      <c r="X25" s="163">
        <v>695</v>
      </c>
      <c r="Y25" s="70"/>
      <c r="Z25" s="171">
        <v>500</v>
      </c>
      <c r="AA25" s="163">
        <v>816</v>
      </c>
      <c r="AB25" s="163">
        <v>675</v>
      </c>
      <c r="AC25" s="163">
        <v>775</v>
      </c>
      <c r="AD25" s="163">
        <v>895</v>
      </c>
      <c r="AE25" s="70"/>
      <c r="AF25" s="171">
        <v>120</v>
      </c>
      <c r="AG25" s="163">
        <v>1215</v>
      </c>
      <c r="AH25" s="163">
        <v>910</v>
      </c>
      <c r="AI25" s="163">
        <v>1150</v>
      </c>
      <c r="AJ25" s="163">
        <v>1400</v>
      </c>
      <c r="AK25" s="70"/>
      <c r="AL25" s="171">
        <v>2030</v>
      </c>
      <c r="AM25" s="171">
        <v>685</v>
      </c>
      <c r="AN25" s="171">
        <v>550</v>
      </c>
      <c r="AO25" s="171">
        <v>650</v>
      </c>
      <c r="AP25" s="171">
        <v>750</v>
      </c>
    </row>
    <row r="26" spans="1:42" x14ac:dyDescent="0.2">
      <c r="A26" s="13" t="s">
        <v>799</v>
      </c>
      <c r="B26" s="124">
        <v>340</v>
      </c>
      <c r="C26" s="71">
        <v>392</v>
      </c>
      <c r="D26" s="71">
        <v>368</v>
      </c>
      <c r="E26" s="71">
        <v>375</v>
      </c>
      <c r="F26" s="71">
        <v>425</v>
      </c>
      <c r="G26" s="71"/>
      <c r="H26" s="124">
        <v>50</v>
      </c>
      <c r="I26" s="71">
        <v>374</v>
      </c>
      <c r="J26" s="71">
        <v>310</v>
      </c>
      <c r="K26" s="71">
        <v>380</v>
      </c>
      <c r="L26" s="71">
        <v>415</v>
      </c>
      <c r="M26" s="70"/>
      <c r="N26" s="171">
        <v>810</v>
      </c>
      <c r="O26" s="163">
        <v>464</v>
      </c>
      <c r="P26" s="163">
        <v>385</v>
      </c>
      <c r="Q26" s="163">
        <v>450</v>
      </c>
      <c r="R26" s="163">
        <v>550</v>
      </c>
      <c r="S26" s="70"/>
      <c r="T26" s="171">
        <v>3080</v>
      </c>
      <c r="U26" s="163">
        <v>539</v>
      </c>
      <c r="V26" s="163">
        <v>450</v>
      </c>
      <c r="W26" s="163">
        <v>525</v>
      </c>
      <c r="X26" s="163">
        <v>610</v>
      </c>
      <c r="Y26" s="70"/>
      <c r="Z26" s="171">
        <v>1810</v>
      </c>
      <c r="AA26" s="163">
        <v>653</v>
      </c>
      <c r="AB26" s="163">
        <v>550</v>
      </c>
      <c r="AC26" s="163">
        <v>625</v>
      </c>
      <c r="AD26" s="163">
        <v>750</v>
      </c>
      <c r="AE26" s="70"/>
      <c r="AF26" s="171">
        <v>420</v>
      </c>
      <c r="AG26" s="163">
        <v>906</v>
      </c>
      <c r="AH26" s="163">
        <v>695</v>
      </c>
      <c r="AI26" s="163">
        <v>850</v>
      </c>
      <c r="AJ26" s="163">
        <v>1000</v>
      </c>
      <c r="AK26" s="70"/>
      <c r="AL26" s="171">
        <v>6510</v>
      </c>
      <c r="AM26" s="171">
        <v>576</v>
      </c>
      <c r="AN26" s="171">
        <v>450</v>
      </c>
      <c r="AO26" s="171">
        <v>550</v>
      </c>
      <c r="AP26" s="171">
        <v>650</v>
      </c>
    </row>
    <row r="27" spans="1:42" x14ac:dyDescent="0.2">
      <c r="A27" s="13" t="s">
        <v>260</v>
      </c>
      <c r="B27" s="124">
        <v>0</v>
      </c>
      <c r="C27" s="71">
        <v>407</v>
      </c>
      <c r="D27" s="71">
        <v>368</v>
      </c>
      <c r="E27" s="71">
        <v>403</v>
      </c>
      <c r="F27" s="71">
        <v>450</v>
      </c>
      <c r="G27" s="71"/>
      <c r="H27" s="124">
        <v>10</v>
      </c>
      <c r="I27" s="71">
        <v>346</v>
      </c>
      <c r="J27" s="71">
        <v>330</v>
      </c>
      <c r="K27" s="71">
        <v>350</v>
      </c>
      <c r="L27" s="71">
        <v>380</v>
      </c>
      <c r="M27" s="70"/>
      <c r="N27" s="171">
        <v>150</v>
      </c>
      <c r="O27" s="163">
        <v>393</v>
      </c>
      <c r="P27" s="163">
        <v>347</v>
      </c>
      <c r="Q27" s="163">
        <v>395</v>
      </c>
      <c r="R27" s="163">
        <v>450</v>
      </c>
      <c r="S27" s="70"/>
      <c r="T27" s="171">
        <v>480</v>
      </c>
      <c r="U27" s="163">
        <v>482</v>
      </c>
      <c r="V27" s="163">
        <v>410</v>
      </c>
      <c r="W27" s="163">
        <v>450</v>
      </c>
      <c r="X27" s="163">
        <v>525</v>
      </c>
      <c r="Y27" s="70"/>
      <c r="Z27" s="171">
        <v>320</v>
      </c>
      <c r="AA27" s="163">
        <v>615</v>
      </c>
      <c r="AB27" s="163">
        <v>499</v>
      </c>
      <c r="AC27" s="163">
        <v>575</v>
      </c>
      <c r="AD27" s="163">
        <v>700</v>
      </c>
      <c r="AE27" s="70"/>
      <c r="AF27" s="171">
        <v>70</v>
      </c>
      <c r="AG27" s="163">
        <v>827</v>
      </c>
      <c r="AH27" s="163">
        <v>600</v>
      </c>
      <c r="AI27" s="163">
        <v>775</v>
      </c>
      <c r="AJ27" s="163">
        <v>950</v>
      </c>
      <c r="AK27" s="70"/>
      <c r="AL27" s="171">
        <v>1020</v>
      </c>
      <c r="AM27" s="171">
        <v>534</v>
      </c>
      <c r="AN27" s="171">
        <v>425</v>
      </c>
      <c r="AO27" s="171">
        <v>495</v>
      </c>
      <c r="AP27" s="171">
        <v>600</v>
      </c>
    </row>
    <row r="28" spans="1:42" x14ac:dyDescent="0.2">
      <c r="A28" s="13" t="s">
        <v>262</v>
      </c>
      <c r="B28" s="124">
        <v>40</v>
      </c>
      <c r="C28" s="71">
        <v>414</v>
      </c>
      <c r="D28" s="71">
        <v>354</v>
      </c>
      <c r="E28" s="71">
        <v>390</v>
      </c>
      <c r="F28" s="71">
        <v>477</v>
      </c>
      <c r="G28" s="71"/>
      <c r="H28" s="124" t="s">
        <v>84</v>
      </c>
      <c r="I28" s="71">
        <v>462</v>
      </c>
      <c r="J28" s="71">
        <v>360</v>
      </c>
      <c r="K28" s="71">
        <v>450</v>
      </c>
      <c r="L28" s="71">
        <v>550</v>
      </c>
      <c r="M28" s="70"/>
      <c r="N28" s="171">
        <v>60</v>
      </c>
      <c r="O28" s="163">
        <v>497</v>
      </c>
      <c r="P28" s="163">
        <v>390</v>
      </c>
      <c r="Q28" s="163">
        <v>490</v>
      </c>
      <c r="R28" s="163">
        <v>565</v>
      </c>
      <c r="S28" s="70"/>
      <c r="T28" s="171">
        <v>400</v>
      </c>
      <c r="U28" s="163">
        <v>544</v>
      </c>
      <c r="V28" s="163">
        <v>450</v>
      </c>
      <c r="W28" s="163">
        <v>525</v>
      </c>
      <c r="X28" s="163">
        <v>598</v>
      </c>
      <c r="Y28" s="70"/>
      <c r="Z28" s="171">
        <v>190</v>
      </c>
      <c r="AA28" s="163">
        <v>654</v>
      </c>
      <c r="AB28" s="163">
        <v>550</v>
      </c>
      <c r="AC28" s="163">
        <v>635</v>
      </c>
      <c r="AD28" s="163">
        <v>750</v>
      </c>
      <c r="AE28" s="70"/>
      <c r="AF28" s="171">
        <v>30</v>
      </c>
      <c r="AG28" s="163">
        <v>899</v>
      </c>
      <c r="AH28" s="163">
        <v>695</v>
      </c>
      <c r="AI28" s="163">
        <v>850</v>
      </c>
      <c r="AJ28" s="163">
        <v>1045</v>
      </c>
      <c r="AK28" s="70"/>
      <c r="AL28" s="171">
        <v>710</v>
      </c>
      <c r="AM28" s="171">
        <v>579</v>
      </c>
      <c r="AN28" s="171">
        <v>465</v>
      </c>
      <c r="AO28" s="171">
        <v>550</v>
      </c>
      <c r="AP28" s="171">
        <v>650</v>
      </c>
    </row>
    <row r="29" spans="1:42" x14ac:dyDescent="0.2">
      <c r="A29" s="13" t="s">
        <v>264</v>
      </c>
      <c r="B29" s="124">
        <v>230</v>
      </c>
      <c r="C29" s="71">
        <v>367</v>
      </c>
      <c r="D29" s="71">
        <v>347</v>
      </c>
      <c r="E29" s="71">
        <v>368</v>
      </c>
      <c r="F29" s="71">
        <v>390</v>
      </c>
      <c r="G29" s="71"/>
      <c r="H29" s="124">
        <v>10</v>
      </c>
      <c r="I29" s="71">
        <v>325</v>
      </c>
      <c r="J29" s="71">
        <v>310</v>
      </c>
      <c r="K29" s="71">
        <v>320</v>
      </c>
      <c r="L29" s="71">
        <v>347</v>
      </c>
      <c r="M29" s="70"/>
      <c r="N29" s="171">
        <v>190</v>
      </c>
      <c r="O29" s="163">
        <v>399</v>
      </c>
      <c r="P29" s="163">
        <v>360</v>
      </c>
      <c r="Q29" s="163">
        <v>395</v>
      </c>
      <c r="R29" s="163">
        <v>425</v>
      </c>
      <c r="S29" s="70"/>
      <c r="T29" s="171">
        <v>980</v>
      </c>
      <c r="U29" s="163">
        <v>486</v>
      </c>
      <c r="V29" s="163">
        <v>430</v>
      </c>
      <c r="W29" s="163">
        <v>475</v>
      </c>
      <c r="X29" s="163">
        <v>525</v>
      </c>
      <c r="Y29" s="70"/>
      <c r="Z29" s="171">
        <v>510</v>
      </c>
      <c r="AA29" s="163">
        <v>600</v>
      </c>
      <c r="AB29" s="163">
        <v>525</v>
      </c>
      <c r="AC29" s="163">
        <v>580</v>
      </c>
      <c r="AD29" s="163">
        <v>660</v>
      </c>
      <c r="AE29" s="70"/>
      <c r="AF29" s="171">
        <v>110</v>
      </c>
      <c r="AG29" s="163">
        <v>814</v>
      </c>
      <c r="AH29" s="163">
        <v>695</v>
      </c>
      <c r="AI29" s="163">
        <v>780</v>
      </c>
      <c r="AJ29" s="163">
        <v>895</v>
      </c>
      <c r="AK29" s="70"/>
      <c r="AL29" s="171">
        <v>2040</v>
      </c>
      <c r="AM29" s="171">
        <v>510</v>
      </c>
      <c r="AN29" s="171">
        <v>415</v>
      </c>
      <c r="AO29" s="171">
        <v>475</v>
      </c>
      <c r="AP29" s="171">
        <v>575</v>
      </c>
    </row>
    <row r="30" spans="1:42" x14ac:dyDescent="0.2">
      <c r="A30" s="13" t="s">
        <v>266</v>
      </c>
      <c r="B30" s="124">
        <v>0</v>
      </c>
      <c r="C30" s="71">
        <v>407</v>
      </c>
      <c r="D30" s="71">
        <v>368</v>
      </c>
      <c r="E30" s="71">
        <v>403</v>
      </c>
      <c r="F30" s="71">
        <v>450</v>
      </c>
      <c r="G30" s="71"/>
      <c r="H30" s="124">
        <v>10</v>
      </c>
      <c r="I30" s="71">
        <v>331</v>
      </c>
      <c r="J30" s="71">
        <v>295</v>
      </c>
      <c r="K30" s="71">
        <v>325</v>
      </c>
      <c r="L30" s="71">
        <v>375</v>
      </c>
      <c r="M30" s="70"/>
      <c r="N30" s="171">
        <v>110</v>
      </c>
      <c r="O30" s="163">
        <v>432</v>
      </c>
      <c r="P30" s="163">
        <v>375</v>
      </c>
      <c r="Q30" s="163">
        <v>428</v>
      </c>
      <c r="R30" s="163">
        <v>485</v>
      </c>
      <c r="S30" s="70"/>
      <c r="T30" s="171">
        <v>340</v>
      </c>
      <c r="U30" s="163">
        <v>510</v>
      </c>
      <c r="V30" s="163">
        <v>420</v>
      </c>
      <c r="W30" s="163">
        <v>495</v>
      </c>
      <c r="X30" s="163">
        <v>575</v>
      </c>
      <c r="Y30" s="70"/>
      <c r="Z30" s="171">
        <v>240</v>
      </c>
      <c r="AA30" s="163">
        <v>584</v>
      </c>
      <c r="AB30" s="163">
        <v>475</v>
      </c>
      <c r="AC30" s="163">
        <v>550</v>
      </c>
      <c r="AD30" s="163">
        <v>650</v>
      </c>
      <c r="AE30" s="70"/>
      <c r="AF30" s="171">
        <v>40</v>
      </c>
      <c r="AG30" s="163">
        <v>761</v>
      </c>
      <c r="AH30" s="163">
        <v>600</v>
      </c>
      <c r="AI30" s="163">
        <v>795</v>
      </c>
      <c r="AJ30" s="163">
        <v>895</v>
      </c>
      <c r="AK30" s="70"/>
      <c r="AL30" s="171">
        <v>750</v>
      </c>
      <c r="AM30" s="171">
        <v>534</v>
      </c>
      <c r="AN30" s="171">
        <v>425</v>
      </c>
      <c r="AO30" s="171">
        <v>500</v>
      </c>
      <c r="AP30" s="171">
        <v>600</v>
      </c>
    </row>
    <row r="31" spans="1:42" x14ac:dyDescent="0.2">
      <c r="A31" s="13" t="s">
        <v>268</v>
      </c>
      <c r="B31" s="124">
        <v>20</v>
      </c>
      <c r="C31" s="71">
        <v>413</v>
      </c>
      <c r="D31" s="71">
        <v>381</v>
      </c>
      <c r="E31" s="71">
        <v>412</v>
      </c>
      <c r="F31" s="71">
        <v>433</v>
      </c>
      <c r="G31" s="71"/>
      <c r="H31" s="124">
        <v>10</v>
      </c>
      <c r="I31" s="71">
        <v>364</v>
      </c>
      <c r="J31" s="71">
        <v>290</v>
      </c>
      <c r="K31" s="71">
        <v>340</v>
      </c>
      <c r="L31" s="71">
        <v>446</v>
      </c>
      <c r="M31" s="70"/>
      <c r="N31" s="171">
        <v>70</v>
      </c>
      <c r="O31" s="163">
        <v>466</v>
      </c>
      <c r="P31" s="163">
        <v>425</v>
      </c>
      <c r="Q31" s="163">
        <v>475</v>
      </c>
      <c r="R31" s="163">
        <v>495</v>
      </c>
      <c r="S31" s="70"/>
      <c r="T31" s="171">
        <v>320</v>
      </c>
      <c r="U31" s="163">
        <v>561</v>
      </c>
      <c r="V31" s="163">
        <v>500</v>
      </c>
      <c r="W31" s="163">
        <v>555</v>
      </c>
      <c r="X31" s="163">
        <v>600</v>
      </c>
      <c r="Y31" s="70"/>
      <c r="Z31" s="171">
        <v>230</v>
      </c>
      <c r="AA31" s="163">
        <v>657</v>
      </c>
      <c r="AB31" s="163">
        <v>575</v>
      </c>
      <c r="AC31" s="163">
        <v>650</v>
      </c>
      <c r="AD31" s="163">
        <v>725</v>
      </c>
      <c r="AE31" s="70"/>
      <c r="AF31" s="171">
        <v>70</v>
      </c>
      <c r="AG31" s="163">
        <v>873</v>
      </c>
      <c r="AH31" s="163">
        <v>735</v>
      </c>
      <c r="AI31" s="163">
        <v>850</v>
      </c>
      <c r="AJ31" s="163">
        <v>950</v>
      </c>
      <c r="AK31" s="70"/>
      <c r="AL31" s="171">
        <v>720</v>
      </c>
      <c r="AM31" s="171">
        <v>606</v>
      </c>
      <c r="AN31" s="171">
        <v>500</v>
      </c>
      <c r="AO31" s="171">
        <v>575</v>
      </c>
      <c r="AP31" s="171">
        <v>668</v>
      </c>
    </row>
    <row r="32" spans="1:42" x14ac:dyDescent="0.2">
      <c r="A32" s="13" t="s">
        <v>270</v>
      </c>
      <c r="B32" s="124">
        <v>50</v>
      </c>
      <c r="C32" s="71">
        <v>485</v>
      </c>
      <c r="D32" s="71">
        <v>390</v>
      </c>
      <c r="E32" s="71">
        <v>476</v>
      </c>
      <c r="F32" s="71">
        <v>563</v>
      </c>
      <c r="G32" s="71"/>
      <c r="H32" s="124">
        <v>10</v>
      </c>
      <c r="I32" s="71">
        <v>439</v>
      </c>
      <c r="J32" s="71">
        <v>400</v>
      </c>
      <c r="K32" s="71">
        <v>450</v>
      </c>
      <c r="L32" s="71">
        <v>463</v>
      </c>
      <c r="M32" s="70"/>
      <c r="N32" s="171">
        <v>230</v>
      </c>
      <c r="O32" s="163">
        <v>569</v>
      </c>
      <c r="P32" s="163">
        <v>510</v>
      </c>
      <c r="Q32" s="163">
        <v>575</v>
      </c>
      <c r="R32" s="163">
        <v>605</v>
      </c>
      <c r="S32" s="70"/>
      <c r="T32" s="171">
        <v>560</v>
      </c>
      <c r="U32" s="163">
        <v>684</v>
      </c>
      <c r="V32" s="163">
        <v>610</v>
      </c>
      <c r="W32" s="163">
        <v>675</v>
      </c>
      <c r="X32" s="163">
        <v>750</v>
      </c>
      <c r="Y32" s="70"/>
      <c r="Z32" s="171">
        <v>330</v>
      </c>
      <c r="AA32" s="163">
        <v>818</v>
      </c>
      <c r="AB32" s="163">
        <v>700</v>
      </c>
      <c r="AC32" s="163">
        <v>795</v>
      </c>
      <c r="AD32" s="163">
        <v>875</v>
      </c>
      <c r="AE32" s="70"/>
      <c r="AF32" s="171">
        <v>90</v>
      </c>
      <c r="AG32" s="163">
        <v>1178</v>
      </c>
      <c r="AH32" s="163">
        <v>890</v>
      </c>
      <c r="AI32" s="163">
        <v>1100</v>
      </c>
      <c r="AJ32" s="163">
        <v>1300</v>
      </c>
      <c r="AK32" s="70"/>
      <c r="AL32" s="171">
        <v>1270</v>
      </c>
      <c r="AM32" s="171">
        <v>723</v>
      </c>
      <c r="AN32" s="171">
        <v>595</v>
      </c>
      <c r="AO32" s="171">
        <v>675</v>
      </c>
      <c r="AP32" s="171">
        <v>795</v>
      </c>
    </row>
    <row r="33" spans="1:42" x14ac:dyDescent="0.2">
      <c r="A33" s="13" t="s">
        <v>800</v>
      </c>
      <c r="B33" s="124">
        <v>740</v>
      </c>
      <c r="C33" s="71">
        <v>432</v>
      </c>
      <c r="D33" s="71">
        <v>390</v>
      </c>
      <c r="E33" s="71">
        <v>433</v>
      </c>
      <c r="F33" s="71">
        <v>477</v>
      </c>
      <c r="G33" s="71"/>
      <c r="H33" s="124">
        <v>330</v>
      </c>
      <c r="I33" s="71">
        <v>529</v>
      </c>
      <c r="J33" s="71">
        <v>450</v>
      </c>
      <c r="K33" s="71">
        <v>535</v>
      </c>
      <c r="L33" s="71">
        <v>625</v>
      </c>
      <c r="M33" s="70"/>
      <c r="N33" s="171">
        <v>3430</v>
      </c>
      <c r="O33" s="163">
        <v>651</v>
      </c>
      <c r="P33" s="163">
        <v>525</v>
      </c>
      <c r="Q33" s="163">
        <v>650</v>
      </c>
      <c r="R33" s="163">
        <v>760</v>
      </c>
      <c r="S33" s="70"/>
      <c r="T33" s="171">
        <v>11520</v>
      </c>
      <c r="U33" s="163">
        <v>721</v>
      </c>
      <c r="V33" s="163">
        <v>550</v>
      </c>
      <c r="W33" s="163">
        <v>695</v>
      </c>
      <c r="X33" s="163">
        <v>850</v>
      </c>
      <c r="Y33" s="70"/>
      <c r="Z33" s="171">
        <v>5180</v>
      </c>
      <c r="AA33" s="163">
        <v>843</v>
      </c>
      <c r="AB33" s="163">
        <v>650</v>
      </c>
      <c r="AC33" s="163">
        <v>780</v>
      </c>
      <c r="AD33" s="163">
        <v>950</v>
      </c>
      <c r="AE33" s="70"/>
      <c r="AF33" s="171">
        <v>1100</v>
      </c>
      <c r="AG33" s="163">
        <v>1369</v>
      </c>
      <c r="AH33" s="163">
        <v>950</v>
      </c>
      <c r="AI33" s="163">
        <v>1250</v>
      </c>
      <c r="AJ33" s="163">
        <v>1600</v>
      </c>
      <c r="AK33" s="70"/>
      <c r="AL33" s="171">
        <v>22300</v>
      </c>
      <c r="AM33" s="171">
        <v>758</v>
      </c>
      <c r="AN33" s="171">
        <v>550</v>
      </c>
      <c r="AO33" s="171">
        <v>695</v>
      </c>
      <c r="AP33" s="171">
        <v>875</v>
      </c>
    </row>
    <row r="34" spans="1:42" x14ac:dyDescent="0.2">
      <c r="A34" s="13" t="s">
        <v>272</v>
      </c>
      <c r="B34" s="124">
        <v>50</v>
      </c>
      <c r="C34" s="71">
        <v>368</v>
      </c>
      <c r="D34" s="71">
        <v>325</v>
      </c>
      <c r="E34" s="71">
        <v>375</v>
      </c>
      <c r="F34" s="71">
        <v>395</v>
      </c>
      <c r="G34" s="71"/>
      <c r="H34" s="124">
        <v>60</v>
      </c>
      <c r="I34" s="71">
        <v>428</v>
      </c>
      <c r="J34" s="71">
        <v>395</v>
      </c>
      <c r="K34" s="71">
        <v>450</v>
      </c>
      <c r="L34" s="71">
        <v>450</v>
      </c>
      <c r="M34" s="70"/>
      <c r="N34" s="171">
        <v>230</v>
      </c>
      <c r="O34" s="163">
        <v>485</v>
      </c>
      <c r="P34" s="163">
        <v>400</v>
      </c>
      <c r="Q34" s="163">
        <v>475</v>
      </c>
      <c r="R34" s="163">
        <v>540</v>
      </c>
      <c r="S34" s="70"/>
      <c r="T34" s="171">
        <v>1160</v>
      </c>
      <c r="U34" s="163">
        <v>587</v>
      </c>
      <c r="V34" s="163">
        <v>495</v>
      </c>
      <c r="W34" s="163">
        <v>565</v>
      </c>
      <c r="X34" s="163">
        <v>625</v>
      </c>
      <c r="Y34" s="70"/>
      <c r="Z34" s="171">
        <v>480</v>
      </c>
      <c r="AA34" s="163">
        <v>730</v>
      </c>
      <c r="AB34" s="163">
        <v>625</v>
      </c>
      <c r="AC34" s="163">
        <v>695</v>
      </c>
      <c r="AD34" s="163">
        <v>795</v>
      </c>
      <c r="AE34" s="70"/>
      <c r="AF34" s="171">
        <v>120</v>
      </c>
      <c r="AG34" s="163">
        <v>1142</v>
      </c>
      <c r="AH34" s="163">
        <v>825</v>
      </c>
      <c r="AI34" s="163">
        <v>1013</v>
      </c>
      <c r="AJ34" s="163">
        <v>1350</v>
      </c>
      <c r="AK34" s="70"/>
      <c r="AL34" s="171">
        <v>2090</v>
      </c>
      <c r="AM34" s="171">
        <v>632</v>
      </c>
      <c r="AN34" s="171">
        <v>495</v>
      </c>
      <c r="AO34" s="171">
        <v>575</v>
      </c>
      <c r="AP34" s="171">
        <v>695</v>
      </c>
    </row>
    <row r="35" spans="1:42" x14ac:dyDescent="0.2">
      <c r="A35" s="13" t="s">
        <v>274</v>
      </c>
      <c r="B35" s="124" t="s">
        <v>84</v>
      </c>
      <c r="C35" s="71">
        <v>407</v>
      </c>
      <c r="D35" s="71">
        <v>368</v>
      </c>
      <c r="E35" s="71">
        <v>403</v>
      </c>
      <c r="F35" s="71">
        <v>450</v>
      </c>
      <c r="G35" s="71"/>
      <c r="H35" s="124">
        <v>20</v>
      </c>
      <c r="I35" s="71">
        <v>484</v>
      </c>
      <c r="J35" s="71">
        <v>410</v>
      </c>
      <c r="K35" s="71">
        <v>455</v>
      </c>
      <c r="L35" s="71">
        <v>555</v>
      </c>
      <c r="M35" s="70"/>
      <c r="N35" s="171">
        <v>130</v>
      </c>
      <c r="O35" s="163">
        <v>526</v>
      </c>
      <c r="P35" s="163">
        <v>450</v>
      </c>
      <c r="Q35" s="163">
        <v>500</v>
      </c>
      <c r="R35" s="163">
        <v>595</v>
      </c>
      <c r="S35" s="70"/>
      <c r="T35" s="171">
        <v>740</v>
      </c>
      <c r="U35" s="163">
        <v>634</v>
      </c>
      <c r="V35" s="163">
        <v>550</v>
      </c>
      <c r="W35" s="163">
        <v>625</v>
      </c>
      <c r="X35" s="163">
        <v>700</v>
      </c>
      <c r="Y35" s="70"/>
      <c r="Z35" s="171">
        <v>380</v>
      </c>
      <c r="AA35" s="163">
        <v>809</v>
      </c>
      <c r="AB35" s="163">
        <v>688</v>
      </c>
      <c r="AC35" s="163">
        <v>795</v>
      </c>
      <c r="AD35" s="163">
        <v>895</v>
      </c>
      <c r="AE35" s="70"/>
      <c r="AF35" s="171">
        <v>60</v>
      </c>
      <c r="AG35" s="163">
        <v>1197</v>
      </c>
      <c r="AH35" s="163">
        <v>800</v>
      </c>
      <c r="AI35" s="163">
        <v>1025</v>
      </c>
      <c r="AJ35" s="163">
        <v>1395</v>
      </c>
      <c r="AK35" s="70"/>
      <c r="AL35" s="171">
        <v>1330</v>
      </c>
      <c r="AM35" s="171">
        <v>695</v>
      </c>
      <c r="AN35" s="171">
        <v>550</v>
      </c>
      <c r="AO35" s="171">
        <v>650</v>
      </c>
      <c r="AP35" s="171">
        <v>795</v>
      </c>
    </row>
    <row r="36" spans="1:42" x14ac:dyDescent="0.2">
      <c r="A36" s="13" t="s">
        <v>276</v>
      </c>
      <c r="B36" s="124">
        <v>330</v>
      </c>
      <c r="C36" s="71">
        <v>446</v>
      </c>
      <c r="D36" s="71">
        <v>403</v>
      </c>
      <c r="E36" s="71">
        <v>477</v>
      </c>
      <c r="F36" s="71">
        <v>498</v>
      </c>
      <c r="G36" s="71"/>
      <c r="H36" s="124">
        <v>90</v>
      </c>
      <c r="I36" s="71">
        <v>619</v>
      </c>
      <c r="J36" s="71">
        <v>550</v>
      </c>
      <c r="K36" s="71">
        <v>600</v>
      </c>
      <c r="L36" s="71">
        <v>695</v>
      </c>
      <c r="M36" s="70"/>
      <c r="N36" s="171">
        <v>1510</v>
      </c>
      <c r="O36" s="163">
        <v>753</v>
      </c>
      <c r="P36" s="163">
        <v>675</v>
      </c>
      <c r="Q36" s="163">
        <v>750</v>
      </c>
      <c r="R36" s="163">
        <v>825</v>
      </c>
      <c r="S36" s="70"/>
      <c r="T36" s="171">
        <v>3200</v>
      </c>
      <c r="U36" s="163">
        <v>902</v>
      </c>
      <c r="V36" s="163">
        <v>775</v>
      </c>
      <c r="W36" s="163">
        <v>875</v>
      </c>
      <c r="X36" s="163">
        <v>995</v>
      </c>
      <c r="Y36" s="70"/>
      <c r="Z36" s="171">
        <v>930</v>
      </c>
      <c r="AA36" s="163">
        <v>1051</v>
      </c>
      <c r="AB36" s="163">
        <v>850</v>
      </c>
      <c r="AC36" s="163">
        <v>1000</v>
      </c>
      <c r="AD36" s="163">
        <v>1200</v>
      </c>
      <c r="AE36" s="70"/>
      <c r="AF36" s="171">
        <v>300</v>
      </c>
      <c r="AG36" s="163">
        <v>1635</v>
      </c>
      <c r="AH36" s="163">
        <v>1200</v>
      </c>
      <c r="AI36" s="163">
        <v>1500</v>
      </c>
      <c r="AJ36" s="163">
        <v>1850</v>
      </c>
      <c r="AK36" s="70"/>
      <c r="AL36" s="171">
        <v>6370</v>
      </c>
      <c r="AM36" s="171">
        <v>896</v>
      </c>
      <c r="AN36" s="171">
        <v>725</v>
      </c>
      <c r="AO36" s="171">
        <v>850</v>
      </c>
      <c r="AP36" s="171">
        <v>995</v>
      </c>
    </row>
    <row r="37" spans="1:42" x14ac:dyDescent="0.2">
      <c r="A37" s="13" t="s">
        <v>278</v>
      </c>
      <c r="B37" s="124">
        <v>40</v>
      </c>
      <c r="C37" s="71">
        <v>414</v>
      </c>
      <c r="D37" s="71">
        <v>405</v>
      </c>
      <c r="E37" s="71">
        <v>433</v>
      </c>
      <c r="F37" s="71">
        <v>433</v>
      </c>
      <c r="G37" s="71"/>
      <c r="H37" s="124">
        <v>10</v>
      </c>
      <c r="I37" s="71">
        <v>348</v>
      </c>
      <c r="J37" s="71">
        <v>290</v>
      </c>
      <c r="K37" s="71">
        <v>290</v>
      </c>
      <c r="L37" s="71">
        <v>425</v>
      </c>
      <c r="M37" s="70"/>
      <c r="N37" s="171">
        <v>90</v>
      </c>
      <c r="O37" s="163">
        <v>518</v>
      </c>
      <c r="P37" s="163">
        <v>475</v>
      </c>
      <c r="Q37" s="163">
        <v>508</v>
      </c>
      <c r="R37" s="163">
        <v>575</v>
      </c>
      <c r="S37" s="70"/>
      <c r="T37" s="171">
        <v>520</v>
      </c>
      <c r="U37" s="163">
        <v>580</v>
      </c>
      <c r="V37" s="163">
        <v>515</v>
      </c>
      <c r="W37" s="163">
        <v>575</v>
      </c>
      <c r="X37" s="163">
        <v>625</v>
      </c>
      <c r="Y37" s="70"/>
      <c r="Z37" s="171">
        <v>290</v>
      </c>
      <c r="AA37" s="163">
        <v>740</v>
      </c>
      <c r="AB37" s="163">
        <v>625</v>
      </c>
      <c r="AC37" s="163">
        <v>725</v>
      </c>
      <c r="AD37" s="163">
        <v>800</v>
      </c>
      <c r="AE37" s="70"/>
      <c r="AF37" s="171">
        <v>40</v>
      </c>
      <c r="AG37" s="163">
        <v>1027</v>
      </c>
      <c r="AH37" s="163">
        <v>813</v>
      </c>
      <c r="AI37" s="163">
        <v>1000</v>
      </c>
      <c r="AJ37" s="163">
        <v>1225</v>
      </c>
      <c r="AK37" s="70"/>
      <c r="AL37" s="171">
        <v>980</v>
      </c>
      <c r="AM37" s="171">
        <v>633</v>
      </c>
      <c r="AN37" s="171">
        <v>525</v>
      </c>
      <c r="AO37" s="171">
        <v>595</v>
      </c>
      <c r="AP37" s="171">
        <v>695</v>
      </c>
    </row>
    <row r="38" spans="1:42" x14ac:dyDescent="0.2">
      <c r="A38" s="13" t="s">
        <v>280</v>
      </c>
      <c r="B38" s="124">
        <v>0</v>
      </c>
      <c r="C38" s="71">
        <v>407</v>
      </c>
      <c r="D38" s="71">
        <v>368</v>
      </c>
      <c r="E38" s="71">
        <v>403</v>
      </c>
      <c r="F38" s="71">
        <v>450</v>
      </c>
      <c r="G38" s="71"/>
      <c r="H38" s="124">
        <v>20</v>
      </c>
      <c r="I38" s="71">
        <v>354</v>
      </c>
      <c r="J38" s="71">
        <v>303</v>
      </c>
      <c r="K38" s="71">
        <v>325</v>
      </c>
      <c r="L38" s="71">
        <v>395</v>
      </c>
      <c r="M38" s="70"/>
      <c r="N38" s="171">
        <v>120</v>
      </c>
      <c r="O38" s="163">
        <v>443</v>
      </c>
      <c r="P38" s="163">
        <v>385</v>
      </c>
      <c r="Q38" s="163">
        <v>450</v>
      </c>
      <c r="R38" s="163">
        <v>495</v>
      </c>
      <c r="S38" s="70"/>
      <c r="T38" s="171">
        <v>590</v>
      </c>
      <c r="U38" s="163">
        <v>537</v>
      </c>
      <c r="V38" s="163">
        <v>465</v>
      </c>
      <c r="W38" s="163">
        <v>525</v>
      </c>
      <c r="X38" s="163">
        <v>595</v>
      </c>
      <c r="Y38" s="70"/>
      <c r="Z38" s="171">
        <v>330</v>
      </c>
      <c r="AA38" s="163">
        <v>665</v>
      </c>
      <c r="AB38" s="163">
        <v>550</v>
      </c>
      <c r="AC38" s="163">
        <v>650</v>
      </c>
      <c r="AD38" s="163">
        <v>750</v>
      </c>
      <c r="AE38" s="70"/>
      <c r="AF38" s="171">
        <v>40</v>
      </c>
      <c r="AG38" s="163">
        <v>999</v>
      </c>
      <c r="AH38" s="163">
        <v>725</v>
      </c>
      <c r="AI38" s="163">
        <v>900</v>
      </c>
      <c r="AJ38" s="163">
        <v>1200</v>
      </c>
      <c r="AK38" s="70"/>
      <c r="AL38" s="171">
        <v>1100</v>
      </c>
      <c r="AM38" s="171">
        <v>579</v>
      </c>
      <c r="AN38" s="171">
        <v>475</v>
      </c>
      <c r="AO38" s="171">
        <v>550</v>
      </c>
      <c r="AP38" s="171">
        <v>650</v>
      </c>
    </row>
    <row r="39" spans="1:42" x14ac:dyDescent="0.2">
      <c r="A39" s="13" t="s">
        <v>282</v>
      </c>
      <c r="B39" s="124">
        <v>190</v>
      </c>
      <c r="C39" s="71">
        <v>431</v>
      </c>
      <c r="D39" s="71">
        <v>390</v>
      </c>
      <c r="E39" s="71">
        <v>440</v>
      </c>
      <c r="F39" s="71">
        <v>475</v>
      </c>
      <c r="G39" s="71"/>
      <c r="H39" s="124">
        <v>80</v>
      </c>
      <c r="I39" s="71">
        <v>605</v>
      </c>
      <c r="J39" s="71">
        <v>575</v>
      </c>
      <c r="K39" s="71">
        <v>600</v>
      </c>
      <c r="L39" s="71">
        <v>630</v>
      </c>
      <c r="M39" s="70"/>
      <c r="N39" s="171">
        <v>450</v>
      </c>
      <c r="O39" s="163">
        <v>696</v>
      </c>
      <c r="P39" s="163">
        <v>600</v>
      </c>
      <c r="Q39" s="163">
        <v>699</v>
      </c>
      <c r="R39" s="163">
        <v>795</v>
      </c>
      <c r="S39" s="70"/>
      <c r="T39" s="171">
        <v>1210</v>
      </c>
      <c r="U39" s="163">
        <v>795</v>
      </c>
      <c r="V39" s="163">
        <v>650</v>
      </c>
      <c r="W39" s="163">
        <v>750</v>
      </c>
      <c r="X39" s="163">
        <v>895</v>
      </c>
      <c r="Y39" s="70"/>
      <c r="Z39" s="171">
        <v>410</v>
      </c>
      <c r="AA39" s="163">
        <v>935</v>
      </c>
      <c r="AB39" s="163">
        <v>750</v>
      </c>
      <c r="AC39" s="163">
        <v>895</v>
      </c>
      <c r="AD39" s="163">
        <v>1050</v>
      </c>
      <c r="AE39" s="70"/>
      <c r="AF39" s="171">
        <v>90</v>
      </c>
      <c r="AG39" s="163">
        <v>1369</v>
      </c>
      <c r="AH39" s="163">
        <v>1050</v>
      </c>
      <c r="AI39" s="163">
        <v>1200</v>
      </c>
      <c r="AJ39" s="163">
        <v>1500</v>
      </c>
      <c r="AK39" s="70"/>
      <c r="AL39" s="171">
        <v>2430</v>
      </c>
      <c r="AM39" s="171">
        <v>787</v>
      </c>
      <c r="AN39" s="171">
        <v>625</v>
      </c>
      <c r="AO39" s="171">
        <v>750</v>
      </c>
      <c r="AP39" s="171">
        <v>895</v>
      </c>
    </row>
    <row r="40" spans="1:42" x14ac:dyDescent="0.2">
      <c r="A40" s="13" t="s">
        <v>284</v>
      </c>
      <c r="B40" s="13">
        <v>20</v>
      </c>
      <c r="C40" s="13">
        <v>481</v>
      </c>
      <c r="D40" s="13">
        <v>395</v>
      </c>
      <c r="E40" s="13">
        <v>425</v>
      </c>
      <c r="F40" s="13">
        <v>540</v>
      </c>
      <c r="H40" s="124">
        <v>10</v>
      </c>
      <c r="I40" s="71">
        <v>494</v>
      </c>
      <c r="J40" s="71">
        <v>495</v>
      </c>
      <c r="K40" s="71">
        <v>495</v>
      </c>
      <c r="L40" s="71">
        <v>525</v>
      </c>
      <c r="N40" s="171">
        <v>220</v>
      </c>
      <c r="O40" s="163">
        <v>604</v>
      </c>
      <c r="P40" s="163">
        <v>550</v>
      </c>
      <c r="Q40" s="163">
        <v>600</v>
      </c>
      <c r="R40" s="163">
        <v>650</v>
      </c>
      <c r="T40" s="171">
        <v>930</v>
      </c>
      <c r="U40" s="163">
        <v>731</v>
      </c>
      <c r="V40" s="163">
        <v>650</v>
      </c>
      <c r="W40" s="163">
        <v>700</v>
      </c>
      <c r="X40" s="163">
        <v>795</v>
      </c>
      <c r="Z40" s="171">
        <v>620</v>
      </c>
      <c r="AA40" s="163">
        <v>856</v>
      </c>
      <c r="AB40" s="163">
        <v>650</v>
      </c>
      <c r="AC40" s="163">
        <v>850</v>
      </c>
      <c r="AD40" s="163">
        <v>950</v>
      </c>
      <c r="AF40" s="171">
        <v>120</v>
      </c>
      <c r="AG40" s="163">
        <v>1394</v>
      </c>
      <c r="AH40" s="163">
        <v>1100</v>
      </c>
      <c r="AI40" s="163">
        <v>1350</v>
      </c>
      <c r="AJ40" s="163">
        <v>1568</v>
      </c>
      <c r="AL40" s="171">
        <v>1910</v>
      </c>
      <c r="AM40" s="171">
        <v>796</v>
      </c>
      <c r="AN40" s="171">
        <v>650</v>
      </c>
      <c r="AO40" s="171">
        <v>725</v>
      </c>
      <c r="AP40" s="171">
        <v>850</v>
      </c>
    </row>
    <row r="41" spans="1:42" x14ac:dyDescent="0.2">
      <c r="A41" s="13" t="s">
        <v>286</v>
      </c>
      <c r="B41" s="13">
        <v>30</v>
      </c>
      <c r="C41" s="13">
        <v>436</v>
      </c>
      <c r="D41" s="13">
        <v>377</v>
      </c>
      <c r="E41" s="13">
        <v>433</v>
      </c>
      <c r="F41" s="13">
        <v>520</v>
      </c>
      <c r="H41" s="124">
        <v>10</v>
      </c>
      <c r="I41" s="71">
        <v>404</v>
      </c>
      <c r="J41" s="71">
        <v>365</v>
      </c>
      <c r="K41" s="71">
        <v>399</v>
      </c>
      <c r="L41" s="71">
        <v>440</v>
      </c>
      <c r="N41" s="171">
        <v>150</v>
      </c>
      <c r="O41" s="163">
        <v>536</v>
      </c>
      <c r="P41" s="163">
        <v>495</v>
      </c>
      <c r="Q41" s="163">
        <v>525</v>
      </c>
      <c r="R41" s="163">
        <v>595</v>
      </c>
      <c r="T41" s="171">
        <v>730</v>
      </c>
      <c r="U41" s="163">
        <v>619</v>
      </c>
      <c r="V41" s="163">
        <v>550</v>
      </c>
      <c r="W41" s="163">
        <v>600</v>
      </c>
      <c r="X41" s="163">
        <v>675</v>
      </c>
      <c r="Z41" s="171">
        <v>370</v>
      </c>
      <c r="AA41" s="163">
        <v>763</v>
      </c>
      <c r="AB41" s="163">
        <v>650</v>
      </c>
      <c r="AC41" s="163">
        <v>750</v>
      </c>
      <c r="AD41" s="163">
        <v>850</v>
      </c>
      <c r="AF41" s="171">
        <v>50</v>
      </c>
      <c r="AG41" s="163">
        <v>981</v>
      </c>
      <c r="AH41" s="163">
        <v>825</v>
      </c>
      <c r="AI41" s="163">
        <v>950</v>
      </c>
      <c r="AJ41" s="163">
        <v>1100</v>
      </c>
      <c r="AL41" s="171">
        <v>1330</v>
      </c>
      <c r="AM41" s="171">
        <v>656</v>
      </c>
      <c r="AN41" s="171">
        <v>550</v>
      </c>
      <c r="AO41" s="171">
        <v>625</v>
      </c>
      <c r="AP41" s="171">
        <v>725</v>
      </c>
    </row>
    <row r="42" spans="1:42" x14ac:dyDescent="0.2">
      <c r="A42" s="13" t="s">
        <v>288</v>
      </c>
      <c r="B42" s="13" t="s">
        <v>84</v>
      </c>
      <c r="C42" s="71">
        <v>407</v>
      </c>
      <c r="D42" s="71">
        <v>368</v>
      </c>
      <c r="E42" s="71">
        <v>403</v>
      </c>
      <c r="F42" s="71">
        <v>450</v>
      </c>
      <c r="H42" s="124">
        <v>20</v>
      </c>
      <c r="I42" s="71">
        <v>583</v>
      </c>
      <c r="J42" s="71">
        <v>525</v>
      </c>
      <c r="K42" s="71">
        <v>625</v>
      </c>
      <c r="L42" s="71">
        <v>695</v>
      </c>
      <c r="N42" s="171">
        <v>260</v>
      </c>
      <c r="O42" s="163">
        <v>692</v>
      </c>
      <c r="P42" s="163">
        <v>620</v>
      </c>
      <c r="Q42" s="163">
        <v>695</v>
      </c>
      <c r="R42" s="163">
        <v>750</v>
      </c>
      <c r="T42" s="171">
        <v>810</v>
      </c>
      <c r="U42" s="163">
        <v>884</v>
      </c>
      <c r="V42" s="163">
        <v>775</v>
      </c>
      <c r="W42" s="163">
        <v>850</v>
      </c>
      <c r="X42" s="163">
        <v>950</v>
      </c>
      <c r="Z42" s="171">
        <v>440</v>
      </c>
      <c r="AA42" s="163">
        <v>1197</v>
      </c>
      <c r="AB42" s="163">
        <v>950</v>
      </c>
      <c r="AC42" s="163">
        <v>1200</v>
      </c>
      <c r="AD42" s="163">
        <v>1350</v>
      </c>
      <c r="AF42" s="171">
        <v>140</v>
      </c>
      <c r="AG42" s="163">
        <v>1828</v>
      </c>
      <c r="AH42" s="163">
        <v>1450</v>
      </c>
      <c r="AI42" s="163">
        <v>1698</v>
      </c>
      <c r="AJ42" s="163">
        <v>2000</v>
      </c>
      <c r="AL42" s="171">
        <v>1670</v>
      </c>
      <c r="AM42" s="171">
        <v>1011</v>
      </c>
      <c r="AN42" s="171">
        <v>750</v>
      </c>
      <c r="AO42" s="171">
        <v>895</v>
      </c>
      <c r="AP42" s="171">
        <v>1195</v>
      </c>
    </row>
    <row r="43" spans="1:42" x14ac:dyDescent="0.2">
      <c r="A43" s="13" t="s">
        <v>290</v>
      </c>
      <c r="B43" s="13">
        <v>80</v>
      </c>
      <c r="C43" s="13">
        <v>406</v>
      </c>
      <c r="D43" s="13">
        <v>350</v>
      </c>
      <c r="E43" s="13">
        <v>395</v>
      </c>
      <c r="F43" s="13">
        <v>477</v>
      </c>
      <c r="H43" s="124">
        <v>20</v>
      </c>
      <c r="I43" s="71">
        <v>413</v>
      </c>
      <c r="J43" s="71">
        <v>390</v>
      </c>
      <c r="K43" s="71">
        <v>400</v>
      </c>
      <c r="L43" s="71">
        <v>475</v>
      </c>
      <c r="N43" s="171">
        <v>270</v>
      </c>
      <c r="O43" s="163">
        <v>409</v>
      </c>
      <c r="P43" s="163">
        <v>375</v>
      </c>
      <c r="Q43" s="163">
        <v>395</v>
      </c>
      <c r="R43" s="163">
        <v>445</v>
      </c>
      <c r="T43" s="171">
        <v>1650</v>
      </c>
      <c r="U43" s="163">
        <v>518</v>
      </c>
      <c r="V43" s="163">
        <v>450</v>
      </c>
      <c r="W43" s="163">
        <v>500</v>
      </c>
      <c r="X43" s="163">
        <v>575</v>
      </c>
      <c r="Z43" s="171">
        <v>940</v>
      </c>
      <c r="AA43" s="163">
        <v>616</v>
      </c>
      <c r="AB43" s="163">
        <v>525</v>
      </c>
      <c r="AC43" s="163">
        <v>595</v>
      </c>
      <c r="AD43" s="163">
        <v>695</v>
      </c>
      <c r="AF43" s="171">
        <v>130</v>
      </c>
      <c r="AG43" s="163">
        <v>890</v>
      </c>
      <c r="AH43" s="163">
        <v>750</v>
      </c>
      <c r="AI43" s="163">
        <v>850</v>
      </c>
      <c r="AJ43" s="163">
        <v>995</v>
      </c>
      <c r="AL43" s="171">
        <v>3090</v>
      </c>
      <c r="AM43" s="171">
        <v>550</v>
      </c>
      <c r="AN43" s="171">
        <v>450</v>
      </c>
      <c r="AO43" s="171">
        <v>525</v>
      </c>
      <c r="AP43" s="171">
        <v>600</v>
      </c>
    </row>
    <row r="44" spans="1:42" x14ac:dyDescent="0.2">
      <c r="A44" s="13" t="s">
        <v>801</v>
      </c>
      <c r="B44" s="13">
        <v>540</v>
      </c>
      <c r="C44" s="13">
        <v>387</v>
      </c>
      <c r="D44" s="13">
        <v>347</v>
      </c>
      <c r="E44" s="13">
        <v>370</v>
      </c>
      <c r="F44" s="13">
        <v>429</v>
      </c>
      <c r="H44" s="124">
        <v>100</v>
      </c>
      <c r="I44" s="71">
        <v>372</v>
      </c>
      <c r="J44" s="71">
        <v>325</v>
      </c>
      <c r="K44" s="71">
        <v>350</v>
      </c>
      <c r="L44" s="71">
        <v>395</v>
      </c>
      <c r="N44" s="171">
        <v>1290</v>
      </c>
      <c r="O44" s="163">
        <v>457</v>
      </c>
      <c r="P44" s="163">
        <v>400</v>
      </c>
      <c r="Q44" s="163">
        <v>450</v>
      </c>
      <c r="R44" s="163">
        <v>500</v>
      </c>
      <c r="T44" s="171">
        <v>4740</v>
      </c>
      <c r="U44" s="163">
        <v>551</v>
      </c>
      <c r="V44" s="163">
        <v>475</v>
      </c>
      <c r="W44" s="163">
        <v>550</v>
      </c>
      <c r="X44" s="163">
        <v>600</v>
      </c>
      <c r="Z44" s="171">
        <v>2850</v>
      </c>
      <c r="AA44" s="163">
        <v>663</v>
      </c>
      <c r="AB44" s="163">
        <v>550</v>
      </c>
      <c r="AC44" s="163">
        <v>650</v>
      </c>
      <c r="AD44" s="163">
        <v>750</v>
      </c>
      <c r="AF44" s="171">
        <v>620</v>
      </c>
      <c r="AG44" s="163">
        <v>944</v>
      </c>
      <c r="AH44" s="163">
        <v>725</v>
      </c>
      <c r="AI44" s="163">
        <v>875</v>
      </c>
      <c r="AJ44" s="163">
        <v>1100</v>
      </c>
      <c r="AL44" s="171">
        <v>10130</v>
      </c>
      <c r="AM44" s="171">
        <v>584</v>
      </c>
      <c r="AN44" s="171">
        <v>465</v>
      </c>
      <c r="AO44" s="171">
        <v>550</v>
      </c>
      <c r="AP44" s="171">
        <v>650</v>
      </c>
    </row>
    <row r="45" spans="1:42" x14ac:dyDescent="0.2">
      <c r="A45" s="156" t="s">
        <v>292</v>
      </c>
      <c r="B45" s="13">
        <v>180</v>
      </c>
      <c r="C45" s="13">
        <v>412</v>
      </c>
      <c r="D45" s="13">
        <v>368</v>
      </c>
      <c r="E45" s="13">
        <v>390</v>
      </c>
      <c r="F45" s="13">
        <v>433</v>
      </c>
      <c r="H45" s="124" t="s">
        <v>84</v>
      </c>
      <c r="I45" s="71">
        <v>462</v>
      </c>
      <c r="J45" s="71">
        <v>360</v>
      </c>
      <c r="K45" s="71">
        <v>450</v>
      </c>
      <c r="L45" s="71">
        <v>550</v>
      </c>
      <c r="N45" s="171">
        <v>50</v>
      </c>
      <c r="O45" s="163">
        <v>389</v>
      </c>
      <c r="P45" s="163">
        <v>347</v>
      </c>
      <c r="Q45" s="163">
        <v>370</v>
      </c>
      <c r="R45" s="163">
        <v>395</v>
      </c>
      <c r="T45" s="171">
        <v>420</v>
      </c>
      <c r="U45" s="163">
        <v>465</v>
      </c>
      <c r="V45" s="163">
        <v>399</v>
      </c>
      <c r="W45" s="163">
        <v>450</v>
      </c>
      <c r="X45" s="163">
        <v>500</v>
      </c>
      <c r="Z45" s="171">
        <v>150</v>
      </c>
      <c r="AA45" s="163">
        <v>563</v>
      </c>
      <c r="AB45" s="163">
        <v>465</v>
      </c>
      <c r="AC45" s="163">
        <v>550</v>
      </c>
      <c r="AD45" s="163">
        <v>625</v>
      </c>
      <c r="AF45" s="171">
        <v>30</v>
      </c>
      <c r="AG45" s="163">
        <v>794</v>
      </c>
      <c r="AH45" s="163">
        <v>650</v>
      </c>
      <c r="AI45" s="163">
        <v>750</v>
      </c>
      <c r="AJ45" s="163">
        <v>910</v>
      </c>
      <c r="AL45" s="171">
        <v>830</v>
      </c>
      <c r="AM45" s="171">
        <v>479</v>
      </c>
      <c r="AN45" s="171">
        <v>390</v>
      </c>
      <c r="AO45" s="171">
        <v>450</v>
      </c>
      <c r="AP45" s="171">
        <v>525</v>
      </c>
    </row>
    <row r="46" spans="1:42" ht="14.45" customHeight="1" x14ac:dyDescent="0.2">
      <c r="A46" s="155" t="s">
        <v>294</v>
      </c>
      <c r="B46" s="13">
        <v>0</v>
      </c>
      <c r="C46" s="71">
        <v>407</v>
      </c>
      <c r="D46" s="71">
        <v>368</v>
      </c>
      <c r="E46" s="71">
        <v>403</v>
      </c>
      <c r="F46" s="71">
        <v>450</v>
      </c>
      <c r="H46" s="124" t="s">
        <v>84</v>
      </c>
      <c r="I46" s="71">
        <v>462</v>
      </c>
      <c r="J46" s="71">
        <v>360</v>
      </c>
      <c r="K46" s="71">
        <v>450</v>
      </c>
      <c r="L46" s="71">
        <v>550</v>
      </c>
      <c r="N46" s="171">
        <v>120</v>
      </c>
      <c r="O46" s="163">
        <v>460</v>
      </c>
      <c r="P46" s="163">
        <v>403</v>
      </c>
      <c r="Q46" s="163">
        <v>450</v>
      </c>
      <c r="R46" s="163">
        <v>500</v>
      </c>
      <c r="T46" s="171">
        <v>480</v>
      </c>
      <c r="U46" s="163">
        <v>582</v>
      </c>
      <c r="V46" s="163">
        <v>525</v>
      </c>
      <c r="W46" s="163">
        <v>575</v>
      </c>
      <c r="X46" s="163">
        <v>625</v>
      </c>
      <c r="Z46" s="171">
        <v>310</v>
      </c>
      <c r="AA46" s="163">
        <v>694</v>
      </c>
      <c r="AB46" s="163">
        <v>600</v>
      </c>
      <c r="AC46" s="163">
        <v>675</v>
      </c>
      <c r="AD46" s="163">
        <v>755</v>
      </c>
      <c r="AF46" s="171">
        <v>70</v>
      </c>
      <c r="AG46" s="163">
        <v>1095</v>
      </c>
      <c r="AH46" s="163">
        <v>900</v>
      </c>
      <c r="AI46" s="163">
        <v>975</v>
      </c>
      <c r="AJ46" s="163">
        <v>1200</v>
      </c>
      <c r="AL46" s="171">
        <v>970</v>
      </c>
      <c r="AM46" s="171">
        <v>636</v>
      </c>
      <c r="AN46" s="171">
        <v>525</v>
      </c>
      <c r="AO46" s="171">
        <v>600</v>
      </c>
      <c r="AP46" s="171">
        <v>695</v>
      </c>
    </row>
    <row r="47" spans="1:42" x14ac:dyDescent="0.2">
      <c r="A47" s="13" t="s">
        <v>296</v>
      </c>
      <c r="B47" s="13">
        <v>0</v>
      </c>
      <c r="C47" s="71">
        <v>407</v>
      </c>
      <c r="D47" s="71">
        <v>368</v>
      </c>
      <c r="E47" s="71">
        <v>403</v>
      </c>
      <c r="F47" s="71">
        <v>450</v>
      </c>
      <c r="H47" s="124">
        <v>10</v>
      </c>
      <c r="I47" s="71">
        <v>344</v>
      </c>
      <c r="J47" s="71">
        <v>275</v>
      </c>
      <c r="K47" s="71">
        <v>325</v>
      </c>
      <c r="L47" s="71">
        <v>360</v>
      </c>
      <c r="N47" s="171">
        <v>150</v>
      </c>
      <c r="O47" s="163">
        <v>452</v>
      </c>
      <c r="P47" s="163">
        <v>400</v>
      </c>
      <c r="Q47" s="163">
        <v>450</v>
      </c>
      <c r="R47" s="163">
        <v>498</v>
      </c>
      <c r="T47" s="171">
        <v>230</v>
      </c>
      <c r="U47" s="163">
        <v>606</v>
      </c>
      <c r="V47" s="163">
        <v>525</v>
      </c>
      <c r="W47" s="163">
        <v>575</v>
      </c>
      <c r="X47" s="163">
        <v>675</v>
      </c>
      <c r="Z47" s="171">
        <v>150</v>
      </c>
      <c r="AA47" s="163">
        <v>750</v>
      </c>
      <c r="AB47" s="163">
        <v>665</v>
      </c>
      <c r="AC47" s="163">
        <v>725</v>
      </c>
      <c r="AD47" s="163">
        <v>825</v>
      </c>
      <c r="AF47" s="171">
        <v>50</v>
      </c>
      <c r="AG47" s="163">
        <v>1069</v>
      </c>
      <c r="AH47" s="163">
        <v>825</v>
      </c>
      <c r="AI47" s="163">
        <v>975</v>
      </c>
      <c r="AJ47" s="163">
        <v>1295</v>
      </c>
      <c r="AL47" s="171">
        <v>580</v>
      </c>
      <c r="AM47" s="171">
        <v>635</v>
      </c>
      <c r="AN47" s="171">
        <v>481</v>
      </c>
      <c r="AO47" s="171">
        <v>585</v>
      </c>
      <c r="AP47" s="171">
        <v>725</v>
      </c>
    </row>
    <row r="48" spans="1:42" x14ac:dyDescent="0.2">
      <c r="A48" s="13" t="s">
        <v>298</v>
      </c>
      <c r="B48" s="13" t="s">
        <v>84</v>
      </c>
      <c r="C48" s="71">
        <v>407</v>
      </c>
      <c r="D48" s="71">
        <v>368</v>
      </c>
      <c r="E48" s="71">
        <v>403</v>
      </c>
      <c r="F48" s="71">
        <v>450</v>
      </c>
      <c r="H48" s="124">
        <v>10</v>
      </c>
      <c r="I48" s="71">
        <v>311</v>
      </c>
      <c r="J48" s="71">
        <v>281</v>
      </c>
      <c r="K48" s="71">
        <v>303</v>
      </c>
      <c r="L48" s="71">
        <v>325</v>
      </c>
      <c r="N48" s="171">
        <v>70</v>
      </c>
      <c r="O48" s="163">
        <v>396</v>
      </c>
      <c r="P48" s="163">
        <v>350</v>
      </c>
      <c r="Q48" s="163">
        <v>395</v>
      </c>
      <c r="R48" s="163">
        <v>425</v>
      </c>
      <c r="T48" s="171">
        <v>530</v>
      </c>
      <c r="U48" s="163">
        <v>466</v>
      </c>
      <c r="V48" s="163">
        <v>425</v>
      </c>
      <c r="W48" s="163">
        <v>450</v>
      </c>
      <c r="X48" s="163">
        <v>495</v>
      </c>
      <c r="Z48" s="171">
        <v>230</v>
      </c>
      <c r="AA48" s="163">
        <v>555</v>
      </c>
      <c r="AB48" s="163">
        <v>495</v>
      </c>
      <c r="AC48" s="163">
        <v>550</v>
      </c>
      <c r="AD48" s="163">
        <v>600</v>
      </c>
      <c r="AF48" s="171">
        <v>30</v>
      </c>
      <c r="AG48" s="163">
        <v>744</v>
      </c>
      <c r="AH48" s="163">
        <v>525</v>
      </c>
      <c r="AI48" s="163">
        <v>695</v>
      </c>
      <c r="AJ48" s="163">
        <v>795</v>
      </c>
      <c r="AL48" s="171">
        <v>870</v>
      </c>
      <c r="AM48" s="171">
        <v>490</v>
      </c>
      <c r="AN48" s="171">
        <v>425</v>
      </c>
      <c r="AO48" s="171">
        <v>475</v>
      </c>
      <c r="AP48" s="171">
        <v>550</v>
      </c>
    </row>
    <row r="49" spans="1:42" x14ac:dyDescent="0.2">
      <c r="A49" s="13" t="s">
        <v>300</v>
      </c>
      <c r="B49" s="13">
        <v>90</v>
      </c>
      <c r="C49" s="13">
        <v>431</v>
      </c>
      <c r="D49" s="13">
        <v>386</v>
      </c>
      <c r="E49" s="13">
        <v>433</v>
      </c>
      <c r="F49" s="13">
        <v>455</v>
      </c>
      <c r="H49" s="124">
        <v>10</v>
      </c>
      <c r="I49" s="71">
        <v>512</v>
      </c>
      <c r="J49" s="71">
        <v>450</v>
      </c>
      <c r="K49" s="71">
        <v>475</v>
      </c>
      <c r="L49" s="71">
        <v>575</v>
      </c>
      <c r="N49" s="171">
        <v>270</v>
      </c>
      <c r="O49" s="163">
        <v>501</v>
      </c>
      <c r="P49" s="163">
        <v>450</v>
      </c>
      <c r="Q49" s="163">
        <v>495</v>
      </c>
      <c r="R49" s="163">
        <v>550</v>
      </c>
      <c r="T49" s="171">
        <v>710</v>
      </c>
      <c r="U49" s="163">
        <v>598</v>
      </c>
      <c r="V49" s="163">
        <v>542</v>
      </c>
      <c r="W49" s="163">
        <v>575</v>
      </c>
      <c r="X49" s="163">
        <v>650</v>
      </c>
      <c r="Z49" s="171">
        <v>350</v>
      </c>
      <c r="AA49" s="163">
        <v>704</v>
      </c>
      <c r="AB49" s="163">
        <v>625</v>
      </c>
      <c r="AC49" s="163">
        <v>675</v>
      </c>
      <c r="AD49" s="163">
        <v>750</v>
      </c>
      <c r="AF49" s="171">
        <v>130</v>
      </c>
      <c r="AG49" s="163">
        <v>877</v>
      </c>
      <c r="AH49" s="163">
        <v>650</v>
      </c>
      <c r="AI49" s="163">
        <v>825</v>
      </c>
      <c r="AJ49" s="163">
        <v>968</v>
      </c>
      <c r="AL49" s="171">
        <v>1570</v>
      </c>
      <c r="AM49" s="171">
        <v>617</v>
      </c>
      <c r="AN49" s="171">
        <v>525</v>
      </c>
      <c r="AO49" s="171">
        <v>595</v>
      </c>
      <c r="AP49" s="171">
        <v>675</v>
      </c>
    </row>
    <row r="50" spans="1:42" x14ac:dyDescent="0.2">
      <c r="A50" s="13" t="s">
        <v>302</v>
      </c>
      <c r="B50" s="13">
        <v>10</v>
      </c>
      <c r="C50" s="13">
        <v>417</v>
      </c>
      <c r="D50" s="13">
        <v>390</v>
      </c>
      <c r="E50" s="13">
        <v>399</v>
      </c>
      <c r="F50" s="13">
        <v>429</v>
      </c>
      <c r="H50" s="124" t="s">
        <v>84</v>
      </c>
      <c r="I50" s="71">
        <v>462</v>
      </c>
      <c r="J50" s="71">
        <v>360</v>
      </c>
      <c r="K50" s="71">
        <v>450</v>
      </c>
      <c r="L50" s="71">
        <v>550</v>
      </c>
      <c r="N50" s="171">
        <v>90</v>
      </c>
      <c r="O50" s="163">
        <v>413</v>
      </c>
      <c r="P50" s="163">
        <v>375</v>
      </c>
      <c r="Q50" s="163">
        <v>405</v>
      </c>
      <c r="R50" s="163">
        <v>450</v>
      </c>
      <c r="T50" s="171">
        <v>470</v>
      </c>
      <c r="U50" s="163">
        <v>480</v>
      </c>
      <c r="V50" s="163">
        <v>412</v>
      </c>
      <c r="W50" s="163">
        <v>475</v>
      </c>
      <c r="X50" s="163">
        <v>525</v>
      </c>
      <c r="Z50" s="171">
        <v>220</v>
      </c>
      <c r="AA50" s="163">
        <v>565</v>
      </c>
      <c r="AB50" s="163">
        <v>475</v>
      </c>
      <c r="AC50" s="163">
        <v>550</v>
      </c>
      <c r="AD50" s="163">
        <v>620</v>
      </c>
      <c r="AF50" s="171">
        <v>40</v>
      </c>
      <c r="AG50" s="163">
        <v>848</v>
      </c>
      <c r="AH50" s="163">
        <v>698</v>
      </c>
      <c r="AI50" s="163">
        <v>800</v>
      </c>
      <c r="AJ50" s="163">
        <v>898</v>
      </c>
      <c r="AL50" s="171">
        <v>830</v>
      </c>
      <c r="AM50" s="171">
        <v>512</v>
      </c>
      <c r="AN50" s="171">
        <v>425</v>
      </c>
      <c r="AO50" s="171">
        <v>485</v>
      </c>
      <c r="AP50" s="171">
        <v>550</v>
      </c>
    </row>
    <row r="51" spans="1:42" x14ac:dyDescent="0.2">
      <c r="A51" s="13" t="s">
        <v>304</v>
      </c>
      <c r="B51" s="13">
        <v>120</v>
      </c>
      <c r="C51" s="13">
        <v>343</v>
      </c>
      <c r="D51" s="13">
        <v>303</v>
      </c>
      <c r="E51" s="13">
        <v>347</v>
      </c>
      <c r="F51" s="13">
        <v>368</v>
      </c>
      <c r="H51" s="124">
        <v>20</v>
      </c>
      <c r="I51" s="71">
        <v>357</v>
      </c>
      <c r="J51" s="71">
        <v>325</v>
      </c>
      <c r="K51" s="71">
        <v>350</v>
      </c>
      <c r="L51" s="71">
        <v>395</v>
      </c>
      <c r="N51" s="171">
        <v>230</v>
      </c>
      <c r="O51" s="163">
        <v>469</v>
      </c>
      <c r="P51" s="163">
        <v>400</v>
      </c>
      <c r="Q51" s="163">
        <v>450</v>
      </c>
      <c r="R51" s="163">
        <v>500</v>
      </c>
      <c r="T51" s="171">
        <v>570</v>
      </c>
      <c r="U51" s="163">
        <v>573</v>
      </c>
      <c r="V51" s="163">
        <v>500</v>
      </c>
      <c r="W51" s="163">
        <v>550</v>
      </c>
      <c r="X51" s="163">
        <v>605</v>
      </c>
      <c r="Z51" s="171">
        <v>340</v>
      </c>
      <c r="AA51" s="163">
        <v>642</v>
      </c>
      <c r="AB51" s="163">
        <v>550</v>
      </c>
      <c r="AC51" s="163">
        <v>600</v>
      </c>
      <c r="AD51" s="163">
        <v>700</v>
      </c>
      <c r="AF51" s="171">
        <v>70</v>
      </c>
      <c r="AG51" s="163">
        <v>950</v>
      </c>
      <c r="AH51" s="163">
        <v>750</v>
      </c>
      <c r="AI51" s="163">
        <v>900</v>
      </c>
      <c r="AJ51" s="163">
        <v>1150</v>
      </c>
      <c r="AL51" s="171">
        <v>1340</v>
      </c>
      <c r="AM51" s="171">
        <v>569</v>
      </c>
      <c r="AN51" s="171">
        <v>450</v>
      </c>
      <c r="AO51" s="171">
        <v>550</v>
      </c>
      <c r="AP51" s="171">
        <v>650</v>
      </c>
    </row>
    <row r="52" spans="1:42" x14ac:dyDescent="0.2">
      <c r="A52" s="13" t="s">
        <v>306</v>
      </c>
      <c r="B52" s="13">
        <v>0</v>
      </c>
      <c r="C52" s="71">
        <v>407</v>
      </c>
      <c r="D52" s="71">
        <v>368</v>
      </c>
      <c r="E52" s="71">
        <v>403</v>
      </c>
      <c r="F52" s="71">
        <v>450</v>
      </c>
      <c r="H52" s="124" t="s">
        <v>84</v>
      </c>
      <c r="I52" s="71">
        <v>462</v>
      </c>
      <c r="J52" s="71">
        <v>360</v>
      </c>
      <c r="K52" s="71">
        <v>450</v>
      </c>
      <c r="L52" s="71">
        <v>550</v>
      </c>
      <c r="N52" s="171">
        <v>70</v>
      </c>
      <c r="O52" s="163">
        <v>474</v>
      </c>
      <c r="P52" s="163">
        <v>416</v>
      </c>
      <c r="Q52" s="163">
        <v>450</v>
      </c>
      <c r="R52" s="163">
        <v>525</v>
      </c>
      <c r="T52" s="171">
        <v>260</v>
      </c>
      <c r="U52" s="163">
        <v>609</v>
      </c>
      <c r="V52" s="163">
        <v>550</v>
      </c>
      <c r="W52" s="163">
        <v>595</v>
      </c>
      <c r="X52" s="163">
        <v>650</v>
      </c>
      <c r="Z52" s="171">
        <v>220</v>
      </c>
      <c r="AA52" s="163">
        <v>816</v>
      </c>
      <c r="AB52" s="163">
        <v>675</v>
      </c>
      <c r="AC52" s="163">
        <v>800</v>
      </c>
      <c r="AD52" s="163">
        <v>900</v>
      </c>
      <c r="AF52" s="171">
        <v>50</v>
      </c>
      <c r="AG52" s="163">
        <v>1248</v>
      </c>
      <c r="AH52" s="163">
        <v>963</v>
      </c>
      <c r="AI52" s="163">
        <v>1225</v>
      </c>
      <c r="AJ52" s="163">
        <v>1450</v>
      </c>
      <c r="AL52" s="171">
        <v>590</v>
      </c>
      <c r="AM52" s="171">
        <v>719</v>
      </c>
      <c r="AN52" s="171">
        <v>550</v>
      </c>
      <c r="AO52" s="171">
        <v>650</v>
      </c>
      <c r="AP52" s="171">
        <v>825</v>
      </c>
    </row>
    <row r="53" spans="1:42" x14ac:dyDescent="0.2">
      <c r="A53" s="13" t="s">
        <v>308</v>
      </c>
      <c r="B53" s="13">
        <v>0</v>
      </c>
      <c r="C53" s="71">
        <v>407</v>
      </c>
      <c r="D53" s="71">
        <v>368</v>
      </c>
      <c r="E53" s="71">
        <v>403</v>
      </c>
      <c r="F53" s="71">
        <v>450</v>
      </c>
      <c r="H53" s="124">
        <v>0</v>
      </c>
      <c r="I53" s="71">
        <v>462</v>
      </c>
      <c r="J53" s="71">
        <v>360</v>
      </c>
      <c r="K53" s="71">
        <v>450</v>
      </c>
      <c r="L53" s="71">
        <v>550</v>
      </c>
      <c r="N53" s="171">
        <v>30</v>
      </c>
      <c r="O53" s="163">
        <v>424</v>
      </c>
      <c r="P53" s="163">
        <v>375</v>
      </c>
      <c r="Q53" s="163">
        <v>425</v>
      </c>
      <c r="R53" s="163">
        <v>495</v>
      </c>
      <c r="T53" s="171">
        <v>200</v>
      </c>
      <c r="U53" s="163">
        <v>527</v>
      </c>
      <c r="V53" s="163">
        <v>430</v>
      </c>
      <c r="W53" s="163">
        <v>525</v>
      </c>
      <c r="X53" s="163">
        <v>600</v>
      </c>
      <c r="Z53" s="171">
        <v>100</v>
      </c>
      <c r="AA53" s="163">
        <v>636</v>
      </c>
      <c r="AB53" s="163">
        <v>525</v>
      </c>
      <c r="AC53" s="163">
        <v>625</v>
      </c>
      <c r="AD53" s="163">
        <v>730</v>
      </c>
      <c r="AF53" s="171">
        <v>20</v>
      </c>
      <c r="AG53" s="163">
        <v>793</v>
      </c>
      <c r="AH53" s="163">
        <v>550</v>
      </c>
      <c r="AI53" s="163">
        <v>850</v>
      </c>
      <c r="AJ53" s="163">
        <v>950</v>
      </c>
      <c r="AL53" s="171">
        <v>340</v>
      </c>
      <c r="AM53" s="171">
        <v>565</v>
      </c>
      <c r="AN53" s="171">
        <v>450</v>
      </c>
      <c r="AO53" s="171">
        <v>550</v>
      </c>
      <c r="AP53" s="171">
        <v>650</v>
      </c>
    </row>
    <row r="54" spans="1:42" x14ac:dyDescent="0.2">
      <c r="A54" s="13" t="s">
        <v>310</v>
      </c>
      <c r="B54" s="13">
        <v>10</v>
      </c>
      <c r="C54" s="13">
        <v>337</v>
      </c>
      <c r="D54" s="13">
        <v>305</v>
      </c>
      <c r="E54" s="13">
        <v>326</v>
      </c>
      <c r="F54" s="13">
        <v>347</v>
      </c>
      <c r="H54" s="124">
        <v>10</v>
      </c>
      <c r="I54" s="71">
        <v>371</v>
      </c>
      <c r="J54" s="71">
        <v>325</v>
      </c>
      <c r="K54" s="71">
        <v>350</v>
      </c>
      <c r="L54" s="71">
        <v>425</v>
      </c>
      <c r="N54" s="171">
        <v>90</v>
      </c>
      <c r="O54" s="163">
        <v>441</v>
      </c>
      <c r="P54" s="163">
        <v>400</v>
      </c>
      <c r="Q54" s="163">
        <v>435</v>
      </c>
      <c r="R54" s="163">
        <v>475</v>
      </c>
      <c r="T54" s="171">
        <v>410</v>
      </c>
      <c r="U54" s="163">
        <v>580</v>
      </c>
      <c r="V54" s="163">
        <v>525</v>
      </c>
      <c r="W54" s="163">
        <v>575</v>
      </c>
      <c r="X54" s="163">
        <v>615</v>
      </c>
      <c r="Z54" s="171">
        <v>310</v>
      </c>
      <c r="AA54" s="163">
        <v>691</v>
      </c>
      <c r="AB54" s="163">
        <v>625</v>
      </c>
      <c r="AC54" s="163">
        <v>675</v>
      </c>
      <c r="AD54" s="163">
        <v>750</v>
      </c>
      <c r="AF54" s="171">
        <v>60</v>
      </c>
      <c r="AG54" s="163">
        <v>999</v>
      </c>
      <c r="AH54" s="163">
        <v>818</v>
      </c>
      <c r="AI54" s="163">
        <v>938</v>
      </c>
      <c r="AJ54" s="163">
        <v>1100</v>
      </c>
      <c r="AL54" s="171">
        <v>900</v>
      </c>
      <c r="AM54" s="171">
        <v>627</v>
      </c>
      <c r="AN54" s="171">
        <v>525</v>
      </c>
      <c r="AO54" s="171">
        <v>595</v>
      </c>
      <c r="AP54" s="171">
        <v>695</v>
      </c>
    </row>
    <row r="55" spans="1:42" x14ac:dyDescent="0.2">
      <c r="A55" s="13" t="s">
        <v>312</v>
      </c>
      <c r="B55" s="13">
        <v>100</v>
      </c>
      <c r="C55" s="13">
        <v>386</v>
      </c>
      <c r="D55" s="13">
        <v>355</v>
      </c>
      <c r="E55" s="13">
        <v>377</v>
      </c>
      <c r="F55" s="13">
        <v>390</v>
      </c>
      <c r="H55" s="124">
        <v>0</v>
      </c>
      <c r="I55" s="71">
        <v>462</v>
      </c>
      <c r="J55" s="71">
        <v>360</v>
      </c>
      <c r="K55" s="71">
        <v>450</v>
      </c>
      <c r="L55" s="71">
        <v>550</v>
      </c>
      <c r="N55" s="171">
        <v>20</v>
      </c>
      <c r="O55" s="163">
        <v>417</v>
      </c>
      <c r="P55" s="163">
        <v>347</v>
      </c>
      <c r="Q55" s="163">
        <v>400</v>
      </c>
      <c r="R55" s="163">
        <v>495</v>
      </c>
      <c r="T55" s="171">
        <v>150</v>
      </c>
      <c r="U55" s="163">
        <v>577</v>
      </c>
      <c r="V55" s="163">
        <v>490</v>
      </c>
      <c r="W55" s="163">
        <v>575</v>
      </c>
      <c r="X55" s="163">
        <v>650</v>
      </c>
      <c r="Z55" s="171">
        <v>270</v>
      </c>
      <c r="AA55" s="163">
        <v>625</v>
      </c>
      <c r="AB55" s="163">
        <v>498</v>
      </c>
      <c r="AC55" s="163">
        <v>550</v>
      </c>
      <c r="AD55" s="163">
        <v>715</v>
      </c>
      <c r="AF55" s="171">
        <v>60</v>
      </c>
      <c r="AG55" s="163">
        <v>771</v>
      </c>
      <c r="AH55" s="163">
        <v>550</v>
      </c>
      <c r="AI55" s="163">
        <v>650</v>
      </c>
      <c r="AJ55" s="163">
        <v>900</v>
      </c>
      <c r="AL55" s="171">
        <v>600</v>
      </c>
      <c r="AM55" s="171">
        <v>580</v>
      </c>
      <c r="AN55" s="171">
        <v>450</v>
      </c>
      <c r="AO55" s="171">
        <v>548</v>
      </c>
      <c r="AP55" s="171">
        <v>650</v>
      </c>
    </row>
    <row r="56" spans="1:42" x14ac:dyDescent="0.2">
      <c r="A56" s="13" t="s">
        <v>314</v>
      </c>
      <c r="B56" s="13">
        <v>40</v>
      </c>
      <c r="C56" s="13">
        <v>323</v>
      </c>
      <c r="D56" s="13">
        <v>282</v>
      </c>
      <c r="E56" s="13">
        <v>282</v>
      </c>
      <c r="F56" s="13">
        <v>368</v>
      </c>
      <c r="H56" s="124">
        <v>20</v>
      </c>
      <c r="I56" s="71">
        <v>347</v>
      </c>
      <c r="J56" s="71">
        <v>350</v>
      </c>
      <c r="K56" s="71">
        <v>350</v>
      </c>
      <c r="L56" s="71">
        <v>368</v>
      </c>
      <c r="N56" s="171">
        <v>90</v>
      </c>
      <c r="O56" s="163">
        <v>453</v>
      </c>
      <c r="P56" s="163">
        <v>400</v>
      </c>
      <c r="Q56" s="163">
        <v>450</v>
      </c>
      <c r="R56" s="163">
        <v>480</v>
      </c>
      <c r="T56" s="171">
        <v>320</v>
      </c>
      <c r="U56" s="163">
        <v>590</v>
      </c>
      <c r="V56" s="163">
        <v>525</v>
      </c>
      <c r="W56" s="163">
        <v>585</v>
      </c>
      <c r="X56" s="163">
        <v>650</v>
      </c>
      <c r="Z56" s="171">
        <v>220</v>
      </c>
      <c r="AA56" s="163">
        <v>680</v>
      </c>
      <c r="AB56" s="163">
        <v>607</v>
      </c>
      <c r="AC56" s="163">
        <v>650</v>
      </c>
      <c r="AD56" s="163">
        <v>725</v>
      </c>
      <c r="AF56" s="171">
        <v>30</v>
      </c>
      <c r="AG56" s="163">
        <v>994</v>
      </c>
      <c r="AH56" s="163">
        <v>800</v>
      </c>
      <c r="AI56" s="163">
        <v>925</v>
      </c>
      <c r="AJ56" s="163">
        <v>1250</v>
      </c>
      <c r="AL56" s="171">
        <v>720</v>
      </c>
      <c r="AM56" s="171">
        <v>599</v>
      </c>
      <c r="AN56" s="171">
        <v>500</v>
      </c>
      <c r="AO56" s="171">
        <v>595</v>
      </c>
      <c r="AP56" s="171">
        <v>675</v>
      </c>
    </row>
    <row r="57" spans="1:42" x14ac:dyDescent="0.2">
      <c r="A57" s="13" t="s">
        <v>802</v>
      </c>
      <c r="B57" s="13">
        <v>650</v>
      </c>
      <c r="C57" s="13">
        <v>401</v>
      </c>
      <c r="D57" s="13">
        <v>368</v>
      </c>
      <c r="E57" s="13">
        <v>412</v>
      </c>
      <c r="F57" s="13">
        <v>429</v>
      </c>
      <c r="H57" s="124">
        <v>160</v>
      </c>
      <c r="I57" s="71">
        <v>434</v>
      </c>
      <c r="J57" s="71">
        <v>368</v>
      </c>
      <c r="K57" s="71">
        <v>412</v>
      </c>
      <c r="L57" s="71">
        <v>520</v>
      </c>
      <c r="N57" s="171">
        <v>1580</v>
      </c>
      <c r="O57" s="163">
        <v>495</v>
      </c>
      <c r="P57" s="163">
        <v>400</v>
      </c>
      <c r="Q57" s="163">
        <v>475</v>
      </c>
      <c r="R57" s="163">
        <v>550</v>
      </c>
      <c r="T57" s="171">
        <v>4370</v>
      </c>
      <c r="U57" s="163">
        <v>598</v>
      </c>
      <c r="V57" s="163">
        <v>495</v>
      </c>
      <c r="W57" s="163">
        <v>562</v>
      </c>
      <c r="X57" s="163">
        <v>660</v>
      </c>
      <c r="Z57" s="171">
        <v>3260</v>
      </c>
      <c r="AA57" s="163">
        <v>694</v>
      </c>
      <c r="AB57" s="163">
        <v>575</v>
      </c>
      <c r="AC57" s="163">
        <v>650</v>
      </c>
      <c r="AD57" s="163">
        <v>775</v>
      </c>
      <c r="AF57" s="171">
        <v>600</v>
      </c>
      <c r="AG57" s="163">
        <v>1202</v>
      </c>
      <c r="AH57" s="163">
        <v>795</v>
      </c>
      <c r="AI57" s="163">
        <v>995</v>
      </c>
      <c r="AJ57" s="163">
        <v>1474</v>
      </c>
      <c r="AL57" s="171">
        <v>10620</v>
      </c>
      <c r="AM57" s="171">
        <v>632</v>
      </c>
      <c r="AN57" s="171">
        <v>475</v>
      </c>
      <c r="AO57" s="171">
        <v>575</v>
      </c>
      <c r="AP57" s="171">
        <v>700</v>
      </c>
    </row>
    <row r="58" spans="1:42" x14ac:dyDescent="0.2">
      <c r="A58" s="13" t="s">
        <v>316</v>
      </c>
      <c r="B58" s="13">
        <v>10</v>
      </c>
      <c r="C58" s="13">
        <v>368</v>
      </c>
      <c r="D58" s="13">
        <v>368</v>
      </c>
      <c r="E58" s="13">
        <v>368</v>
      </c>
      <c r="F58" s="13">
        <v>368</v>
      </c>
      <c r="H58" s="124">
        <v>0</v>
      </c>
      <c r="I58" s="71">
        <v>462</v>
      </c>
      <c r="J58" s="71">
        <v>360</v>
      </c>
      <c r="K58" s="71">
        <v>450</v>
      </c>
      <c r="L58" s="71">
        <v>550</v>
      </c>
      <c r="N58" s="171">
        <v>30</v>
      </c>
      <c r="O58" s="163">
        <v>471</v>
      </c>
      <c r="P58" s="163">
        <v>425</v>
      </c>
      <c r="Q58" s="163">
        <v>450</v>
      </c>
      <c r="R58" s="163">
        <v>525</v>
      </c>
      <c r="T58" s="171">
        <v>160</v>
      </c>
      <c r="U58" s="163">
        <v>548</v>
      </c>
      <c r="V58" s="163">
        <v>495</v>
      </c>
      <c r="W58" s="163">
        <v>542</v>
      </c>
      <c r="X58" s="163">
        <v>595</v>
      </c>
      <c r="Z58" s="171">
        <v>190</v>
      </c>
      <c r="AA58" s="163">
        <v>658</v>
      </c>
      <c r="AB58" s="163">
        <v>575</v>
      </c>
      <c r="AC58" s="163">
        <v>650</v>
      </c>
      <c r="AD58" s="163">
        <v>725</v>
      </c>
      <c r="AF58" s="171">
        <v>20</v>
      </c>
      <c r="AG58" s="163">
        <v>939</v>
      </c>
      <c r="AH58" s="163">
        <v>725</v>
      </c>
      <c r="AI58" s="163">
        <v>875</v>
      </c>
      <c r="AJ58" s="163">
        <v>1100</v>
      </c>
      <c r="AL58" s="171">
        <v>410</v>
      </c>
      <c r="AM58" s="171">
        <v>615</v>
      </c>
      <c r="AN58" s="171">
        <v>525</v>
      </c>
      <c r="AO58" s="171">
        <v>575</v>
      </c>
      <c r="AP58" s="171">
        <v>680</v>
      </c>
    </row>
    <row r="59" spans="1:42" x14ac:dyDescent="0.2">
      <c r="A59" s="13" t="s">
        <v>318</v>
      </c>
      <c r="B59" s="13">
        <v>570</v>
      </c>
      <c r="C59" s="13">
        <v>410</v>
      </c>
      <c r="D59" s="13">
        <v>370</v>
      </c>
      <c r="E59" s="13">
        <v>412</v>
      </c>
      <c r="F59" s="13">
        <v>429</v>
      </c>
      <c r="H59" s="124">
        <v>110</v>
      </c>
      <c r="I59" s="71">
        <v>460</v>
      </c>
      <c r="J59" s="71">
        <v>375</v>
      </c>
      <c r="K59" s="71">
        <v>450</v>
      </c>
      <c r="L59" s="71">
        <v>550</v>
      </c>
      <c r="N59" s="171">
        <v>830</v>
      </c>
      <c r="O59" s="163">
        <v>530</v>
      </c>
      <c r="P59" s="163">
        <v>417</v>
      </c>
      <c r="Q59" s="163">
        <v>525</v>
      </c>
      <c r="R59" s="163">
        <v>625</v>
      </c>
      <c r="T59" s="171">
        <v>1950</v>
      </c>
      <c r="U59" s="163">
        <v>637</v>
      </c>
      <c r="V59" s="163">
        <v>500</v>
      </c>
      <c r="W59" s="163">
        <v>600</v>
      </c>
      <c r="X59" s="163">
        <v>725</v>
      </c>
      <c r="Z59" s="171">
        <v>1260</v>
      </c>
      <c r="AA59" s="163">
        <v>701</v>
      </c>
      <c r="AB59" s="163">
        <v>550</v>
      </c>
      <c r="AC59" s="163">
        <v>650</v>
      </c>
      <c r="AD59" s="163">
        <v>775</v>
      </c>
      <c r="AF59" s="171">
        <v>300</v>
      </c>
      <c r="AG59" s="163">
        <v>1377</v>
      </c>
      <c r="AH59" s="163">
        <v>850</v>
      </c>
      <c r="AI59" s="163">
        <v>1216</v>
      </c>
      <c r="AJ59" s="163">
        <v>1777</v>
      </c>
      <c r="AL59" s="171">
        <v>5010</v>
      </c>
      <c r="AM59" s="171">
        <v>650</v>
      </c>
      <c r="AN59" s="171">
        <v>475</v>
      </c>
      <c r="AO59" s="171">
        <v>575</v>
      </c>
      <c r="AP59" s="171">
        <v>725</v>
      </c>
    </row>
    <row r="60" spans="1:42" x14ac:dyDescent="0.2">
      <c r="A60" s="13" t="s">
        <v>320</v>
      </c>
      <c r="B60" s="13">
        <v>30</v>
      </c>
      <c r="C60" s="13">
        <v>304</v>
      </c>
      <c r="D60" s="13">
        <v>303</v>
      </c>
      <c r="E60" s="13">
        <v>325</v>
      </c>
      <c r="F60" s="13">
        <v>340</v>
      </c>
      <c r="H60" s="124">
        <v>40</v>
      </c>
      <c r="I60" s="71">
        <v>386</v>
      </c>
      <c r="J60" s="71">
        <v>368</v>
      </c>
      <c r="K60" s="71">
        <v>368</v>
      </c>
      <c r="L60" s="71">
        <v>412</v>
      </c>
      <c r="N60" s="171">
        <v>320</v>
      </c>
      <c r="O60" s="163">
        <v>473</v>
      </c>
      <c r="P60" s="163">
        <v>420</v>
      </c>
      <c r="Q60" s="163">
        <v>465</v>
      </c>
      <c r="R60" s="163">
        <v>525</v>
      </c>
      <c r="T60" s="171">
        <v>590</v>
      </c>
      <c r="U60" s="163">
        <v>603</v>
      </c>
      <c r="V60" s="163">
        <v>525</v>
      </c>
      <c r="W60" s="163">
        <v>579</v>
      </c>
      <c r="X60" s="163">
        <v>670</v>
      </c>
      <c r="Z60" s="171">
        <v>530</v>
      </c>
      <c r="AA60" s="163">
        <v>727</v>
      </c>
      <c r="AB60" s="163">
        <v>625</v>
      </c>
      <c r="AC60" s="163">
        <v>700</v>
      </c>
      <c r="AD60" s="163">
        <v>800</v>
      </c>
      <c r="AF60" s="171">
        <v>90</v>
      </c>
      <c r="AG60" s="163">
        <v>1185</v>
      </c>
      <c r="AH60" s="163">
        <v>850</v>
      </c>
      <c r="AI60" s="163">
        <v>995</v>
      </c>
      <c r="AJ60" s="163">
        <v>1350</v>
      </c>
      <c r="AL60" s="171">
        <v>1590</v>
      </c>
      <c r="AM60" s="171">
        <v>639</v>
      </c>
      <c r="AN60" s="171">
        <v>495</v>
      </c>
      <c r="AO60" s="171">
        <v>595</v>
      </c>
      <c r="AP60" s="171">
        <v>725</v>
      </c>
    </row>
    <row r="61" spans="1:42" x14ac:dyDescent="0.2">
      <c r="A61" s="13" t="s">
        <v>322</v>
      </c>
      <c r="B61" s="13">
        <v>50</v>
      </c>
      <c r="C61" s="13">
        <v>365</v>
      </c>
      <c r="D61" s="13">
        <v>347</v>
      </c>
      <c r="E61" s="13">
        <v>347</v>
      </c>
      <c r="F61" s="13">
        <v>390</v>
      </c>
      <c r="H61" s="124">
        <v>10</v>
      </c>
      <c r="I61" s="71">
        <v>395</v>
      </c>
      <c r="J61" s="71">
        <v>350</v>
      </c>
      <c r="K61" s="71">
        <v>394</v>
      </c>
      <c r="L61" s="71">
        <v>450</v>
      </c>
      <c r="N61" s="171">
        <v>120</v>
      </c>
      <c r="O61" s="163">
        <v>456</v>
      </c>
      <c r="P61" s="163">
        <v>400</v>
      </c>
      <c r="Q61" s="163">
        <v>430</v>
      </c>
      <c r="R61" s="163">
        <v>495</v>
      </c>
      <c r="T61" s="171">
        <v>620</v>
      </c>
      <c r="U61" s="163">
        <v>538</v>
      </c>
      <c r="V61" s="163">
        <v>475</v>
      </c>
      <c r="W61" s="163">
        <v>525</v>
      </c>
      <c r="X61" s="163">
        <v>595</v>
      </c>
      <c r="Z61" s="171">
        <v>410</v>
      </c>
      <c r="AA61" s="163">
        <v>668</v>
      </c>
      <c r="AB61" s="163">
        <v>575</v>
      </c>
      <c r="AC61" s="163">
        <v>650</v>
      </c>
      <c r="AD61" s="163">
        <v>750</v>
      </c>
      <c r="AF61" s="171">
        <v>60</v>
      </c>
      <c r="AG61" s="163">
        <v>1000</v>
      </c>
      <c r="AH61" s="163">
        <v>775</v>
      </c>
      <c r="AI61" s="163">
        <v>885</v>
      </c>
      <c r="AJ61" s="163">
        <v>1200</v>
      </c>
      <c r="AL61" s="171">
        <v>1260</v>
      </c>
      <c r="AM61" s="171">
        <v>587</v>
      </c>
      <c r="AN61" s="171">
        <v>475</v>
      </c>
      <c r="AO61" s="171">
        <v>550</v>
      </c>
      <c r="AP61" s="171">
        <v>650</v>
      </c>
    </row>
    <row r="62" spans="1:42" x14ac:dyDescent="0.2">
      <c r="A62" s="13" t="s">
        <v>324</v>
      </c>
      <c r="B62" s="13" t="s">
        <v>84</v>
      </c>
      <c r="C62" s="71">
        <v>407</v>
      </c>
      <c r="D62" s="71">
        <v>368</v>
      </c>
      <c r="E62" s="71">
        <v>403</v>
      </c>
      <c r="F62" s="71">
        <v>450</v>
      </c>
      <c r="H62" s="124">
        <v>10</v>
      </c>
      <c r="I62" s="71">
        <v>334</v>
      </c>
      <c r="J62" s="71">
        <v>295</v>
      </c>
      <c r="K62" s="71">
        <v>325</v>
      </c>
      <c r="L62" s="71">
        <v>375</v>
      </c>
      <c r="N62" s="171">
        <v>280</v>
      </c>
      <c r="O62" s="163">
        <v>432</v>
      </c>
      <c r="P62" s="163">
        <v>375</v>
      </c>
      <c r="Q62" s="163">
        <v>400</v>
      </c>
      <c r="R62" s="163">
        <v>475</v>
      </c>
      <c r="T62" s="171">
        <v>1050</v>
      </c>
      <c r="U62" s="163">
        <v>564</v>
      </c>
      <c r="V62" s="163">
        <v>475</v>
      </c>
      <c r="W62" s="163">
        <v>550</v>
      </c>
      <c r="X62" s="163">
        <v>630</v>
      </c>
      <c r="Z62" s="171">
        <v>870</v>
      </c>
      <c r="AA62" s="163">
        <v>684</v>
      </c>
      <c r="AB62" s="163">
        <v>570</v>
      </c>
      <c r="AC62" s="163">
        <v>650</v>
      </c>
      <c r="AD62" s="163">
        <v>760</v>
      </c>
      <c r="AF62" s="171">
        <v>140</v>
      </c>
      <c r="AG62" s="163">
        <v>966</v>
      </c>
      <c r="AH62" s="163">
        <v>695</v>
      </c>
      <c r="AI62" s="163">
        <v>850</v>
      </c>
      <c r="AJ62" s="163">
        <v>1200</v>
      </c>
      <c r="AL62" s="171">
        <v>2350</v>
      </c>
      <c r="AM62" s="171">
        <v>615</v>
      </c>
      <c r="AN62" s="171">
        <v>475</v>
      </c>
      <c r="AO62" s="171">
        <v>575</v>
      </c>
      <c r="AP62" s="171">
        <v>695</v>
      </c>
    </row>
    <row r="63" spans="1:42" x14ac:dyDescent="0.2">
      <c r="A63" s="13" t="s">
        <v>803</v>
      </c>
      <c r="B63" s="161">
        <v>1620</v>
      </c>
      <c r="C63" s="13">
        <v>386</v>
      </c>
      <c r="D63" s="13">
        <v>346</v>
      </c>
      <c r="E63" s="13">
        <v>375</v>
      </c>
      <c r="F63" s="13">
        <v>420</v>
      </c>
      <c r="H63" s="124">
        <v>840</v>
      </c>
      <c r="I63" s="71">
        <v>456</v>
      </c>
      <c r="J63" s="71">
        <v>375</v>
      </c>
      <c r="K63" s="71">
        <v>460</v>
      </c>
      <c r="L63" s="71">
        <v>525</v>
      </c>
      <c r="N63" s="170">
        <v>7980</v>
      </c>
      <c r="O63" s="162">
        <v>531</v>
      </c>
      <c r="P63" s="162">
        <v>425</v>
      </c>
      <c r="Q63" s="162">
        <v>500</v>
      </c>
      <c r="R63" s="162">
        <v>625</v>
      </c>
      <c r="T63" s="170">
        <v>20460</v>
      </c>
      <c r="U63" s="162">
        <v>628</v>
      </c>
      <c r="V63" s="162">
        <v>495</v>
      </c>
      <c r="W63" s="162">
        <v>595</v>
      </c>
      <c r="X63" s="162">
        <v>725</v>
      </c>
      <c r="Z63" s="170">
        <v>13090</v>
      </c>
      <c r="AA63" s="162">
        <v>692</v>
      </c>
      <c r="AB63" s="162">
        <v>550</v>
      </c>
      <c r="AC63" s="162">
        <v>650</v>
      </c>
      <c r="AD63" s="162">
        <v>795</v>
      </c>
      <c r="AF63" s="170">
        <v>3320</v>
      </c>
      <c r="AG63" s="162">
        <v>1251</v>
      </c>
      <c r="AH63" s="162">
        <v>795</v>
      </c>
      <c r="AI63" s="162">
        <v>1050</v>
      </c>
      <c r="AJ63" s="162">
        <v>1500</v>
      </c>
      <c r="AL63" s="170">
        <v>47310</v>
      </c>
      <c r="AM63" s="170">
        <v>661</v>
      </c>
      <c r="AN63" s="170">
        <v>495</v>
      </c>
      <c r="AO63" s="170">
        <v>595</v>
      </c>
      <c r="AP63" s="170">
        <v>750</v>
      </c>
    </row>
    <row r="64" spans="1:42" x14ac:dyDescent="0.2">
      <c r="A64" s="13" t="s">
        <v>1027</v>
      </c>
      <c r="B64" s="13">
        <v>20</v>
      </c>
      <c r="C64" s="13">
        <v>416</v>
      </c>
      <c r="D64" s="13">
        <v>347</v>
      </c>
      <c r="E64" s="13">
        <v>433</v>
      </c>
      <c r="F64" s="13">
        <v>433</v>
      </c>
      <c r="H64" s="124">
        <v>10</v>
      </c>
      <c r="I64" s="71">
        <v>314</v>
      </c>
      <c r="J64" s="71">
        <v>300</v>
      </c>
      <c r="K64" s="71">
        <v>303</v>
      </c>
      <c r="L64" s="71">
        <v>325</v>
      </c>
      <c r="N64" s="171">
        <v>250</v>
      </c>
      <c r="O64" s="163">
        <v>413</v>
      </c>
      <c r="P64" s="163">
        <v>355</v>
      </c>
      <c r="Q64" s="163">
        <v>400</v>
      </c>
      <c r="R64" s="163">
        <v>450</v>
      </c>
      <c r="T64" s="171">
        <v>860</v>
      </c>
      <c r="U64" s="163">
        <v>531</v>
      </c>
      <c r="V64" s="163">
        <v>475</v>
      </c>
      <c r="W64" s="163">
        <v>525</v>
      </c>
      <c r="X64" s="163">
        <v>585</v>
      </c>
      <c r="Z64" s="171">
        <v>600</v>
      </c>
      <c r="AA64" s="163">
        <v>660</v>
      </c>
      <c r="AB64" s="163">
        <v>575</v>
      </c>
      <c r="AC64" s="163">
        <v>650</v>
      </c>
      <c r="AD64" s="163">
        <v>750</v>
      </c>
      <c r="AF64" s="171">
        <v>170</v>
      </c>
      <c r="AG64" s="163">
        <v>1001</v>
      </c>
      <c r="AH64" s="163">
        <v>750</v>
      </c>
      <c r="AI64" s="163">
        <v>895</v>
      </c>
      <c r="AJ64" s="163">
        <v>1200</v>
      </c>
      <c r="AL64" s="171">
        <v>1910</v>
      </c>
      <c r="AM64" s="171">
        <v>595</v>
      </c>
      <c r="AN64" s="171">
        <v>475</v>
      </c>
      <c r="AO64" s="171">
        <v>550</v>
      </c>
      <c r="AP64" s="171">
        <v>650</v>
      </c>
    </row>
    <row r="65" spans="1:42" x14ac:dyDescent="0.2">
      <c r="A65" s="13" t="s">
        <v>1028</v>
      </c>
      <c r="B65" s="13">
        <v>290</v>
      </c>
      <c r="C65" s="13">
        <v>379</v>
      </c>
      <c r="D65" s="13">
        <v>325</v>
      </c>
      <c r="E65" s="13">
        <v>386</v>
      </c>
      <c r="F65" s="13">
        <v>420</v>
      </c>
      <c r="H65" s="124">
        <v>50</v>
      </c>
      <c r="I65" s="71">
        <v>329</v>
      </c>
      <c r="J65" s="71">
        <v>320</v>
      </c>
      <c r="K65" s="71">
        <v>328</v>
      </c>
      <c r="L65" s="71">
        <v>350</v>
      </c>
      <c r="N65" s="171">
        <v>420</v>
      </c>
      <c r="O65" s="163">
        <v>400</v>
      </c>
      <c r="P65" s="163">
        <v>350</v>
      </c>
      <c r="Q65" s="163">
        <v>385</v>
      </c>
      <c r="R65" s="163">
        <v>425</v>
      </c>
      <c r="T65" s="171">
        <v>1240</v>
      </c>
      <c r="U65" s="163">
        <v>466</v>
      </c>
      <c r="V65" s="163">
        <v>400</v>
      </c>
      <c r="W65" s="163">
        <v>450</v>
      </c>
      <c r="X65" s="163">
        <v>500</v>
      </c>
      <c r="Z65" s="171">
        <v>620</v>
      </c>
      <c r="AA65" s="163">
        <v>546</v>
      </c>
      <c r="AB65" s="163">
        <v>475</v>
      </c>
      <c r="AC65" s="163">
        <v>525</v>
      </c>
      <c r="AD65" s="163">
        <v>600</v>
      </c>
      <c r="AF65" s="171">
        <v>60</v>
      </c>
      <c r="AG65" s="163">
        <v>676</v>
      </c>
      <c r="AH65" s="163">
        <v>550</v>
      </c>
      <c r="AI65" s="163">
        <v>643</v>
      </c>
      <c r="AJ65" s="163">
        <v>795</v>
      </c>
      <c r="AL65" s="171">
        <v>2680</v>
      </c>
      <c r="AM65" s="171">
        <v>467</v>
      </c>
      <c r="AN65" s="171">
        <v>395</v>
      </c>
      <c r="AO65" s="171">
        <v>450</v>
      </c>
      <c r="AP65" s="171">
        <v>525</v>
      </c>
    </row>
    <row r="66" spans="1:42" x14ac:dyDescent="0.2">
      <c r="A66" s="13" t="s">
        <v>1029</v>
      </c>
      <c r="B66" s="13">
        <v>160</v>
      </c>
      <c r="C66" s="13">
        <v>376</v>
      </c>
      <c r="D66" s="13">
        <v>325</v>
      </c>
      <c r="E66" s="13">
        <v>368</v>
      </c>
      <c r="F66" s="13">
        <v>412</v>
      </c>
      <c r="H66" s="124">
        <v>10</v>
      </c>
      <c r="I66" s="71">
        <v>295</v>
      </c>
      <c r="J66" s="71">
        <v>285</v>
      </c>
      <c r="K66" s="71">
        <v>325</v>
      </c>
      <c r="L66" s="71">
        <v>325</v>
      </c>
      <c r="N66" s="171">
        <v>210</v>
      </c>
      <c r="O66" s="163">
        <v>405</v>
      </c>
      <c r="P66" s="163">
        <v>350</v>
      </c>
      <c r="Q66" s="163">
        <v>386</v>
      </c>
      <c r="R66" s="163">
        <v>450</v>
      </c>
      <c r="T66" s="171">
        <v>460</v>
      </c>
      <c r="U66" s="163">
        <v>497</v>
      </c>
      <c r="V66" s="163">
        <v>425</v>
      </c>
      <c r="W66" s="163">
        <v>477</v>
      </c>
      <c r="X66" s="163">
        <v>550</v>
      </c>
      <c r="Z66" s="171">
        <v>770</v>
      </c>
      <c r="AA66" s="163">
        <v>527</v>
      </c>
      <c r="AB66" s="163">
        <v>455</v>
      </c>
      <c r="AC66" s="163">
        <v>500</v>
      </c>
      <c r="AD66" s="163">
        <v>575</v>
      </c>
      <c r="AF66" s="171">
        <v>70</v>
      </c>
      <c r="AG66" s="163">
        <v>750</v>
      </c>
      <c r="AH66" s="163">
        <v>595</v>
      </c>
      <c r="AI66" s="163">
        <v>725</v>
      </c>
      <c r="AJ66" s="163">
        <v>795</v>
      </c>
      <c r="AL66" s="171">
        <v>1660</v>
      </c>
      <c r="AM66" s="171">
        <v>497</v>
      </c>
      <c r="AN66" s="171">
        <v>420</v>
      </c>
      <c r="AO66" s="171">
        <v>475</v>
      </c>
      <c r="AP66" s="171">
        <v>550</v>
      </c>
    </row>
    <row r="67" spans="1:42" x14ac:dyDescent="0.2">
      <c r="A67" s="13" t="s">
        <v>1030</v>
      </c>
      <c r="B67" s="13">
        <v>70</v>
      </c>
      <c r="C67" s="13">
        <v>361</v>
      </c>
      <c r="D67" s="13">
        <v>347</v>
      </c>
      <c r="E67" s="13">
        <v>347</v>
      </c>
      <c r="F67" s="13">
        <v>390</v>
      </c>
      <c r="H67" s="124" t="s">
        <v>84</v>
      </c>
      <c r="I67" s="71">
        <v>456</v>
      </c>
      <c r="J67" s="71">
        <v>375</v>
      </c>
      <c r="K67" s="71">
        <v>460</v>
      </c>
      <c r="L67" s="71">
        <v>525</v>
      </c>
      <c r="N67" s="171">
        <v>110</v>
      </c>
      <c r="O67" s="163">
        <v>403</v>
      </c>
      <c r="P67" s="163">
        <v>375</v>
      </c>
      <c r="Q67" s="163">
        <v>410</v>
      </c>
      <c r="R67" s="163">
        <v>430</v>
      </c>
      <c r="T67" s="171">
        <v>370</v>
      </c>
      <c r="U67" s="163">
        <v>494</v>
      </c>
      <c r="V67" s="163">
        <v>450</v>
      </c>
      <c r="W67" s="163">
        <v>500</v>
      </c>
      <c r="X67" s="163">
        <v>535</v>
      </c>
      <c r="Z67" s="171">
        <v>450</v>
      </c>
      <c r="AA67" s="163">
        <v>584</v>
      </c>
      <c r="AB67" s="163">
        <v>525</v>
      </c>
      <c r="AC67" s="163">
        <v>575</v>
      </c>
      <c r="AD67" s="163">
        <v>625</v>
      </c>
      <c r="AF67" s="171">
        <v>80</v>
      </c>
      <c r="AG67" s="163">
        <v>781</v>
      </c>
      <c r="AH67" s="163">
        <v>650</v>
      </c>
      <c r="AI67" s="163">
        <v>710</v>
      </c>
      <c r="AJ67" s="163">
        <v>813</v>
      </c>
      <c r="AL67" s="171">
        <v>1080</v>
      </c>
      <c r="AM67" s="171">
        <v>535</v>
      </c>
      <c r="AN67" s="171">
        <v>450</v>
      </c>
      <c r="AO67" s="171">
        <v>525</v>
      </c>
      <c r="AP67" s="171">
        <v>600</v>
      </c>
    </row>
    <row r="68" spans="1:42" x14ac:dyDescent="0.2">
      <c r="A68" s="13" t="s">
        <v>1031</v>
      </c>
      <c r="B68" s="13">
        <v>70</v>
      </c>
      <c r="C68" s="13">
        <v>480</v>
      </c>
      <c r="D68" s="13">
        <v>395</v>
      </c>
      <c r="E68" s="13">
        <v>460</v>
      </c>
      <c r="F68" s="13">
        <v>575</v>
      </c>
      <c r="H68" s="124">
        <v>40</v>
      </c>
      <c r="I68" s="71">
        <v>549</v>
      </c>
      <c r="J68" s="71">
        <v>495</v>
      </c>
      <c r="K68" s="71">
        <v>553</v>
      </c>
      <c r="L68" s="71">
        <v>600</v>
      </c>
      <c r="N68" s="171">
        <v>670</v>
      </c>
      <c r="O68" s="163">
        <v>698</v>
      </c>
      <c r="P68" s="163">
        <v>625</v>
      </c>
      <c r="Q68" s="163">
        <v>695</v>
      </c>
      <c r="R68" s="163">
        <v>750</v>
      </c>
      <c r="T68" s="171">
        <v>1970</v>
      </c>
      <c r="U68" s="163">
        <v>815</v>
      </c>
      <c r="V68" s="163">
        <v>725</v>
      </c>
      <c r="W68" s="163">
        <v>795</v>
      </c>
      <c r="X68" s="163">
        <v>864</v>
      </c>
      <c r="Z68" s="171">
        <v>680</v>
      </c>
      <c r="AA68" s="163">
        <v>955</v>
      </c>
      <c r="AB68" s="163">
        <v>825</v>
      </c>
      <c r="AC68" s="163">
        <v>900</v>
      </c>
      <c r="AD68" s="163">
        <v>1000</v>
      </c>
      <c r="AF68" s="171">
        <v>300</v>
      </c>
      <c r="AG68" s="163">
        <v>1533</v>
      </c>
      <c r="AH68" s="163">
        <v>1150</v>
      </c>
      <c r="AI68" s="163">
        <v>1400</v>
      </c>
      <c r="AJ68" s="163">
        <v>2000</v>
      </c>
      <c r="AL68" s="171">
        <v>3740</v>
      </c>
      <c r="AM68" s="171">
        <v>868</v>
      </c>
      <c r="AN68" s="171">
        <v>700</v>
      </c>
      <c r="AO68" s="171">
        <v>800</v>
      </c>
      <c r="AP68" s="171">
        <v>925</v>
      </c>
    </row>
    <row r="69" spans="1:42" x14ac:dyDescent="0.2">
      <c r="A69" s="13" t="s">
        <v>805</v>
      </c>
      <c r="B69" s="13">
        <v>30</v>
      </c>
      <c r="C69" s="13">
        <v>415</v>
      </c>
      <c r="D69" s="13">
        <v>347</v>
      </c>
      <c r="E69" s="13">
        <v>388</v>
      </c>
      <c r="F69" s="13">
        <v>495</v>
      </c>
      <c r="H69" s="124">
        <v>70</v>
      </c>
      <c r="I69" s="71">
        <v>398</v>
      </c>
      <c r="J69" s="71">
        <v>310</v>
      </c>
      <c r="K69" s="71">
        <v>400</v>
      </c>
      <c r="L69" s="71">
        <v>470</v>
      </c>
      <c r="N69" s="171">
        <v>1160</v>
      </c>
      <c r="O69" s="163">
        <v>502</v>
      </c>
      <c r="P69" s="163">
        <v>425</v>
      </c>
      <c r="Q69" s="163">
        <v>495</v>
      </c>
      <c r="R69" s="163">
        <v>575</v>
      </c>
      <c r="T69" s="171">
        <v>2790</v>
      </c>
      <c r="U69" s="163">
        <v>660</v>
      </c>
      <c r="V69" s="163">
        <v>550</v>
      </c>
      <c r="W69" s="163">
        <v>625</v>
      </c>
      <c r="X69" s="163">
        <v>725</v>
      </c>
      <c r="Z69" s="171">
        <v>1800</v>
      </c>
      <c r="AA69" s="163">
        <v>802</v>
      </c>
      <c r="AB69" s="163">
        <v>635</v>
      </c>
      <c r="AC69" s="163">
        <v>750</v>
      </c>
      <c r="AD69" s="163">
        <v>890</v>
      </c>
      <c r="AF69" s="171">
        <v>650</v>
      </c>
      <c r="AG69" s="163">
        <v>1286</v>
      </c>
      <c r="AH69" s="163">
        <v>850</v>
      </c>
      <c r="AI69" s="163">
        <v>1150</v>
      </c>
      <c r="AJ69" s="163">
        <v>1500</v>
      </c>
      <c r="AL69" s="171">
        <v>6490</v>
      </c>
      <c r="AM69" s="171">
        <v>730</v>
      </c>
      <c r="AN69" s="171">
        <v>550</v>
      </c>
      <c r="AO69" s="171">
        <v>650</v>
      </c>
      <c r="AP69" s="171">
        <v>795</v>
      </c>
    </row>
    <row r="70" spans="1:42" x14ac:dyDescent="0.2">
      <c r="A70" s="13" t="s">
        <v>331</v>
      </c>
      <c r="B70" s="13">
        <v>0</v>
      </c>
      <c r="C70" s="13">
        <v>386</v>
      </c>
      <c r="D70" s="13">
        <v>346</v>
      </c>
      <c r="E70" s="13">
        <v>375</v>
      </c>
      <c r="F70" s="13">
        <v>420</v>
      </c>
      <c r="H70" s="124" t="s">
        <v>84</v>
      </c>
      <c r="I70" s="71">
        <v>456</v>
      </c>
      <c r="J70" s="71">
        <v>375</v>
      </c>
      <c r="K70" s="71">
        <v>460</v>
      </c>
      <c r="L70" s="71">
        <v>525</v>
      </c>
      <c r="N70" s="171">
        <v>80</v>
      </c>
      <c r="O70" s="163">
        <v>479</v>
      </c>
      <c r="P70" s="163">
        <v>420</v>
      </c>
      <c r="Q70" s="163">
        <v>475</v>
      </c>
      <c r="R70" s="163">
        <v>525</v>
      </c>
      <c r="T70" s="171">
        <v>120</v>
      </c>
      <c r="U70" s="163">
        <v>606</v>
      </c>
      <c r="V70" s="163">
        <v>550</v>
      </c>
      <c r="W70" s="163">
        <v>595</v>
      </c>
      <c r="X70" s="163">
        <v>650</v>
      </c>
      <c r="Z70" s="171">
        <v>70</v>
      </c>
      <c r="AA70" s="163">
        <v>714</v>
      </c>
      <c r="AB70" s="163">
        <v>605</v>
      </c>
      <c r="AC70" s="163">
        <v>678</v>
      </c>
      <c r="AD70" s="163">
        <v>768</v>
      </c>
      <c r="AF70" s="171">
        <v>20</v>
      </c>
      <c r="AG70" s="163">
        <v>1008</v>
      </c>
      <c r="AH70" s="163">
        <v>850</v>
      </c>
      <c r="AI70" s="163">
        <v>950</v>
      </c>
      <c r="AJ70" s="163">
        <v>1200</v>
      </c>
      <c r="AL70" s="171">
        <v>290</v>
      </c>
      <c r="AM70" s="171">
        <v>624</v>
      </c>
      <c r="AN70" s="171">
        <v>495</v>
      </c>
      <c r="AO70" s="171">
        <v>595</v>
      </c>
      <c r="AP70" s="171">
        <v>695</v>
      </c>
    </row>
    <row r="71" spans="1:42" x14ac:dyDescent="0.2">
      <c r="A71" s="13" t="s">
        <v>333</v>
      </c>
      <c r="B71" s="13">
        <v>0</v>
      </c>
      <c r="C71" s="13">
        <v>386</v>
      </c>
      <c r="D71" s="13">
        <v>346</v>
      </c>
      <c r="E71" s="13">
        <v>375</v>
      </c>
      <c r="F71" s="13">
        <v>420</v>
      </c>
      <c r="H71" s="124" t="s">
        <v>84</v>
      </c>
      <c r="I71" s="71">
        <v>456</v>
      </c>
      <c r="J71" s="71">
        <v>375</v>
      </c>
      <c r="K71" s="71">
        <v>460</v>
      </c>
      <c r="L71" s="71">
        <v>525</v>
      </c>
      <c r="N71" s="171">
        <v>110</v>
      </c>
      <c r="O71" s="163">
        <v>470</v>
      </c>
      <c r="P71" s="163">
        <v>445</v>
      </c>
      <c r="Q71" s="163">
        <v>470</v>
      </c>
      <c r="R71" s="163">
        <v>495</v>
      </c>
      <c r="T71" s="171">
        <v>360</v>
      </c>
      <c r="U71" s="163">
        <v>592</v>
      </c>
      <c r="V71" s="163">
        <v>525</v>
      </c>
      <c r="W71" s="163">
        <v>575</v>
      </c>
      <c r="X71" s="163">
        <v>625</v>
      </c>
      <c r="Z71" s="171">
        <v>240</v>
      </c>
      <c r="AA71" s="163">
        <v>715</v>
      </c>
      <c r="AB71" s="163">
        <v>625</v>
      </c>
      <c r="AC71" s="163">
        <v>695</v>
      </c>
      <c r="AD71" s="163">
        <v>795</v>
      </c>
      <c r="AF71" s="171">
        <v>70</v>
      </c>
      <c r="AG71" s="163">
        <v>1061</v>
      </c>
      <c r="AH71" s="163">
        <v>795</v>
      </c>
      <c r="AI71" s="163">
        <v>950</v>
      </c>
      <c r="AJ71" s="163">
        <v>1255</v>
      </c>
      <c r="AL71" s="171">
        <v>790</v>
      </c>
      <c r="AM71" s="171">
        <v>655</v>
      </c>
      <c r="AN71" s="171">
        <v>525</v>
      </c>
      <c r="AO71" s="171">
        <v>600</v>
      </c>
      <c r="AP71" s="171">
        <v>725</v>
      </c>
    </row>
    <row r="72" spans="1:42" x14ac:dyDescent="0.2">
      <c r="A72" s="13" t="s">
        <v>335</v>
      </c>
      <c r="B72" s="13">
        <v>20</v>
      </c>
      <c r="C72" s="13">
        <v>450</v>
      </c>
      <c r="D72" s="13">
        <v>375</v>
      </c>
      <c r="E72" s="13">
        <v>495</v>
      </c>
      <c r="F72" s="13">
        <v>495</v>
      </c>
      <c r="H72" s="124">
        <v>30</v>
      </c>
      <c r="I72" s="71">
        <v>482</v>
      </c>
      <c r="J72" s="71">
        <v>440</v>
      </c>
      <c r="K72" s="71">
        <v>475</v>
      </c>
      <c r="L72" s="71">
        <v>545</v>
      </c>
      <c r="N72" s="171">
        <v>440</v>
      </c>
      <c r="O72" s="163">
        <v>581</v>
      </c>
      <c r="P72" s="163">
        <v>525</v>
      </c>
      <c r="Q72" s="163">
        <v>580</v>
      </c>
      <c r="R72" s="163">
        <v>625</v>
      </c>
      <c r="T72" s="171">
        <v>1090</v>
      </c>
      <c r="U72" s="163">
        <v>775</v>
      </c>
      <c r="V72" s="163">
        <v>675</v>
      </c>
      <c r="W72" s="163">
        <v>740</v>
      </c>
      <c r="X72" s="163">
        <v>825</v>
      </c>
      <c r="Z72" s="171">
        <v>600</v>
      </c>
      <c r="AA72" s="163">
        <v>1005</v>
      </c>
      <c r="AB72" s="163">
        <v>795</v>
      </c>
      <c r="AC72" s="163">
        <v>900</v>
      </c>
      <c r="AD72" s="163">
        <v>1100</v>
      </c>
      <c r="AF72" s="171">
        <v>290</v>
      </c>
      <c r="AG72" s="163">
        <v>1642</v>
      </c>
      <c r="AH72" s="163">
        <v>1195</v>
      </c>
      <c r="AI72" s="163">
        <v>1495</v>
      </c>
      <c r="AJ72" s="163">
        <v>1900</v>
      </c>
      <c r="AL72" s="171">
        <v>2480</v>
      </c>
      <c r="AM72" s="171">
        <v>891</v>
      </c>
      <c r="AN72" s="171">
        <v>650</v>
      </c>
      <c r="AO72" s="171">
        <v>750</v>
      </c>
      <c r="AP72" s="171">
        <v>950</v>
      </c>
    </row>
    <row r="73" spans="1:42" x14ac:dyDescent="0.2">
      <c r="A73" s="13" t="s">
        <v>337</v>
      </c>
      <c r="B73" s="13">
        <v>0</v>
      </c>
      <c r="C73" s="13">
        <v>386</v>
      </c>
      <c r="D73" s="13">
        <v>346</v>
      </c>
      <c r="E73" s="13">
        <v>375</v>
      </c>
      <c r="F73" s="13">
        <v>420</v>
      </c>
      <c r="H73" s="124">
        <v>10</v>
      </c>
      <c r="I73" s="71">
        <v>286</v>
      </c>
      <c r="J73" s="71">
        <v>285</v>
      </c>
      <c r="K73" s="71">
        <v>295</v>
      </c>
      <c r="L73" s="71">
        <v>300</v>
      </c>
      <c r="N73" s="171">
        <v>130</v>
      </c>
      <c r="O73" s="163">
        <v>449</v>
      </c>
      <c r="P73" s="163">
        <v>400</v>
      </c>
      <c r="Q73" s="163">
        <v>450</v>
      </c>
      <c r="R73" s="163">
        <v>495</v>
      </c>
      <c r="T73" s="171">
        <v>380</v>
      </c>
      <c r="U73" s="163">
        <v>560</v>
      </c>
      <c r="V73" s="163">
        <v>500</v>
      </c>
      <c r="W73" s="163">
        <v>550</v>
      </c>
      <c r="X73" s="163">
        <v>600</v>
      </c>
      <c r="Z73" s="171">
        <v>320</v>
      </c>
      <c r="AA73" s="163">
        <v>671</v>
      </c>
      <c r="AB73" s="163">
        <v>595</v>
      </c>
      <c r="AC73" s="163">
        <v>650</v>
      </c>
      <c r="AD73" s="163">
        <v>725</v>
      </c>
      <c r="AF73" s="171">
        <v>80</v>
      </c>
      <c r="AG73" s="163">
        <v>950</v>
      </c>
      <c r="AH73" s="163">
        <v>738</v>
      </c>
      <c r="AI73" s="163">
        <v>850</v>
      </c>
      <c r="AJ73" s="163">
        <v>1000</v>
      </c>
      <c r="AL73" s="171">
        <v>930</v>
      </c>
      <c r="AM73" s="171">
        <v>615</v>
      </c>
      <c r="AN73" s="171">
        <v>500</v>
      </c>
      <c r="AO73" s="171">
        <v>575</v>
      </c>
      <c r="AP73" s="171">
        <v>675</v>
      </c>
    </row>
    <row r="74" spans="1:42" x14ac:dyDescent="0.2">
      <c r="A74" s="13" t="s">
        <v>339</v>
      </c>
      <c r="B74" s="13">
        <v>0</v>
      </c>
      <c r="C74" s="13">
        <v>386</v>
      </c>
      <c r="D74" s="13">
        <v>346</v>
      </c>
      <c r="E74" s="13">
        <v>375</v>
      </c>
      <c r="F74" s="13">
        <v>420</v>
      </c>
      <c r="H74" s="124" t="s">
        <v>84</v>
      </c>
      <c r="I74" s="71">
        <v>456</v>
      </c>
      <c r="J74" s="71">
        <v>375</v>
      </c>
      <c r="K74" s="71">
        <v>460</v>
      </c>
      <c r="L74" s="71">
        <v>525</v>
      </c>
      <c r="N74" s="171">
        <v>40</v>
      </c>
      <c r="O74" s="163">
        <v>469</v>
      </c>
      <c r="P74" s="163">
        <v>415</v>
      </c>
      <c r="Q74" s="163">
        <v>475</v>
      </c>
      <c r="R74" s="163">
        <v>525</v>
      </c>
      <c r="T74" s="171">
        <v>220</v>
      </c>
      <c r="U74" s="163">
        <v>615</v>
      </c>
      <c r="V74" s="163">
        <v>550</v>
      </c>
      <c r="W74" s="163">
        <v>595</v>
      </c>
      <c r="X74" s="163">
        <v>675</v>
      </c>
      <c r="Z74" s="171">
        <v>210</v>
      </c>
      <c r="AA74" s="163">
        <v>736</v>
      </c>
      <c r="AB74" s="163">
        <v>600</v>
      </c>
      <c r="AC74" s="163">
        <v>700</v>
      </c>
      <c r="AD74" s="163">
        <v>820</v>
      </c>
      <c r="AF74" s="171">
        <v>70</v>
      </c>
      <c r="AG74" s="163">
        <v>1070</v>
      </c>
      <c r="AH74" s="163">
        <v>838</v>
      </c>
      <c r="AI74" s="163">
        <v>998</v>
      </c>
      <c r="AJ74" s="163">
        <v>1222</v>
      </c>
      <c r="AL74" s="171">
        <v>540</v>
      </c>
      <c r="AM74" s="171">
        <v>709</v>
      </c>
      <c r="AN74" s="171">
        <v>565</v>
      </c>
      <c r="AO74" s="171">
        <v>650</v>
      </c>
      <c r="AP74" s="171">
        <v>795</v>
      </c>
    </row>
    <row r="75" spans="1:42" x14ac:dyDescent="0.2">
      <c r="A75" s="13" t="s">
        <v>341</v>
      </c>
      <c r="B75" s="13">
        <v>10</v>
      </c>
      <c r="C75" s="13">
        <v>349</v>
      </c>
      <c r="D75" s="13">
        <v>336</v>
      </c>
      <c r="E75" s="13">
        <v>347</v>
      </c>
      <c r="F75" s="13">
        <v>363</v>
      </c>
      <c r="H75" s="124">
        <v>10</v>
      </c>
      <c r="I75" s="71">
        <v>341</v>
      </c>
      <c r="J75" s="71">
        <v>300</v>
      </c>
      <c r="K75" s="71">
        <v>343</v>
      </c>
      <c r="L75" s="71">
        <v>398</v>
      </c>
      <c r="N75" s="171">
        <v>260</v>
      </c>
      <c r="O75" s="163">
        <v>433</v>
      </c>
      <c r="P75" s="163">
        <v>400</v>
      </c>
      <c r="Q75" s="163">
        <v>425</v>
      </c>
      <c r="R75" s="163">
        <v>450</v>
      </c>
      <c r="T75" s="171">
        <v>370</v>
      </c>
      <c r="U75" s="163">
        <v>576</v>
      </c>
      <c r="V75" s="163">
        <v>510</v>
      </c>
      <c r="W75" s="163">
        <v>563</v>
      </c>
      <c r="X75" s="163">
        <v>628</v>
      </c>
      <c r="Z75" s="171">
        <v>200</v>
      </c>
      <c r="AA75" s="163">
        <v>663</v>
      </c>
      <c r="AB75" s="163">
        <v>585</v>
      </c>
      <c r="AC75" s="163">
        <v>650</v>
      </c>
      <c r="AD75" s="163">
        <v>725</v>
      </c>
      <c r="AF75" s="171">
        <v>60</v>
      </c>
      <c r="AG75" s="163">
        <v>812</v>
      </c>
      <c r="AH75" s="163">
        <v>672</v>
      </c>
      <c r="AI75" s="163">
        <v>725</v>
      </c>
      <c r="AJ75" s="163">
        <v>900</v>
      </c>
      <c r="AL75" s="171">
        <v>910</v>
      </c>
      <c r="AM75" s="171">
        <v>562</v>
      </c>
      <c r="AN75" s="171">
        <v>450</v>
      </c>
      <c r="AO75" s="171">
        <v>550</v>
      </c>
      <c r="AP75" s="171">
        <v>650</v>
      </c>
    </row>
    <row r="76" spans="1:42" x14ac:dyDescent="0.2">
      <c r="A76" s="13" t="s">
        <v>343</v>
      </c>
      <c r="B76" s="13">
        <v>0</v>
      </c>
      <c r="C76" s="13">
        <v>386</v>
      </c>
      <c r="D76" s="13">
        <v>346</v>
      </c>
      <c r="E76" s="13">
        <v>375</v>
      </c>
      <c r="F76" s="13">
        <v>420</v>
      </c>
      <c r="H76" s="124">
        <v>10</v>
      </c>
      <c r="I76" s="71">
        <v>324</v>
      </c>
      <c r="J76" s="71">
        <v>283</v>
      </c>
      <c r="K76" s="71">
        <v>333</v>
      </c>
      <c r="L76" s="71">
        <v>345</v>
      </c>
      <c r="N76" s="171">
        <v>100</v>
      </c>
      <c r="O76" s="163">
        <v>463</v>
      </c>
      <c r="P76" s="163">
        <v>400</v>
      </c>
      <c r="Q76" s="163">
        <v>450</v>
      </c>
      <c r="R76" s="163">
        <v>525</v>
      </c>
      <c r="T76" s="171">
        <v>240</v>
      </c>
      <c r="U76" s="163">
        <v>588</v>
      </c>
      <c r="V76" s="163">
        <v>550</v>
      </c>
      <c r="W76" s="163">
        <v>575</v>
      </c>
      <c r="X76" s="163">
        <v>625</v>
      </c>
      <c r="Z76" s="171">
        <v>160</v>
      </c>
      <c r="AA76" s="163">
        <v>726</v>
      </c>
      <c r="AB76" s="163">
        <v>625</v>
      </c>
      <c r="AC76" s="163">
        <v>675</v>
      </c>
      <c r="AD76" s="163">
        <v>775</v>
      </c>
      <c r="AF76" s="171">
        <v>60</v>
      </c>
      <c r="AG76" s="163">
        <v>1092</v>
      </c>
      <c r="AH76" s="163">
        <v>850</v>
      </c>
      <c r="AI76" s="163">
        <v>1000</v>
      </c>
      <c r="AJ76" s="163">
        <v>1313</v>
      </c>
      <c r="AL76" s="171">
        <v>560</v>
      </c>
      <c r="AM76" s="171">
        <v>655</v>
      </c>
      <c r="AN76" s="171">
        <v>525</v>
      </c>
      <c r="AO76" s="171">
        <v>600</v>
      </c>
      <c r="AP76" s="171">
        <v>700</v>
      </c>
    </row>
    <row r="77" spans="1:42" x14ac:dyDescent="0.2">
      <c r="A77" s="13" t="s">
        <v>806</v>
      </c>
      <c r="B77" s="13">
        <v>390</v>
      </c>
      <c r="C77" s="13">
        <v>365</v>
      </c>
      <c r="D77" s="13">
        <v>325</v>
      </c>
      <c r="E77" s="13">
        <v>368</v>
      </c>
      <c r="F77" s="13">
        <v>412</v>
      </c>
      <c r="H77" s="124">
        <v>320</v>
      </c>
      <c r="I77" s="71">
        <v>452</v>
      </c>
      <c r="J77" s="71">
        <v>390</v>
      </c>
      <c r="K77" s="71">
        <v>455</v>
      </c>
      <c r="L77" s="71">
        <v>525</v>
      </c>
      <c r="N77" s="171">
        <v>1840</v>
      </c>
      <c r="O77" s="163">
        <v>528</v>
      </c>
      <c r="P77" s="163">
        <v>433</v>
      </c>
      <c r="Q77" s="163">
        <v>525</v>
      </c>
      <c r="R77" s="163">
        <v>600</v>
      </c>
      <c r="T77" s="171">
        <v>4760</v>
      </c>
      <c r="U77" s="163">
        <v>582</v>
      </c>
      <c r="V77" s="163">
        <v>475</v>
      </c>
      <c r="W77" s="163">
        <v>550</v>
      </c>
      <c r="X77" s="163">
        <v>650</v>
      </c>
      <c r="Z77" s="171">
        <v>4400</v>
      </c>
      <c r="AA77" s="163">
        <v>625</v>
      </c>
      <c r="AB77" s="163">
        <v>525</v>
      </c>
      <c r="AC77" s="163">
        <v>595</v>
      </c>
      <c r="AD77" s="163">
        <v>695</v>
      </c>
      <c r="AF77" s="171">
        <v>600</v>
      </c>
      <c r="AG77" s="163">
        <v>978</v>
      </c>
      <c r="AH77" s="163">
        <v>750</v>
      </c>
      <c r="AI77" s="163">
        <v>900</v>
      </c>
      <c r="AJ77" s="163">
        <v>1150</v>
      </c>
      <c r="AL77" s="171">
        <v>12320</v>
      </c>
      <c r="AM77" s="171">
        <v>598</v>
      </c>
      <c r="AN77" s="171">
        <v>475</v>
      </c>
      <c r="AO77" s="171">
        <v>560</v>
      </c>
      <c r="AP77" s="171">
        <v>675</v>
      </c>
    </row>
    <row r="78" spans="1:42" x14ac:dyDescent="0.2">
      <c r="A78" s="13" t="s">
        <v>345</v>
      </c>
      <c r="B78" s="13">
        <v>60</v>
      </c>
      <c r="C78" s="13">
        <v>379</v>
      </c>
      <c r="D78" s="13">
        <v>347</v>
      </c>
      <c r="E78" s="13">
        <v>390</v>
      </c>
      <c r="F78" s="13">
        <v>412</v>
      </c>
      <c r="H78" s="124">
        <v>10</v>
      </c>
      <c r="I78" s="71">
        <v>376</v>
      </c>
      <c r="J78" s="71">
        <v>347</v>
      </c>
      <c r="K78" s="71">
        <v>350</v>
      </c>
      <c r="L78" s="71">
        <v>400</v>
      </c>
      <c r="N78" s="171">
        <v>90</v>
      </c>
      <c r="O78" s="163">
        <v>426</v>
      </c>
      <c r="P78" s="163">
        <v>395</v>
      </c>
      <c r="Q78" s="163">
        <v>425</v>
      </c>
      <c r="R78" s="163">
        <v>450</v>
      </c>
      <c r="T78" s="171">
        <v>600</v>
      </c>
      <c r="U78" s="163">
        <v>470</v>
      </c>
      <c r="V78" s="163">
        <v>425</v>
      </c>
      <c r="W78" s="163">
        <v>450</v>
      </c>
      <c r="X78" s="163">
        <v>500</v>
      </c>
      <c r="Z78" s="171">
        <v>410</v>
      </c>
      <c r="AA78" s="163">
        <v>567</v>
      </c>
      <c r="AB78" s="163">
        <v>494</v>
      </c>
      <c r="AC78" s="163">
        <v>550</v>
      </c>
      <c r="AD78" s="163">
        <v>625</v>
      </c>
      <c r="AF78" s="171">
        <v>50</v>
      </c>
      <c r="AG78" s="163">
        <v>892</v>
      </c>
      <c r="AH78" s="163">
        <v>650</v>
      </c>
      <c r="AI78" s="163">
        <v>798</v>
      </c>
      <c r="AJ78" s="163">
        <v>995</v>
      </c>
      <c r="AL78" s="171">
        <v>1220</v>
      </c>
      <c r="AM78" s="171">
        <v>511</v>
      </c>
      <c r="AN78" s="171">
        <v>425</v>
      </c>
      <c r="AO78" s="171">
        <v>475</v>
      </c>
      <c r="AP78" s="171">
        <v>550</v>
      </c>
    </row>
    <row r="79" spans="1:42" x14ac:dyDescent="0.2">
      <c r="A79" s="13" t="s">
        <v>347</v>
      </c>
      <c r="B79" s="13">
        <v>230</v>
      </c>
      <c r="C79" s="13">
        <v>360</v>
      </c>
      <c r="D79" s="13">
        <v>290</v>
      </c>
      <c r="E79" s="13">
        <v>368</v>
      </c>
      <c r="F79" s="13">
        <v>412</v>
      </c>
      <c r="H79" s="124">
        <v>60</v>
      </c>
      <c r="I79" s="71">
        <v>419</v>
      </c>
      <c r="J79" s="71">
        <v>390</v>
      </c>
      <c r="K79" s="71">
        <v>412</v>
      </c>
      <c r="L79" s="71">
        <v>433</v>
      </c>
      <c r="N79" s="171">
        <v>290</v>
      </c>
      <c r="O79" s="163">
        <v>433</v>
      </c>
      <c r="P79" s="163">
        <v>360</v>
      </c>
      <c r="Q79" s="163">
        <v>412</v>
      </c>
      <c r="R79" s="163">
        <v>490</v>
      </c>
      <c r="T79" s="171">
        <v>990</v>
      </c>
      <c r="U79" s="163">
        <v>527</v>
      </c>
      <c r="V79" s="163">
        <v>450</v>
      </c>
      <c r="W79" s="163">
        <v>515</v>
      </c>
      <c r="X79" s="163">
        <v>595</v>
      </c>
      <c r="Z79" s="171">
        <v>1250</v>
      </c>
      <c r="AA79" s="163">
        <v>594</v>
      </c>
      <c r="AB79" s="163">
        <v>500</v>
      </c>
      <c r="AC79" s="163">
        <v>575</v>
      </c>
      <c r="AD79" s="163">
        <v>650</v>
      </c>
      <c r="AF79" s="171">
        <v>140</v>
      </c>
      <c r="AG79" s="163">
        <v>888</v>
      </c>
      <c r="AH79" s="163">
        <v>675</v>
      </c>
      <c r="AI79" s="163">
        <v>800</v>
      </c>
      <c r="AJ79" s="163">
        <v>1040</v>
      </c>
      <c r="AL79" s="171">
        <v>2960</v>
      </c>
      <c r="AM79" s="171">
        <v>548</v>
      </c>
      <c r="AN79" s="171">
        <v>450</v>
      </c>
      <c r="AO79" s="171">
        <v>525</v>
      </c>
      <c r="AP79" s="171">
        <v>620</v>
      </c>
    </row>
    <row r="80" spans="1:42" x14ac:dyDescent="0.2">
      <c r="A80" s="13" t="s">
        <v>349</v>
      </c>
      <c r="B80" s="13">
        <v>40</v>
      </c>
      <c r="C80" s="13">
        <v>380</v>
      </c>
      <c r="D80" s="13">
        <v>368</v>
      </c>
      <c r="E80" s="13">
        <v>385</v>
      </c>
      <c r="F80" s="13">
        <v>412</v>
      </c>
      <c r="H80" s="124">
        <v>20</v>
      </c>
      <c r="I80" s="71">
        <v>374</v>
      </c>
      <c r="J80" s="71">
        <v>320</v>
      </c>
      <c r="K80" s="71">
        <v>360</v>
      </c>
      <c r="L80" s="71">
        <v>420</v>
      </c>
      <c r="N80" s="171">
        <v>190</v>
      </c>
      <c r="O80" s="163">
        <v>434</v>
      </c>
      <c r="P80" s="163">
        <v>380</v>
      </c>
      <c r="Q80" s="163">
        <v>425</v>
      </c>
      <c r="R80" s="163">
        <v>475</v>
      </c>
      <c r="T80" s="171">
        <v>840</v>
      </c>
      <c r="U80" s="163">
        <v>510</v>
      </c>
      <c r="V80" s="163">
        <v>440</v>
      </c>
      <c r="W80" s="163">
        <v>495</v>
      </c>
      <c r="X80" s="163">
        <v>560</v>
      </c>
      <c r="Z80" s="171">
        <v>1200</v>
      </c>
      <c r="AA80" s="163">
        <v>556</v>
      </c>
      <c r="AB80" s="163">
        <v>479</v>
      </c>
      <c r="AC80" s="163">
        <v>535</v>
      </c>
      <c r="AD80" s="163">
        <v>610</v>
      </c>
      <c r="AF80" s="171">
        <v>110</v>
      </c>
      <c r="AG80" s="163">
        <v>876</v>
      </c>
      <c r="AH80" s="163">
        <v>725</v>
      </c>
      <c r="AI80" s="163">
        <v>825</v>
      </c>
      <c r="AJ80" s="163">
        <v>950</v>
      </c>
      <c r="AL80" s="171">
        <v>2410</v>
      </c>
      <c r="AM80" s="171">
        <v>539</v>
      </c>
      <c r="AN80" s="171">
        <v>450</v>
      </c>
      <c r="AO80" s="171">
        <v>525</v>
      </c>
      <c r="AP80" s="171">
        <v>595</v>
      </c>
    </row>
    <row r="81" spans="1:42" x14ac:dyDescent="0.2">
      <c r="A81" s="13" t="s">
        <v>351</v>
      </c>
      <c r="B81" s="13">
        <v>60</v>
      </c>
      <c r="C81" s="13">
        <v>361</v>
      </c>
      <c r="D81" s="13">
        <v>338</v>
      </c>
      <c r="E81" s="13">
        <v>346</v>
      </c>
      <c r="F81" s="13">
        <v>400</v>
      </c>
      <c r="H81" s="124">
        <v>230</v>
      </c>
      <c r="I81" s="71">
        <v>471</v>
      </c>
      <c r="J81" s="71">
        <v>398</v>
      </c>
      <c r="K81" s="71">
        <v>493</v>
      </c>
      <c r="L81" s="71">
        <v>540</v>
      </c>
      <c r="N81" s="171">
        <v>1260</v>
      </c>
      <c r="O81" s="163">
        <v>571</v>
      </c>
      <c r="P81" s="163">
        <v>495</v>
      </c>
      <c r="Q81" s="163">
        <v>575</v>
      </c>
      <c r="R81" s="163">
        <v>645</v>
      </c>
      <c r="T81" s="171">
        <v>2330</v>
      </c>
      <c r="U81" s="163">
        <v>661</v>
      </c>
      <c r="V81" s="163">
        <v>550</v>
      </c>
      <c r="W81" s="163">
        <v>625</v>
      </c>
      <c r="X81" s="163">
        <v>750</v>
      </c>
      <c r="Z81" s="171">
        <v>1550</v>
      </c>
      <c r="AA81" s="163">
        <v>718</v>
      </c>
      <c r="AB81" s="163">
        <v>595</v>
      </c>
      <c r="AC81" s="163">
        <v>675</v>
      </c>
      <c r="AD81" s="163">
        <v>800</v>
      </c>
      <c r="AF81" s="171">
        <v>300</v>
      </c>
      <c r="AG81" s="163">
        <v>1071</v>
      </c>
      <c r="AH81" s="163">
        <v>800</v>
      </c>
      <c r="AI81" s="163">
        <v>952</v>
      </c>
      <c r="AJ81" s="163">
        <v>1248</v>
      </c>
      <c r="AL81" s="171">
        <v>5730</v>
      </c>
      <c r="AM81" s="171">
        <v>668</v>
      </c>
      <c r="AN81" s="171">
        <v>550</v>
      </c>
      <c r="AO81" s="171">
        <v>625</v>
      </c>
      <c r="AP81" s="171">
        <v>750</v>
      </c>
    </row>
    <row r="82" spans="1:42" x14ac:dyDescent="0.2">
      <c r="A82" s="13" t="s">
        <v>807</v>
      </c>
      <c r="B82" s="13">
        <v>580</v>
      </c>
      <c r="C82" s="13">
        <v>396</v>
      </c>
      <c r="D82" s="13">
        <v>350</v>
      </c>
      <c r="E82" s="13">
        <v>390</v>
      </c>
      <c r="F82" s="13">
        <v>433</v>
      </c>
      <c r="H82" s="124">
        <v>340</v>
      </c>
      <c r="I82" s="71">
        <v>485</v>
      </c>
      <c r="J82" s="71">
        <v>425</v>
      </c>
      <c r="K82" s="71">
        <v>495</v>
      </c>
      <c r="L82" s="71">
        <v>550</v>
      </c>
      <c r="N82" s="171">
        <v>3320</v>
      </c>
      <c r="O82" s="163">
        <v>546</v>
      </c>
      <c r="P82" s="163">
        <v>425</v>
      </c>
      <c r="Q82" s="163">
        <v>525</v>
      </c>
      <c r="R82" s="163">
        <v>650</v>
      </c>
      <c r="T82" s="171">
        <v>8020</v>
      </c>
      <c r="U82" s="163">
        <v>646</v>
      </c>
      <c r="V82" s="163">
        <v>500</v>
      </c>
      <c r="W82" s="163">
        <v>600</v>
      </c>
      <c r="X82" s="163">
        <v>750</v>
      </c>
      <c r="Z82" s="171">
        <v>3780</v>
      </c>
      <c r="AA82" s="163">
        <v>746</v>
      </c>
      <c r="AB82" s="163">
        <v>600</v>
      </c>
      <c r="AC82" s="163">
        <v>695</v>
      </c>
      <c r="AD82" s="163">
        <v>850</v>
      </c>
      <c r="AF82" s="171">
        <v>1390</v>
      </c>
      <c r="AG82" s="163">
        <v>1397</v>
      </c>
      <c r="AH82" s="163">
        <v>850</v>
      </c>
      <c r="AI82" s="163">
        <v>1200</v>
      </c>
      <c r="AJ82" s="163">
        <v>1733</v>
      </c>
      <c r="AL82" s="171">
        <v>17430</v>
      </c>
      <c r="AM82" s="171">
        <v>697</v>
      </c>
      <c r="AN82" s="171">
        <v>500</v>
      </c>
      <c r="AO82" s="171">
        <v>625</v>
      </c>
      <c r="AP82" s="171">
        <v>775</v>
      </c>
    </row>
    <row r="83" spans="1:42" x14ac:dyDescent="0.2">
      <c r="A83" s="13" t="s">
        <v>353</v>
      </c>
      <c r="B83" s="13">
        <v>90</v>
      </c>
      <c r="C83" s="13">
        <v>365</v>
      </c>
      <c r="D83" s="13">
        <v>325</v>
      </c>
      <c r="E83" s="13">
        <v>363</v>
      </c>
      <c r="F83" s="13">
        <v>393</v>
      </c>
      <c r="H83" s="124">
        <v>30</v>
      </c>
      <c r="I83" s="71">
        <v>356</v>
      </c>
      <c r="J83" s="71">
        <v>300</v>
      </c>
      <c r="K83" s="71">
        <v>375</v>
      </c>
      <c r="L83" s="71">
        <v>400</v>
      </c>
      <c r="N83" s="171">
        <v>700</v>
      </c>
      <c r="O83" s="163">
        <v>477</v>
      </c>
      <c r="P83" s="163">
        <v>400</v>
      </c>
      <c r="Q83" s="163">
        <v>450</v>
      </c>
      <c r="R83" s="163">
        <v>550</v>
      </c>
      <c r="T83" s="171">
        <v>1600</v>
      </c>
      <c r="U83" s="163">
        <v>567</v>
      </c>
      <c r="V83" s="163">
        <v>460</v>
      </c>
      <c r="W83" s="163">
        <v>550</v>
      </c>
      <c r="X83" s="163">
        <v>643</v>
      </c>
      <c r="Z83" s="171">
        <v>1080</v>
      </c>
      <c r="AA83" s="163">
        <v>664</v>
      </c>
      <c r="AB83" s="163">
        <v>550</v>
      </c>
      <c r="AC83" s="163">
        <v>645</v>
      </c>
      <c r="AD83" s="163">
        <v>710</v>
      </c>
      <c r="AF83" s="171">
        <v>230</v>
      </c>
      <c r="AG83" s="163">
        <v>959</v>
      </c>
      <c r="AH83" s="163">
        <v>675</v>
      </c>
      <c r="AI83" s="163">
        <v>805</v>
      </c>
      <c r="AJ83" s="163">
        <v>1200</v>
      </c>
      <c r="AL83" s="171">
        <v>3730</v>
      </c>
      <c r="AM83" s="171">
        <v>596</v>
      </c>
      <c r="AN83" s="171">
        <v>450</v>
      </c>
      <c r="AO83" s="171">
        <v>575</v>
      </c>
      <c r="AP83" s="171">
        <v>650</v>
      </c>
    </row>
    <row r="84" spans="1:42" x14ac:dyDescent="0.2">
      <c r="A84" s="13" t="s">
        <v>355</v>
      </c>
      <c r="B84" s="13">
        <v>90</v>
      </c>
      <c r="C84" s="13">
        <v>366</v>
      </c>
      <c r="D84" s="13">
        <v>368</v>
      </c>
      <c r="E84" s="13">
        <v>375</v>
      </c>
      <c r="F84" s="13">
        <v>375</v>
      </c>
      <c r="H84" s="124">
        <v>10</v>
      </c>
      <c r="I84" s="71">
        <v>328</v>
      </c>
      <c r="J84" s="71">
        <v>275</v>
      </c>
      <c r="K84" s="71">
        <v>325</v>
      </c>
      <c r="L84" s="71">
        <v>375</v>
      </c>
      <c r="N84" s="171">
        <v>340</v>
      </c>
      <c r="O84" s="163">
        <v>425</v>
      </c>
      <c r="P84" s="163">
        <v>375</v>
      </c>
      <c r="Q84" s="163">
        <v>425</v>
      </c>
      <c r="R84" s="163">
        <v>460</v>
      </c>
      <c r="T84" s="171">
        <v>1090</v>
      </c>
      <c r="U84" s="163">
        <v>528</v>
      </c>
      <c r="V84" s="163">
        <v>450</v>
      </c>
      <c r="W84" s="163">
        <v>525</v>
      </c>
      <c r="X84" s="163">
        <v>595</v>
      </c>
      <c r="Z84" s="171">
        <v>450</v>
      </c>
      <c r="AA84" s="163">
        <v>650</v>
      </c>
      <c r="AB84" s="163">
        <v>550</v>
      </c>
      <c r="AC84" s="163">
        <v>625</v>
      </c>
      <c r="AD84" s="163">
        <v>700</v>
      </c>
      <c r="AF84" s="171">
        <v>120</v>
      </c>
      <c r="AG84" s="163">
        <v>917</v>
      </c>
      <c r="AH84" s="163">
        <v>675</v>
      </c>
      <c r="AI84" s="163">
        <v>850</v>
      </c>
      <c r="AJ84" s="163">
        <v>995</v>
      </c>
      <c r="AL84" s="171">
        <v>2100</v>
      </c>
      <c r="AM84" s="171">
        <v>551</v>
      </c>
      <c r="AN84" s="171">
        <v>450</v>
      </c>
      <c r="AO84" s="171">
        <v>525</v>
      </c>
      <c r="AP84" s="171">
        <v>625</v>
      </c>
    </row>
    <row r="85" spans="1:42" x14ac:dyDescent="0.2">
      <c r="A85" s="13" t="s">
        <v>357</v>
      </c>
      <c r="B85" s="13">
        <v>30</v>
      </c>
      <c r="C85" s="13">
        <v>338</v>
      </c>
      <c r="D85" s="13">
        <v>293</v>
      </c>
      <c r="E85" s="13">
        <v>325</v>
      </c>
      <c r="F85" s="13">
        <v>362</v>
      </c>
      <c r="H85" s="124">
        <v>20</v>
      </c>
      <c r="I85" s="71">
        <v>358</v>
      </c>
      <c r="J85" s="71">
        <v>295</v>
      </c>
      <c r="K85" s="71">
        <v>350</v>
      </c>
      <c r="L85" s="71">
        <v>425</v>
      </c>
      <c r="N85" s="171">
        <v>500</v>
      </c>
      <c r="O85" s="163">
        <v>432</v>
      </c>
      <c r="P85" s="163">
        <v>375</v>
      </c>
      <c r="Q85" s="163">
        <v>425</v>
      </c>
      <c r="R85" s="163">
        <v>478</v>
      </c>
      <c r="T85" s="171">
        <v>1300</v>
      </c>
      <c r="U85" s="163">
        <v>539</v>
      </c>
      <c r="V85" s="163">
        <v>450</v>
      </c>
      <c r="W85" s="163">
        <v>525</v>
      </c>
      <c r="X85" s="163">
        <v>595</v>
      </c>
      <c r="Z85" s="171">
        <v>580</v>
      </c>
      <c r="AA85" s="163">
        <v>664</v>
      </c>
      <c r="AB85" s="163">
        <v>550</v>
      </c>
      <c r="AC85" s="163">
        <v>650</v>
      </c>
      <c r="AD85" s="163">
        <v>750</v>
      </c>
      <c r="AF85" s="171">
        <v>160</v>
      </c>
      <c r="AG85" s="163">
        <v>981</v>
      </c>
      <c r="AH85" s="163">
        <v>750</v>
      </c>
      <c r="AI85" s="163">
        <v>895</v>
      </c>
      <c r="AJ85" s="163">
        <v>1200</v>
      </c>
      <c r="AL85" s="171">
        <v>2590</v>
      </c>
      <c r="AM85" s="171">
        <v>571</v>
      </c>
      <c r="AN85" s="171">
        <v>450</v>
      </c>
      <c r="AO85" s="171">
        <v>525</v>
      </c>
      <c r="AP85" s="171">
        <v>650</v>
      </c>
    </row>
    <row r="86" spans="1:42" x14ac:dyDescent="0.2">
      <c r="A86" s="13" t="s">
        <v>359</v>
      </c>
      <c r="B86" s="13">
        <v>160</v>
      </c>
      <c r="C86" s="13">
        <v>403</v>
      </c>
      <c r="D86" s="13">
        <v>347</v>
      </c>
      <c r="E86" s="13">
        <v>375</v>
      </c>
      <c r="F86" s="13">
        <v>450</v>
      </c>
      <c r="H86" s="124">
        <v>230</v>
      </c>
      <c r="I86" s="71">
        <v>531</v>
      </c>
      <c r="J86" s="71">
        <v>495</v>
      </c>
      <c r="K86" s="71">
        <v>503</v>
      </c>
      <c r="L86" s="71">
        <v>595</v>
      </c>
      <c r="N86" s="171">
        <v>1480</v>
      </c>
      <c r="O86" s="163">
        <v>657</v>
      </c>
      <c r="P86" s="163">
        <v>595</v>
      </c>
      <c r="Q86" s="163">
        <v>650</v>
      </c>
      <c r="R86" s="163">
        <v>725</v>
      </c>
      <c r="T86" s="171">
        <v>3060</v>
      </c>
      <c r="U86" s="163">
        <v>798</v>
      </c>
      <c r="V86" s="163">
        <v>675</v>
      </c>
      <c r="W86" s="163">
        <v>775</v>
      </c>
      <c r="X86" s="163">
        <v>895</v>
      </c>
      <c r="Z86" s="171">
        <v>1190</v>
      </c>
      <c r="AA86" s="163">
        <v>912</v>
      </c>
      <c r="AB86" s="163">
        <v>750</v>
      </c>
      <c r="AC86" s="163">
        <v>850</v>
      </c>
      <c r="AD86" s="163">
        <v>1000</v>
      </c>
      <c r="AF86" s="171">
        <v>760</v>
      </c>
      <c r="AG86" s="163">
        <v>1757</v>
      </c>
      <c r="AH86" s="163">
        <v>1150</v>
      </c>
      <c r="AI86" s="163">
        <v>1560</v>
      </c>
      <c r="AJ86" s="163">
        <v>2210</v>
      </c>
      <c r="AL86" s="171">
        <v>6880</v>
      </c>
      <c r="AM86" s="171">
        <v>875</v>
      </c>
      <c r="AN86" s="171">
        <v>650</v>
      </c>
      <c r="AO86" s="171">
        <v>750</v>
      </c>
      <c r="AP86" s="171">
        <v>925</v>
      </c>
    </row>
    <row r="87" spans="1:42" x14ac:dyDescent="0.2">
      <c r="A87" s="13" t="s">
        <v>361</v>
      </c>
      <c r="B87" s="13">
        <v>210</v>
      </c>
      <c r="C87" s="13">
        <v>423</v>
      </c>
      <c r="D87" s="13">
        <v>390</v>
      </c>
      <c r="E87" s="13">
        <v>412</v>
      </c>
      <c r="F87" s="13">
        <v>455</v>
      </c>
      <c r="H87" s="124">
        <v>40</v>
      </c>
      <c r="I87" s="71">
        <v>442</v>
      </c>
      <c r="J87" s="71">
        <v>425</v>
      </c>
      <c r="K87" s="71">
        <v>450</v>
      </c>
      <c r="L87" s="71">
        <v>470</v>
      </c>
      <c r="N87" s="171">
        <v>310</v>
      </c>
      <c r="O87" s="163">
        <v>486</v>
      </c>
      <c r="P87" s="163">
        <v>450</v>
      </c>
      <c r="Q87" s="163">
        <v>475</v>
      </c>
      <c r="R87" s="163">
        <v>525</v>
      </c>
      <c r="T87" s="171">
        <v>970</v>
      </c>
      <c r="U87" s="163">
        <v>577</v>
      </c>
      <c r="V87" s="163">
        <v>500</v>
      </c>
      <c r="W87" s="163">
        <v>575</v>
      </c>
      <c r="X87" s="163">
        <v>650</v>
      </c>
      <c r="Z87" s="171">
        <v>490</v>
      </c>
      <c r="AA87" s="163">
        <v>706</v>
      </c>
      <c r="AB87" s="163">
        <v>600</v>
      </c>
      <c r="AC87" s="163">
        <v>690</v>
      </c>
      <c r="AD87" s="163">
        <v>785</v>
      </c>
      <c r="AF87" s="171">
        <v>110</v>
      </c>
      <c r="AG87" s="163">
        <v>965</v>
      </c>
      <c r="AH87" s="163">
        <v>795</v>
      </c>
      <c r="AI87" s="163">
        <v>880</v>
      </c>
      <c r="AJ87" s="163">
        <v>1050</v>
      </c>
      <c r="AL87" s="171">
        <v>2130</v>
      </c>
      <c r="AM87" s="171">
        <v>596</v>
      </c>
      <c r="AN87" s="171">
        <v>475</v>
      </c>
      <c r="AO87" s="171">
        <v>575</v>
      </c>
      <c r="AP87" s="171">
        <v>675</v>
      </c>
    </row>
    <row r="88" spans="1:42" x14ac:dyDescent="0.2">
      <c r="A88" s="13" t="s">
        <v>808</v>
      </c>
      <c r="B88" s="161">
        <v>2140</v>
      </c>
      <c r="C88" s="13">
        <v>409</v>
      </c>
      <c r="D88" s="13">
        <v>368</v>
      </c>
      <c r="E88" s="13">
        <v>400</v>
      </c>
      <c r="F88" s="13">
        <v>455</v>
      </c>
      <c r="H88" s="124">
        <v>460</v>
      </c>
      <c r="I88" s="71">
        <v>463</v>
      </c>
      <c r="J88" s="71">
        <v>395</v>
      </c>
      <c r="K88" s="71">
        <v>450</v>
      </c>
      <c r="L88" s="71">
        <v>520</v>
      </c>
      <c r="N88" s="170">
        <v>4460</v>
      </c>
      <c r="O88" s="162">
        <v>529</v>
      </c>
      <c r="P88" s="162">
        <v>450</v>
      </c>
      <c r="Q88" s="162">
        <v>525</v>
      </c>
      <c r="R88" s="162">
        <v>600</v>
      </c>
      <c r="T88" s="170">
        <v>14160</v>
      </c>
      <c r="U88" s="162">
        <v>648</v>
      </c>
      <c r="V88" s="162">
        <v>550</v>
      </c>
      <c r="W88" s="162">
        <v>640</v>
      </c>
      <c r="X88" s="162">
        <v>725</v>
      </c>
      <c r="Z88" s="170">
        <v>11070</v>
      </c>
      <c r="AA88" s="162">
        <v>746</v>
      </c>
      <c r="AB88" s="162">
        <v>625</v>
      </c>
      <c r="AC88" s="162">
        <v>725</v>
      </c>
      <c r="AD88" s="162">
        <v>850</v>
      </c>
      <c r="AF88" s="170">
        <v>2430</v>
      </c>
      <c r="AG88" s="162">
        <v>1146</v>
      </c>
      <c r="AH88" s="162">
        <v>850</v>
      </c>
      <c r="AI88" s="162">
        <v>1050</v>
      </c>
      <c r="AJ88" s="162">
        <v>1300</v>
      </c>
      <c r="AL88" s="170">
        <v>34720</v>
      </c>
      <c r="AM88" s="170">
        <v>681</v>
      </c>
      <c r="AN88" s="170">
        <v>525</v>
      </c>
      <c r="AO88" s="170">
        <v>650</v>
      </c>
      <c r="AP88" s="170">
        <v>775</v>
      </c>
    </row>
    <row r="89" spans="1:42" x14ac:dyDescent="0.2">
      <c r="A89" s="13" t="s">
        <v>1032</v>
      </c>
      <c r="B89" s="13">
        <v>20</v>
      </c>
      <c r="C89" s="13">
        <v>393</v>
      </c>
      <c r="D89" s="13">
        <v>368</v>
      </c>
      <c r="E89" s="13">
        <v>433</v>
      </c>
      <c r="F89" s="13">
        <v>433</v>
      </c>
      <c r="H89" s="124">
        <v>40</v>
      </c>
      <c r="I89" s="71">
        <v>465</v>
      </c>
      <c r="J89" s="71">
        <v>395</v>
      </c>
      <c r="K89" s="71">
        <v>450</v>
      </c>
      <c r="L89" s="71">
        <v>575</v>
      </c>
      <c r="N89" s="171">
        <v>170</v>
      </c>
      <c r="O89" s="163">
        <v>479</v>
      </c>
      <c r="P89" s="163">
        <v>425</v>
      </c>
      <c r="Q89" s="163">
        <v>475</v>
      </c>
      <c r="R89" s="163">
        <v>520</v>
      </c>
      <c r="T89" s="171">
        <v>760</v>
      </c>
      <c r="U89" s="163">
        <v>621</v>
      </c>
      <c r="V89" s="163">
        <v>525</v>
      </c>
      <c r="W89" s="163">
        <v>625</v>
      </c>
      <c r="X89" s="163">
        <v>695</v>
      </c>
      <c r="Z89" s="171">
        <v>400</v>
      </c>
      <c r="AA89" s="163">
        <v>736</v>
      </c>
      <c r="AB89" s="163">
        <v>625</v>
      </c>
      <c r="AC89" s="163">
        <v>700</v>
      </c>
      <c r="AD89" s="163">
        <v>815</v>
      </c>
      <c r="AF89" s="171">
        <v>100</v>
      </c>
      <c r="AG89" s="163">
        <v>1069</v>
      </c>
      <c r="AH89" s="163">
        <v>875</v>
      </c>
      <c r="AI89" s="163">
        <v>1010</v>
      </c>
      <c r="AJ89" s="163">
        <v>1250</v>
      </c>
      <c r="AL89" s="171">
        <v>1500</v>
      </c>
      <c r="AM89" s="171">
        <v>659</v>
      </c>
      <c r="AN89" s="171">
        <v>525</v>
      </c>
      <c r="AO89" s="171">
        <v>625</v>
      </c>
      <c r="AP89" s="171">
        <v>727</v>
      </c>
    </row>
    <row r="90" spans="1:42" x14ac:dyDescent="0.2">
      <c r="A90" s="13" t="s">
        <v>1033</v>
      </c>
      <c r="B90" s="13">
        <v>30</v>
      </c>
      <c r="C90" s="13">
        <v>360</v>
      </c>
      <c r="D90" s="13">
        <v>333</v>
      </c>
      <c r="E90" s="13">
        <v>358</v>
      </c>
      <c r="F90" s="13">
        <v>379</v>
      </c>
      <c r="H90" s="124">
        <v>110</v>
      </c>
      <c r="I90" s="71">
        <v>459</v>
      </c>
      <c r="J90" s="71">
        <v>400</v>
      </c>
      <c r="K90" s="71">
        <v>470</v>
      </c>
      <c r="L90" s="71">
        <v>500</v>
      </c>
      <c r="N90" s="171">
        <v>450</v>
      </c>
      <c r="O90" s="163">
        <v>540</v>
      </c>
      <c r="P90" s="163">
        <v>495</v>
      </c>
      <c r="Q90" s="163">
        <v>545</v>
      </c>
      <c r="R90" s="163">
        <v>576</v>
      </c>
      <c r="T90" s="171">
        <v>770</v>
      </c>
      <c r="U90" s="163">
        <v>660</v>
      </c>
      <c r="V90" s="163">
        <v>550</v>
      </c>
      <c r="W90" s="163">
        <v>660</v>
      </c>
      <c r="X90" s="163">
        <v>750</v>
      </c>
      <c r="Z90" s="171">
        <v>390</v>
      </c>
      <c r="AA90" s="163">
        <v>747</v>
      </c>
      <c r="AB90" s="163">
        <v>650</v>
      </c>
      <c r="AC90" s="163">
        <v>750</v>
      </c>
      <c r="AD90" s="163">
        <v>850</v>
      </c>
      <c r="AF90" s="171">
        <v>110</v>
      </c>
      <c r="AG90" s="163">
        <v>1172</v>
      </c>
      <c r="AH90" s="163">
        <v>895</v>
      </c>
      <c r="AI90" s="163">
        <v>1100</v>
      </c>
      <c r="AJ90" s="163">
        <v>1350</v>
      </c>
      <c r="AL90" s="171">
        <v>1850</v>
      </c>
      <c r="AM90" s="171">
        <v>661</v>
      </c>
      <c r="AN90" s="171">
        <v>510</v>
      </c>
      <c r="AO90" s="171">
        <v>625</v>
      </c>
      <c r="AP90" s="171">
        <v>750</v>
      </c>
    </row>
    <row r="91" spans="1:42" x14ac:dyDescent="0.2">
      <c r="A91" s="13" t="s">
        <v>1034</v>
      </c>
      <c r="B91" s="13">
        <v>370</v>
      </c>
      <c r="C91" s="13">
        <v>384</v>
      </c>
      <c r="D91" s="13">
        <v>346</v>
      </c>
      <c r="E91" s="13">
        <v>388</v>
      </c>
      <c r="F91" s="13">
        <v>416</v>
      </c>
      <c r="H91" s="124">
        <v>110</v>
      </c>
      <c r="I91" s="71">
        <v>480</v>
      </c>
      <c r="J91" s="71">
        <v>425</v>
      </c>
      <c r="K91" s="71">
        <v>457</v>
      </c>
      <c r="L91" s="71">
        <v>537</v>
      </c>
      <c r="N91" s="171">
        <v>620</v>
      </c>
      <c r="O91" s="163">
        <v>615</v>
      </c>
      <c r="P91" s="163">
        <v>525</v>
      </c>
      <c r="Q91" s="163">
        <v>595</v>
      </c>
      <c r="R91" s="163">
        <v>695</v>
      </c>
      <c r="T91" s="171">
        <v>1440</v>
      </c>
      <c r="U91" s="163">
        <v>745</v>
      </c>
      <c r="V91" s="163">
        <v>600</v>
      </c>
      <c r="W91" s="163">
        <v>695</v>
      </c>
      <c r="X91" s="163">
        <v>850</v>
      </c>
      <c r="Z91" s="171">
        <v>1040</v>
      </c>
      <c r="AA91" s="163">
        <v>786</v>
      </c>
      <c r="AB91" s="163">
        <v>655</v>
      </c>
      <c r="AC91" s="163">
        <v>735</v>
      </c>
      <c r="AD91" s="163">
        <v>850</v>
      </c>
      <c r="AF91" s="171">
        <v>160</v>
      </c>
      <c r="AG91" s="163">
        <v>1397</v>
      </c>
      <c r="AH91" s="163">
        <v>800</v>
      </c>
      <c r="AI91" s="163">
        <v>1095</v>
      </c>
      <c r="AJ91" s="163">
        <v>1500</v>
      </c>
      <c r="AL91" s="171">
        <v>3740</v>
      </c>
      <c r="AM91" s="171">
        <v>720</v>
      </c>
      <c r="AN91" s="171">
        <v>550</v>
      </c>
      <c r="AO91" s="171">
        <v>675</v>
      </c>
      <c r="AP91" s="171">
        <v>800</v>
      </c>
    </row>
    <row r="92" spans="1:42" x14ac:dyDescent="0.2">
      <c r="A92" s="13" t="s">
        <v>1035</v>
      </c>
      <c r="B92" s="13">
        <v>0</v>
      </c>
      <c r="C92" s="13">
        <v>409</v>
      </c>
      <c r="D92" s="13">
        <v>368</v>
      </c>
      <c r="E92" s="13">
        <v>400</v>
      </c>
      <c r="F92" s="13">
        <v>455</v>
      </c>
      <c r="H92" s="124">
        <v>0</v>
      </c>
      <c r="I92" s="71">
        <v>463</v>
      </c>
      <c r="J92" s="71">
        <v>395</v>
      </c>
      <c r="K92" s="71">
        <v>450</v>
      </c>
      <c r="L92" s="71">
        <v>520</v>
      </c>
      <c r="N92" s="171">
        <v>10</v>
      </c>
      <c r="O92" s="163">
        <v>565</v>
      </c>
      <c r="P92" s="163">
        <v>475</v>
      </c>
      <c r="Q92" s="163">
        <v>603</v>
      </c>
      <c r="R92" s="163">
        <v>650</v>
      </c>
      <c r="T92" s="171">
        <v>30</v>
      </c>
      <c r="U92" s="163">
        <v>732</v>
      </c>
      <c r="V92" s="163">
        <v>625</v>
      </c>
      <c r="W92" s="163">
        <v>695</v>
      </c>
      <c r="X92" s="163">
        <v>815</v>
      </c>
      <c r="Z92" s="171">
        <v>40</v>
      </c>
      <c r="AA92" s="163">
        <v>895</v>
      </c>
      <c r="AB92" s="163">
        <v>738</v>
      </c>
      <c r="AC92" s="163">
        <v>825</v>
      </c>
      <c r="AD92" s="163">
        <v>950</v>
      </c>
      <c r="AF92" s="171">
        <v>20</v>
      </c>
      <c r="AG92" s="163">
        <v>1977</v>
      </c>
      <c r="AH92" s="163">
        <v>1450</v>
      </c>
      <c r="AI92" s="163">
        <v>1700</v>
      </c>
      <c r="AJ92" s="163">
        <v>2250</v>
      </c>
      <c r="AL92" s="171">
        <v>90</v>
      </c>
      <c r="AM92" s="171">
        <v>1003</v>
      </c>
      <c r="AN92" s="171">
        <v>663</v>
      </c>
      <c r="AO92" s="171">
        <v>805</v>
      </c>
      <c r="AP92" s="171">
        <v>995</v>
      </c>
    </row>
    <row r="93" spans="1:42" x14ac:dyDescent="0.2">
      <c r="A93" s="13" t="s">
        <v>809</v>
      </c>
      <c r="B93" s="13">
        <v>160</v>
      </c>
      <c r="C93" s="13">
        <v>392</v>
      </c>
      <c r="D93" s="13">
        <v>350</v>
      </c>
      <c r="E93" s="13">
        <v>380</v>
      </c>
      <c r="F93" s="13">
        <v>420</v>
      </c>
      <c r="H93" s="124">
        <v>20</v>
      </c>
      <c r="I93" s="71">
        <v>450</v>
      </c>
      <c r="J93" s="71">
        <v>420</v>
      </c>
      <c r="K93" s="71">
        <v>450</v>
      </c>
      <c r="L93" s="71">
        <v>475</v>
      </c>
      <c r="N93" s="171">
        <v>400</v>
      </c>
      <c r="O93" s="163">
        <v>477</v>
      </c>
      <c r="P93" s="163">
        <v>425</v>
      </c>
      <c r="Q93" s="163">
        <v>470</v>
      </c>
      <c r="R93" s="163">
        <v>525</v>
      </c>
      <c r="T93" s="171">
        <v>1590</v>
      </c>
      <c r="U93" s="163">
        <v>599</v>
      </c>
      <c r="V93" s="163">
        <v>525</v>
      </c>
      <c r="W93" s="163">
        <v>595</v>
      </c>
      <c r="X93" s="163">
        <v>650</v>
      </c>
      <c r="Z93" s="171">
        <v>1350</v>
      </c>
      <c r="AA93" s="163">
        <v>660</v>
      </c>
      <c r="AB93" s="163">
        <v>498</v>
      </c>
      <c r="AC93" s="163">
        <v>650</v>
      </c>
      <c r="AD93" s="163">
        <v>775</v>
      </c>
      <c r="AF93" s="171">
        <v>230</v>
      </c>
      <c r="AG93" s="163">
        <v>1081</v>
      </c>
      <c r="AH93" s="163">
        <v>850</v>
      </c>
      <c r="AI93" s="163">
        <v>995</v>
      </c>
      <c r="AJ93" s="163">
        <v>1295</v>
      </c>
      <c r="AL93" s="171">
        <v>3750</v>
      </c>
      <c r="AM93" s="171">
        <v>628</v>
      </c>
      <c r="AN93" s="171">
        <v>498</v>
      </c>
      <c r="AO93" s="171">
        <v>595</v>
      </c>
      <c r="AP93" s="171">
        <v>700</v>
      </c>
    </row>
    <row r="94" spans="1:42" x14ac:dyDescent="0.2">
      <c r="A94" s="13" t="s">
        <v>367</v>
      </c>
      <c r="B94" s="13">
        <v>0</v>
      </c>
      <c r="C94" s="13">
        <v>409</v>
      </c>
      <c r="D94" s="13">
        <v>368</v>
      </c>
      <c r="E94" s="13">
        <v>400</v>
      </c>
      <c r="F94" s="13">
        <v>455</v>
      </c>
      <c r="H94" s="124" t="s">
        <v>84</v>
      </c>
      <c r="I94" s="71">
        <v>463</v>
      </c>
      <c r="J94" s="71">
        <v>395</v>
      </c>
      <c r="K94" s="71">
        <v>450</v>
      </c>
      <c r="L94" s="71">
        <v>520</v>
      </c>
      <c r="N94" s="171">
        <v>50</v>
      </c>
      <c r="O94" s="163">
        <v>439</v>
      </c>
      <c r="P94" s="163">
        <v>388</v>
      </c>
      <c r="Q94" s="163">
        <v>428</v>
      </c>
      <c r="R94" s="163">
        <v>475</v>
      </c>
      <c r="T94" s="171">
        <v>230</v>
      </c>
      <c r="U94" s="163">
        <v>574</v>
      </c>
      <c r="V94" s="163">
        <v>495</v>
      </c>
      <c r="W94" s="163">
        <v>575</v>
      </c>
      <c r="X94" s="163">
        <v>630</v>
      </c>
      <c r="Z94" s="171">
        <v>140</v>
      </c>
      <c r="AA94" s="163">
        <v>652</v>
      </c>
      <c r="AB94" s="163">
        <v>550</v>
      </c>
      <c r="AC94" s="163">
        <v>663</v>
      </c>
      <c r="AD94" s="163">
        <v>750</v>
      </c>
      <c r="AF94" s="171">
        <v>30</v>
      </c>
      <c r="AG94" s="163">
        <v>1097</v>
      </c>
      <c r="AH94" s="163">
        <v>800</v>
      </c>
      <c r="AI94" s="163">
        <v>895</v>
      </c>
      <c r="AJ94" s="163">
        <v>1120</v>
      </c>
      <c r="AL94" s="171">
        <v>440</v>
      </c>
      <c r="AM94" s="171">
        <v>613</v>
      </c>
      <c r="AN94" s="171">
        <v>490</v>
      </c>
      <c r="AO94" s="171">
        <v>590</v>
      </c>
      <c r="AP94" s="171">
        <v>685</v>
      </c>
    </row>
    <row r="95" spans="1:42" x14ac:dyDescent="0.2">
      <c r="A95" s="13" t="s">
        <v>369</v>
      </c>
      <c r="B95" s="13">
        <v>0</v>
      </c>
      <c r="C95" s="13">
        <v>409</v>
      </c>
      <c r="D95" s="13">
        <v>368</v>
      </c>
      <c r="E95" s="13">
        <v>400</v>
      </c>
      <c r="F95" s="13">
        <v>455</v>
      </c>
      <c r="H95" s="124">
        <v>0</v>
      </c>
      <c r="I95" s="71">
        <v>463</v>
      </c>
      <c r="J95" s="71">
        <v>395</v>
      </c>
      <c r="K95" s="71">
        <v>450</v>
      </c>
      <c r="L95" s="71">
        <v>520</v>
      </c>
      <c r="N95" s="171">
        <v>20</v>
      </c>
      <c r="O95" s="163">
        <v>485</v>
      </c>
      <c r="P95" s="163">
        <v>420</v>
      </c>
      <c r="Q95" s="163">
        <v>483</v>
      </c>
      <c r="R95" s="163">
        <v>545</v>
      </c>
      <c r="T95" s="171">
        <v>120</v>
      </c>
      <c r="U95" s="163">
        <v>536</v>
      </c>
      <c r="V95" s="163">
        <v>475</v>
      </c>
      <c r="W95" s="163">
        <v>545</v>
      </c>
      <c r="X95" s="163">
        <v>595</v>
      </c>
      <c r="Z95" s="171">
        <v>440</v>
      </c>
      <c r="AA95" s="163">
        <v>510</v>
      </c>
      <c r="AB95" s="163">
        <v>455</v>
      </c>
      <c r="AC95" s="163">
        <v>477</v>
      </c>
      <c r="AD95" s="163">
        <v>525</v>
      </c>
      <c r="AF95" s="171">
        <v>30</v>
      </c>
      <c r="AG95" s="163">
        <v>843</v>
      </c>
      <c r="AH95" s="163">
        <v>593</v>
      </c>
      <c r="AI95" s="163">
        <v>848</v>
      </c>
      <c r="AJ95" s="163">
        <v>1013</v>
      </c>
      <c r="AL95" s="171">
        <v>620</v>
      </c>
      <c r="AM95" s="171">
        <v>532</v>
      </c>
      <c r="AN95" s="171">
        <v>455</v>
      </c>
      <c r="AO95" s="171">
        <v>498</v>
      </c>
      <c r="AP95" s="171">
        <v>560</v>
      </c>
    </row>
    <row r="96" spans="1:42" x14ac:dyDescent="0.2">
      <c r="A96" s="13" t="s">
        <v>371</v>
      </c>
      <c r="B96" s="13">
        <v>0</v>
      </c>
      <c r="C96" s="13">
        <v>409</v>
      </c>
      <c r="D96" s="13">
        <v>368</v>
      </c>
      <c r="E96" s="13">
        <v>400</v>
      </c>
      <c r="F96" s="13">
        <v>455</v>
      </c>
      <c r="H96" s="124">
        <v>0</v>
      </c>
      <c r="I96" s="71">
        <v>463</v>
      </c>
      <c r="J96" s="71">
        <v>395</v>
      </c>
      <c r="K96" s="71">
        <v>450</v>
      </c>
      <c r="L96" s="71">
        <v>520</v>
      </c>
      <c r="N96" s="171">
        <v>100</v>
      </c>
      <c r="O96" s="163">
        <v>470</v>
      </c>
      <c r="P96" s="163">
        <v>425</v>
      </c>
      <c r="Q96" s="163">
        <v>465</v>
      </c>
      <c r="R96" s="163">
        <v>515</v>
      </c>
      <c r="T96" s="171">
        <v>280</v>
      </c>
      <c r="U96" s="163">
        <v>568</v>
      </c>
      <c r="V96" s="163">
        <v>500</v>
      </c>
      <c r="W96" s="163">
        <v>575</v>
      </c>
      <c r="X96" s="163">
        <v>625</v>
      </c>
      <c r="Z96" s="171">
        <v>170</v>
      </c>
      <c r="AA96" s="163">
        <v>682</v>
      </c>
      <c r="AB96" s="163">
        <v>610</v>
      </c>
      <c r="AC96" s="163">
        <v>675</v>
      </c>
      <c r="AD96" s="163">
        <v>750</v>
      </c>
      <c r="AF96" s="171">
        <v>20</v>
      </c>
      <c r="AG96" s="163">
        <v>1017</v>
      </c>
      <c r="AH96" s="163">
        <v>850</v>
      </c>
      <c r="AI96" s="163">
        <v>1100</v>
      </c>
      <c r="AJ96" s="163">
        <v>1300</v>
      </c>
      <c r="AL96" s="171">
        <v>560</v>
      </c>
      <c r="AM96" s="171">
        <v>602</v>
      </c>
      <c r="AN96" s="171">
        <v>500</v>
      </c>
      <c r="AO96" s="171">
        <v>594</v>
      </c>
      <c r="AP96" s="171">
        <v>675</v>
      </c>
    </row>
    <row r="97" spans="1:42" x14ac:dyDescent="0.2">
      <c r="A97" s="13" t="s">
        <v>373</v>
      </c>
      <c r="B97" s="13">
        <v>0</v>
      </c>
      <c r="C97" s="13">
        <v>409</v>
      </c>
      <c r="D97" s="13">
        <v>368</v>
      </c>
      <c r="E97" s="13">
        <v>400</v>
      </c>
      <c r="F97" s="13">
        <v>455</v>
      </c>
      <c r="H97" s="124" t="s">
        <v>84</v>
      </c>
      <c r="I97" s="71">
        <v>463</v>
      </c>
      <c r="J97" s="71">
        <v>395</v>
      </c>
      <c r="K97" s="71">
        <v>450</v>
      </c>
      <c r="L97" s="71">
        <v>520</v>
      </c>
      <c r="N97" s="171">
        <v>20</v>
      </c>
      <c r="O97" s="163">
        <v>534</v>
      </c>
      <c r="P97" s="163">
        <v>440</v>
      </c>
      <c r="Q97" s="163">
        <v>485</v>
      </c>
      <c r="R97" s="163">
        <v>625</v>
      </c>
      <c r="T97" s="171">
        <v>90</v>
      </c>
      <c r="U97" s="163">
        <v>688</v>
      </c>
      <c r="V97" s="163">
        <v>592</v>
      </c>
      <c r="W97" s="163">
        <v>650</v>
      </c>
      <c r="X97" s="163">
        <v>750</v>
      </c>
      <c r="Z97" s="171">
        <v>60</v>
      </c>
      <c r="AA97" s="163">
        <v>828</v>
      </c>
      <c r="AB97" s="163">
        <v>680</v>
      </c>
      <c r="AC97" s="163">
        <v>750</v>
      </c>
      <c r="AD97" s="163">
        <v>913</v>
      </c>
      <c r="AF97" s="171">
        <v>30</v>
      </c>
      <c r="AG97" s="163">
        <v>1354</v>
      </c>
      <c r="AH97" s="163">
        <v>950</v>
      </c>
      <c r="AI97" s="163">
        <v>1325</v>
      </c>
      <c r="AJ97" s="163">
        <v>1600</v>
      </c>
      <c r="AL97" s="171">
        <v>210</v>
      </c>
      <c r="AM97" s="171">
        <v>819</v>
      </c>
      <c r="AN97" s="171">
        <v>600</v>
      </c>
      <c r="AO97" s="171">
        <v>725</v>
      </c>
      <c r="AP97" s="171">
        <v>925</v>
      </c>
    </row>
    <row r="98" spans="1:42" x14ac:dyDescent="0.2">
      <c r="A98" s="13" t="s">
        <v>375</v>
      </c>
      <c r="B98" s="13">
        <v>10</v>
      </c>
      <c r="C98" s="13">
        <v>516</v>
      </c>
      <c r="D98" s="13">
        <v>500</v>
      </c>
      <c r="E98" s="13">
        <v>500</v>
      </c>
      <c r="F98" s="13">
        <v>600</v>
      </c>
      <c r="H98" s="124">
        <v>10</v>
      </c>
      <c r="I98" s="71">
        <v>465</v>
      </c>
      <c r="J98" s="71">
        <v>410</v>
      </c>
      <c r="K98" s="71">
        <v>450</v>
      </c>
      <c r="L98" s="71">
        <v>535</v>
      </c>
      <c r="N98" s="171">
        <v>90</v>
      </c>
      <c r="O98" s="163">
        <v>488</v>
      </c>
      <c r="P98" s="163">
        <v>448</v>
      </c>
      <c r="Q98" s="163">
        <v>490</v>
      </c>
      <c r="R98" s="163">
        <v>525</v>
      </c>
      <c r="T98" s="171">
        <v>390</v>
      </c>
      <c r="U98" s="163">
        <v>615</v>
      </c>
      <c r="V98" s="163">
        <v>550</v>
      </c>
      <c r="W98" s="163">
        <v>600</v>
      </c>
      <c r="X98" s="163">
        <v>675</v>
      </c>
      <c r="Z98" s="171">
        <v>240</v>
      </c>
      <c r="AA98" s="163">
        <v>740</v>
      </c>
      <c r="AB98" s="163">
        <v>650</v>
      </c>
      <c r="AC98" s="163">
        <v>750</v>
      </c>
      <c r="AD98" s="163">
        <v>825</v>
      </c>
      <c r="AF98" s="171">
        <v>30</v>
      </c>
      <c r="AG98" s="163">
        <v>1108</v>
      </c>
      <c r="AH98" s="163">
        <v>800</v>
      </c>
      <c r="AI98" s="163">
        <v>1063</v>
      </c>
      <c r="AJ98" s="163">
        <v>1350</v>
      </c>
      <c r="AL98" s="171">
        <v>760</v>
      </c>
      <c r="AM98" s="171">
        <v>655</v>
      </c>
      <c r="AN98" s="171">
        <v>550</v>
      </c>
      <c r="AO98" s="171">
        <v>625</v>
      </c>
      <c r="AP98" s="171">
        <v>725</v>
      </c>
    </row>
    <row r="99" spans="1:42" x14ac:dyDescent="0.2">
      <c r="A99" s="13" t="s">
        <v>377</v>
      </c>
      <c r="B99" s="13">
        <v>150</v>
      </c>
      <c r="C99" s="13">
        <v>387</v>
      </c>
      <c r="D99" s="13">
        <v>350</v>
      </c>
      <c r="E99" s="13">
        <v>378</v>
      </c>
      <c r="F99" s="13">
        <v>410</v>
      </c>
      <c r="H99" s="124" t="s">
        <v>84</v>
      </c>
      <c r="I99" s="71">
        <v>463</v>
      </c>
      <c r="J99" s="71">
        <v>395</v>
      </c>
      <c r="K99" s="71">
        <v>450</v>
      </c>
      <c r="L99" s="71">
        <v>520</v>
      </c>
      <c r="N99" s="171">
        <v>40</v>
      </c>
      <c r="O99" s="163">
        <v>491</v>
      </c>
      <c r="P99" s="163">
        <v>425</v>
      </c>
      <c r="Q99" s="163">
        <v>495</v>
      </c>
      <c r="R99" s="163">
        <v>550</v>
      </c>
      <c r="T99" s="171">
        <v>140</v>
      </c>
      <c r="U99" s="163">
        <v>649</v>
      </c>
      <c r="V99" s="163">
        <v>595</v>
      </c>
      <c r="W99" s="163">
        <v>650</v>
      </c>
      <c r="X99" s="163">
        <v>695</v>
      </c>
      <c r="Z99" s="171">
        <v>60</v>
      </c>
      <c r="AA99" s="163">
        <v>807</v>
      </c>
      <c r="AB99" s="163">
        <v>675</v>
      </c>
      <c r="AC99" s="163">
        <v>785</v>
      </c>
      <c r="AD99" s="163">
        <v>875</v>
      </c>
      <c r="AF99" s="171">
        <v>20</v>
      </c>
      <c r="AG99" s="163">
        <v>1085</v>
      </c>
      <c r="AH99" s="163">
        <v>800</v>
      </c>
      <c r="AI99" s="163">
        <v>973</v>
      </c>
      <c r="AJ99" s="163">
        <v>1295</v>
      </c>
      <c r="AL99" s="171">
        <v>420</v>
      </c>
      <c r="AM99" s="171">
        <v>582</v>
      </c>
      <c r="AN99" s="171">
        <v>395</v>
      </c>
      <c r="AO99" s="171">
        <v>550</v>
      </c>
      <c r="AP99" s="171">
        <v>695</v>
      </c>
    </row>
    <row r="100" spans="1:42" x14ac:dyDescent="0.2">
      <c r="A100" s="13" t="s">
        <v>379</v>
      </c>
      <c r="B100" s="13">
        <v>0</v>
      </c>
      <c r="C100" s="13">
        <v>409</v>
      </c>
      <c r="D100" s="13">
        <v>368</v>
      </c>
      <c r="E100" s="13">
        <v>400</v>
      </c>
      <c r="F100" s="13">
        <v>455</v>
      </c>
      <c r="H100" s="124">
        <v>0</v>
      </c>
      <c r="I100" s="71">
        <v>463</v>
      </c>
      <c r="J100" s="71">
        <v>395</v>
      </c>
      <c r="K100" s="71">
        <v>450</v>
      </c>
      <c r="L100" s="71">
        <v>520</v>
      </c>
      <c r="N100" s="171">
        <v>30</v>
      </c>
      <c r="O100" s="163">
        <v>433</v>
      </c>
      <c r="P100" s="163">
        <v>400</v>
      </c>
      <c r="Q100" s="163">
        <v>425</v>
      </c>
      <c r="R100" s="163">
        <v>450</v>
      </c>
      <c r="T100" s="171">
        <v>160</v>
      </c>
      <c r="U100" s="163">
        <v>572</v>
      </c>
      <c r="V100" s="163">
        <v>500</v>
      </c>
      <c r="W100" s="163">
        <v>575</v>
      </c>
      <c r="X100" s="163">
        <v>625</v>
      </c>
      <c r="Z100" s="171">
        <v>100</v>
      </c>
      <c r="AA100" s="163">
        <v>742</v>
      </c>
      <c r="AB100" s="163">
        <v>630</v>
      </c>
      <c r="AC100" s="163">
        <v>720</v>
      </c>
      <c r="AD100" s="163">
        <v>825</v>
      </c>
      <c r="AF100" s="171">
        <v>30</v>
      </c>
      <c r="AG100" s="163">
        <v>938</v>
      </c>
      <c r="AH100" s="163">
        <v>850</v>
      </c>
      <c r="AI100" s="163">
        <v>920</v>
      </c>
      <c r="AJ100" s="163">
        <v>1000</v>
      </c>
      <c r="AL100" s="171">
        <v>320</v>
      </c>
      <c r="AM100" s="171">
        <v>641</v>
      </c>
      <c r="AN100" s="171">
        <v>513</v>
      </c>
      <c r="AO100" s="171">
        <v>600</v>
      </c>
      <c r="AP100" s="171">
        <v>725</v>
      </c>
    </row>
    <row r="101" spans="1:42" x14ac:dyDescent="0.2">
      <c r="A101" s="13" t="s">
        <v>381</v>
      </c>
      <c r="B101" s="13" t="s">
        <v>84</v>
      </c>
      <c r="C101" s="13">
        <v>409</v>
      </c>
      <c r="D101" s="13">
        <v>368</v>
      </c>
      <c r="E101" s="13">
        <v>400</v>
      </c>
      <c r="F101" s="13">
        <v>455</v>
      </c>
      <c r="H101" s="124">
        <v>10</v>
      </c>
      <c r="I101" s="71">
        <v>447</v>
      </c>
      <c r="J101" s="71">
        <v>475</v>
      </c>
      <c r="K101" s="71">
        <v>475</v>
      </c>
      <c r="L101" s="71">
        <v>475</v>
      </c>
      <c r="N101" s="171">
        <v>50</v>
      </c>
      <c r="O101" s="163">
        <v>494</v>
      </c>
      <c r="P101" s="163">
        <v>445</v>
      </c>
      <c r="Q101" s="163">
        <v>470</v>
      </c>
      <c r="R101" s="163">
        <v>550</v>
      </c>
      <c r="T101" s="171">
        <v>190</v>
      </c>
      <c r="U101" s="163">
        <v>632</v>
      </c>
      <c r="V101" s="163">
        <v>575</v>
      </c>
      <c r="W101" s="163">
        <v>625</v>
      </c>
      <c r="X101" s="163">
        <v>675</v>
      </c>
      <c r="Z101" s="171">
        <v>140</v>
      </c>
      <c r="AA101" s="163">
        <v>783</v>
      </c>
      <c r="AB101" s="163">
        <v>685</v>
      </c>
      <c r="AC101" s="163">
        <v>775</v>
      </c>
      <c r="AD101" s="163">
        <v>875</v>
      </c>
      <c r="AF101" s="171">
        <v>40</v>
      </c>
      <c r="AG101" s="163">
        <v>1141</v>
      </c>
      <c r="AH101" s="163">
        <v>950</v>
      </c>
      <c r="AI101" s="163">
        <v>1100</v>
      </c>
      <c r="AJ101" s="163">
        <v>1250</v>
      </c>
      <c r="AL101" s="171">
        <v>420</v>
      </c>
      <c r="AM101" s="171">
        <v>710</v>
      </c>
      <c r="AN101" s="171">
        <v>575</v>
      </c>
      <c r="AO101" s="171">
        <v>653</v>
      </c>
      <c r="AP101" s="171">
        <v>795</v>
      </c>
    </row>
    <row r="102" spans="1:42" x14ac:dyDescent="0.2">
      <c r="A102" s="13" t="s">
        <v>810</v>
      </c>
      <c r="B102" s="13">
        <v>570</v>
      </c>
      <c r="C102" s="13">
        <v>404</v>
      </c>
      <c r="D102" s="13">
        <v>368</v>
      </c>
      <c r="E102" s="13">
        <v>407</v>
      </c>
      <c r="F102" s="13">
        <v>433</v>
      </c>
      <c r="H102" s="124">
        <v>30</v>
      </c>
      <c r="I102" s="71">
        <v>436</v>
      </c>
      <c r="J102" s="71">
        <v>395</v>
      </c>
      <c r="K102" s="71">
        <v>450</v>
      </c>
      <c r="L102" s="71">
        <v>485</v>
      </c>
      <c r="N102" s="171">
        <v>490</v>
      </c>
      <c r="O102" s="163">
        <v>509</v>
      </c>
      <c r="P102" s="163">
        <v>445</v>
      </c>
      <c r="Q102" s="163">
        <v>500</v>
      </c>
      <c r="R102" s="163">
        <v>575</v>
      </c>
      <c r="T102" s="171">
        <v>1580</v>
      </c>
      <c r="U102" s="163">
        <v>627</v>
      </c>
      <c r="V102" s="163">
        <v>550</v>
      </c>
      <c r="W102" s="163">
        <v>625</v>
      </c>
      <c r="X102" s="163">
        <v>695</v>
      </c>
      <c r="Z102" s="171">
        <v>1350</v>
      </c>
      <c r="AA102" s="163">
        <v>770</v>
      </c>
      <c r="AB102" s="163">
        <v>675</v>
      </c>
      <c r="AC102" s="163">
        <v>750</v>
      </c>
      <c r="AD102" s="163">
        <v>850</v>
      </c>
      <c r="AF102" s="171">
        <v>390</v>
      </c>
      <c r="AG102" s="163">
        <v>1160</v>
      </c>
      <c r="AH102" s="163">
        <v>900</v>
      </c>
      <c r="AI102" s="163">
        <v>1100</v>
      </c>
      <c r="AJ102" s="163">
        <v>1300</v>
      </c>
      <c r="AL102" s="171">
        <v>4390</v>
      </c>
      <c r="AM102" s="171">
        <v>675</v>
      </c>
      <c r="AN102" s="171">
        <v>510</v>
      </c>
      <c r="AO102" s="171">
        <v>650</v>
      </c>
      <c r="AP102" s="171">
        <v>775</v>
      </c>
    </row>
    <row r="103" spans="1:42" x14ac:dyDescent="0.2">
      <c r="A103" s="13" t="s">
        <v>383</v>
      </c>
      <c r="B103" s="13">
        <v>0</v>
      </c>
      <c r="C103" s="13">
        <v>409</v>
      </c>
      <c r="D103" s="13">
        <v>368</v>
      </c>
      <c r="E103" s="13">
        <v>400</v>
      </c>
      <c r="F103" s="13">
        <v>455</v>
      </c>
      <c r="H103" s="124" t="s">
        <v>84</v>
      </c>
      <c r="I103" s="71">
        <v>463</v>
      </c>
      <c r="J103" s="71">
        <v>395</v>
      </c>
      <c r="K103" s="71">
        <v>450</v>
      </c>
      <c r="L103" s="71">
        <v>520</v>
      </c>
      <c r="N103" s="171">
        <v>20</v>
      </c>
      <c r="O103" s="163">
        <v>505</v>
      </c>
      <c r="P103" s="163">
        <v>420</v>
      </c>
      <c r="Q103" s="163">
        <v>495</v>
      </c>
      <c r="R103" s="163">
        <v>595</v>
      </c>
      <c r="T103" s="171">
        <v>90</v>
      </c>
      <c r="U103" s="163">
        <v>689</v>
      </c>
      <c r="V103" s="163">
        <v>625</v>
      </c>
      <c r="W103" s="163">
        <v>695</v>
      </c>
      <c r="X103" s="163">
        <v>750</v>
      </c>
      <c r="Z103" s="171">
        <v>100</v>
      </c>
      <c r="AA103" s="163">
        <v>823</v>
      </c>
      <c r="AB103" s="163">
        <v>750</v>
      </c>
      <c r="AC103" s="163">
        <v>800</v>
      </c>
      <c r="AD103" s="163">
        <v>875</v>
      </c>
      <c r="AF103" s="171">
        <v>20</v>
      </c>
      <c r="AG103" s="163">
        <v>1035</v>
      </c>
      <c r="AH103" s="163">
        <v>900</v>
      </c>
      <c r="AI103" s="163">
        <v>975</v>
      </c>
      <c r="AJ103" s="163">
        <v>1130</v>
      </c>
      <c r="AL103" s="171">
        <v>230</v>
      </c>
      <c r="AM103" s="171">
        <v>765</v>
      </c>
      <c r="AN103" s="171">
        <v>670</v>
      </c>
      <c r="AO103" s="171">
        <v>750</v>
      </c>
      <c r="AP103" s="171">
        <v>850</v>
      </c>
    </row>
    <row r="104" spans="1:42" x14ac:dyDescent="0.2">
      <c r="A104" s="13" t="s">
        <v>385</v>
      </c>
      <c r="B104" s="13">
        <v>550</v>
      </c>
      <c r="C104" s="13">
        <v>403</v>
      </c>
      <c r="D104" s="13">
        <v>368</v>
      </c>
      <c r="E104" s="13">
        <v>407</v>
      </c>
      <c r="F104" s="13">
        <v>433</v>
      </c>
      <c r="H104" s="124">
        <v>20</v>
      </c>
      <c r="I104" s="71">
        <v>443</v>
      </c>
      <c r="J104" s="71">
        <v>395</v>
      </c>
      <c r="K104" s="71">
        <v>425</v>
      </c>
      <c r="L104" s="71">
        <v>485</v>
      </c>
      <c r="N104" s="171">
        <v>240</v>
      </c>
      <c r="O104" s="163">
        <v>514</v>
      </c>
      <c r="P104" s="163">
        <v>450</v>
      </c>
      <c r="Q104" s="163">
        <v>500</v>
      </c>
      <c r="R104" s="163">
        <v>575</v>
      </c>
      <c r="T104" s="171">
        <v>740</v>
      </c>
      <c r="U104" s="163">
        <v>619</v>
      </c>
      <c r="V104" s="163">
        <v>550</v>
      </c>
      <c r="W104" s="163">
        <v>620</v>
      </c>
      <c r="X104" s="163">
        <v>675</v>
      </c>
      <c r="Z104" s="171">
        <v>600</v>
      </c>
      <c r="AA104" s="163">
        <v>759</v>
      </c>
      <c r="AB104" s="163">
        <v>655</v>
      </c>
      <c r="AC104" s="163">
        <v>750</v>
      </c>
      <c r="AD104" s="163">
        <v>850</v>
      </c>
      <c r="AF104" s="171">
        <v>130</v>
      </c>
      <c r="AG104" s="163">
        <v>1144</v>
      </c>
      <c r="AH104" s="163">
        <v>870</v>
      </c>
      <c r="AI104" s="163">
        <v>1100</v>
      </c>
      <c r="AJ104" s="163">
        <v>1300</v>
      </c>
      <c r="AL104" s="171">
        <v>2270</v>
      </c>
      <c r="AM104" s="171">
        <v>620</v>
      </c>
      <c r="AN104" s="171">
        <v>450</v>
      </c>
      <c r="AO104" s="171">
        <v>595</v>
      </c>
      <c r="AP104" s="171">
        <v>725</v>
      </c>
    </row>
    <row r="105" spans="1:42" x14ac:dyDescent="0.2">
      <c r="A105" s="13" t="s">
        <v>387</v>
      </c>
      <c r="B105" s="13">
        <v>0</v>
      </c>
      <c r="C105" s="13">
        <v>409</v>
      </c>
      <c r="D105" s="13">
        <v>368</v>
      </c>
      <c r="E105" s="13">
        <v>400</v>
      </c>
      <c r="F105" s="13">
        <v>455</v>
      </c>
      <c r="H105" s="124" t="s">
        <v>84</v>
      </c>
      <c r="I105" s="71">
        <v>463</v>
      </c>
      <c r="J105" s="71">
        <v>395</v>
      </c>
      <c r="K105" s="71">
        <v>450</v>
      </c>
      <c r="L105" s="71">
        <v>520</v>
      </c>
      <c r="N105" s="171">
        <v>20</v>
      </c>
      <c r="O105" s="163">
        <v>552</v>
      </c>
      <c r="P105" s="163">
        <v>475</v>
      </c>
      <c r="Q105" s="163">
        <v>563</v>
      </c>
      <c r="R105" s="163">
        <v>618</v>
      </c>
      <c r="T105" s="171">
        <v>70</v>
      </c>
      <c r="U105" s="163">
        <v>687</v>
      </c>
      <c r="V105" s="163">
        <v>648</v>
      </c>
      <c r="W105" s="163">
        <v>695</v>
      </c>
      <c r="X105" s="163">
        <v>750</v>
      </c>
      <c r="Z105" s="171">
        <v>50</v>
      </c>
      <c r="AA105" s="163">
        <v>862</v>
      </c>
      <c r="AB105" s="163">
        <v>795</v>
      </c>
      <c r="AC105" s="163">
        <v>850</v>
      </c>
      <c r="AD105" s="163">
        <v>900</v>
      </c>
      <c r="AF105" s="171">
        <v>30</v>
      </c>
      <c r="AG105" s="163">
        <v>1266</v>
      </c>
      <c r="AH105" s="163">
        <v>1000</v>
      </c>
      <c r="AI105" s="163">
        <v>1200</v>
      </c>
      <c r="AJ105" s="163">
        <v>1425</v>
      </c>
      <c r="AL105" s="171">
        <v>160</v>
      </c>
      <c r="AM105" s="171">
        <v>817</v>
      </c>
      <c r="AN105" s="171">
        <v>655</v>
      </c>
      <c r="AO105" s="171">
        <v>750</v>
      </c>
      <c r="AP105" s="171">
        <v>898</v>
      </c>
    </row>
    <row r="106" spans="1:42" x14ac:dyDescent="0.2">
      <c r="A106" s="13" t="s">
        <v>389</v>
      </c>
      <c r="B106" s="13" t="s">
        <v>84</v>
      </c>
      <c r="C106" s="13">
        <v>409</v>
      </c>
      <c r="D106" s="13">
        <v>368</v>
      </c>
      <c r="E106" s="13">
        <v>400</v>
      </c>
      <c r="F106" s="13">
        <v>455</v>
      </c>
      <c r="H106" s="124" t="s">
        <v>84</v>
      </c>
      <c r="I106" s="71">
        <v>463</v>
      </c>
      <c r="J106" s="71">
        <v>395</v>
      </c>
      <c r="K106" s="71">
        <v>450</v>
      </c>
      <c r="L106" s="71">
        <v>520</v>
      </c>
      <c r="N106" s="171">
        <v>80</v>
      </c>
      <c r="O106" s="163">
        <v>535</v>
      </c>
      <c r="P106" s="163">
        <v>475</v>
      </c>
      <c r="Q106" s="163">
        <v>525</v>
      </c>
      <c r="R106" s="163">
        <v>595</v>
      </c>
      <c r="T106" s="171">
        <v>220</v>
      </c>
      <c r="U106" s="163">
        <v>649</v>
      </c>
      <c r="V106" s="163">
        <v>585</v>
      </c>
      <c r="W106" s="163">
        <v>668</v>
      </c>
      <c r="X106" s="163">
        <v>725</v>
      </c>
      <c r="Z106" s="171">
        <v>130</v>
      </c>
      <c r="AA106" s="163">
        <v>779</v>
      </c>
      <c r="AB106" s="163">
        <v>700</v>
      </c>
      <c r="AC106" s="163">
        <v>775</v>
      </c>
      <c r="AD106" s="163">
        <v>850</v>
      </c>
      <c r="AF106" s="171">
        <v>40</v>
      </c>
      <c r="AG106" s="163">
        <v>1151</v>
      </c>
      <c r="AH106" s="163">
        <v>950</v>
      </c>
      <c r="AI106" s="163">
        <v>1095</v>
      </c>
      <c r="AJ106" s="163">
        <v>1300</v>
      </c>
      <c r="AL106" s="171">
        <v>470</v>
      </c>
      <c r="AM106" s="171">
        <v>704</v>
      </c>
      <c r="AN106" s="171">
        <v>575</v>
      </c>
      <c r="AO106" s="171">
        <v>675</v>
      </c>
      <c r="AP106" s="171">
        <v>775</v>
      </c>
    </row>
    <row r="107" spans="1:42" x14ac:dyDescent="0.2">
      <c r="A107" s="13" t="s">
        <v>391</v>
      </c>
      <c r="B107" s="13" t="s">
        <v>84</v>
      </c>
      <c r="C107" s="13">
        <v>409</v>
      </c>
      <c r="D107" s="13">
        <v>368</v>
      </c>
      <c r="E107" s="13">
        <v>400</v>
      </c>
      <c r="F107" s="13">
        <v>455</v>
      </c>
      <c r="H107" s="124" t="s">
        <v>84</v>
      </c>
      <c r="I107" s="71">
        <v>463</v>
      </c>
      <c r="J107" s="71">
        <v>395</v>
      </c>
      <c r="K107" s="71">
        <v>450</v>
      </c>
      <c r="L107" s="71">
        <v>520</v>
      </c>
      <c r="N107" s="171">
        <v>40</v>
      </c>
      <c r="O107" s="163">
        <v>443</v>
      </c>
      <c r="P107" s="163">
        <v>393</v>
      </c>
      <c r="Q107" s="163">
        <v>425</v>
      </c>
      <c r="R107" s="163">
        <v>468</v>
      </c>
      <c r="T107" s="171">
        <v>120</v>
      </c>
      <c r="U107" s="163">
        <v>591</v>
      </c>
      <c r="V107" s="163">
        <v>525</v>
      </c>
      <c r="W107" s="163">
        <v>575</v>
      </c>
      <c r="X107" s="163">
        <v>630</v>
      </c>
      <c r="Z107" s="171">
        <v>140</v>
      </c>
      <c r="AA107" s="163">
        <v>703</v>
      </c>
      <c r="AB107" s="163">
        <v>598</v>
      </c>
      <c r="AC107" s="163">
        <v>675</v>
      </c>
      <c r="AD107" s="163">
        <v>763</v>
      </c>
      <c r="AF107" s="171">
        <v>50</v>
      </c>
      <c r="AG107" s="163">
        <v>1270</v>
      </c>
      <c r="AH107" s="163">
        <v>783</v>
      </c>
      <c r="AI107" s="163">
        <v>1150</v>
      </c>
      <c r="AJ107" s="163">
        <v>1650</v>
      </c>
      <c r="AL107" s="171">
        <v>350</v>
      </c>
      <c r="AM107" s="171">
        <v>718</v>
      </c>
      <c r="AN107" s="171">
        <v>525</v>
      </c>
      <c r="AO107" s="171">
        <v>625</v>
      </c>
      <c r="AP107" s="171">
        <v>750</v>
      </c>
    </row>
    <row r="108" spans="1:42" x14ac:dyDescent="0.2">
      <c r="A108" s="13" t="s">
        <v>393</v>
      </c>
      <c r="B108" s="13">
        <v>10</v>
      </c>
      <c r="C108" s="13">
        <v>455</v>
      </c>
      <c r="D108" s="13">
        <v>450</v>
      </c>
      <c r="E108" s="13">
        <v>450</v>
      </c>
      <c r="F108" s="13">
        <v>475</v>
      </c>
      <c r="H108" s="124" t="s">
        <v>84</v>
      </c>
      <c r="I108" s="71">
        <v>463</v>
      </c>
      <c r="J108" s="71">
        <v>395</v>
      </c>
      <c r="K108" s="71">
        <v>450</v>
      </c>
      <c r="L108" s="71">
        <v>520</v>
      </c>
      <c r="N108" s="171">
        <v>70</v>
      </c>
      <c r="O108" s="163">
        <v>485</v>
      </c>
      <c r="P108" s="163">
        <v>410</v>
      </c>
      <c r="Q108" s="163">
        <v>475</v>
      </c>
      <c r="R108" s="163">
        <v>550</v>
      </c>
      <c r="T108" s="171">
        <v>260</v>
      </c>
      <c r="U108" s="163">
        <v>592</v>
      </c>
      <c r="V108" s="163">
        <v>525</v>
      </c>
      <c r="W108" s="163">
        <v>575</v>
      </c>
      <c r="X108" s="163">
        <v>650</v>
      </c>
      <c r="Z108" s="171">
        <v>230</v>
      </c>
      <c r="AA108" s="163">
        <v>741</v>
      </c>
      <c r="AB108" s="163">
        <v>650</v>
      </c>
      <c r="AC108" s="163">
        <v>725</v>
      </c>
      <c r="AD108" s="163">
        <v>825</v>
      </c>
      <c r="AF108" s="171">
        <v>80</v>
      </c>
      <c r="AG108" s="163">
        <v>1110</v>
      </c>
      <c r="AH108" s="163">
        <v>875</v>
      </c>
      <c r="AI108" s="163">
        <v>1000</v>
      </c>
      <c r="AJ108" s="163">
        <v>1300</v>
      </c>
      <c r="AL108" s="171">
        <v>650</v>
      </c>
      <c r="AM108" s="171">
        <v>691</v>
      </c>
      <c r="AN108" s="171">
        <v>550</v>
      </c>
      <c r="AO108" s="171">
        <v>650</v>
      </c>
      <c r="AP108" s="171">
        <v>765</v>
      </c>
    </row>
    <row r="109" spans="1:42" x14ac:dyDescent="0.2">
      <c r="A109" s="13" t="s">
        <v>395</v>
      </c>
      <c r="B109" s="13">
        <v>0</v>
      </c>
      <c r="C109" s="13">
        <v>409</v>
      </c>
      <c r="D109" s="13">
        <v>368</v>
      </c>
      <c r="E109" s="13">
        <v>400</v>
      </c>
      <c r="F109" s="13">
        <v>455</v>
      </c>
      <c r="H109" s="124" t="s">
        <v>84</v>
      </c>
      <c r="I109" s="71">
        <v>463</v>
      </c>
      <c r="J109" s="71">
        <v>395</v>
      </c>
      <c r="K109" s="71">
        <v>450</v>
      </c>
      <c r="L109" s="71">
        <v>520</v>
      </c>
      <c r="N109" s="171">
        <v>20</v>
      </c>
      <c r="O109" s="163">
        <v>539</v>
      </c>
      <c r="P109" s="163">
        <v>500</v>
      </c>
      <c r="Q109" s="163">
        <v>525</v>
      </c>
      <c r="R109" s="163">
        <v>595</v>
      </c>
      <c r="T109" s="171">
        <v>90</v>
      </c>
      <c r="U109" s="163">
        <v>678</v>
      </c>
      <c r="V109" s="163">
        <v>600</v>
      </c>
      <c r="W109" s="163">
        <v>675</v>
      </c>
      <c r="X109" s="163">
        <v>750</v>
      </c>
      <c r="Z109" s="171">
        <v>120</v>
      </c>
      <c r="AA109" s="163">
        <v>862</v>
      </c>
      <c r="AB109" s="163">
        <v>775</v>
      </c>
      <c r="AC109" s="163">
        <v>850</v>
      </c>
      <c r="AD109" s="163">
        <v>950</v>
      </c>
      <c r="AF109" s="171">
        <v>40</v>
      </c>
      <c r="AG109" s="163">
        <v>1174</v>
      </c>
      <c r="AH109" s="163">
        <v>1000</v>
      </c>
      <c r="AI109" s="163">
        <v>1175</v>
      </c>
      <c r="AJ109" s="163">
        <v>1250</v>
      </c>
      <c r="AL109" s="171">
        <v>280</v>
      </c>
      <c r="AM109" s="171">
        <v>824</v>
      </c>
      <c r="AN109" s="171">
        <v>660</v>
      </c>
      <c r="AO109" s="171">
        <v>795</v>
      </c>
      <c r="AP109" s="171">
        <v>900</v>
      </c>
    </row>
    <row r="110" spans="1:42" x14ac:dyDescent="0.2">
      <c r="A110" s="13" t="s">
        <v>811</v>
      </c>
      <c r="B110" s="13">
        <v>430</v>
      </c>
      <c r="C110" s="13">
        <v>388</v>
      </c>
      <c r="D110" s="13">
        <v>347</v>
      </c>
      <c r="E110" s="13">
        <v>390</v>
      </c>
      <c r="F110" s="13">
        <v>425</v>
      </c>
      <c r="H110" s="124">
        <v>60</v>
      </c>
      <c r="I110" s="71">
        <v>431</v>
      </c>
      <c r="J110" s="71">
        <v>347</v>
      </c>
      <c r="K110" s="71">
        <v>393</v>
      </c>
      <c r="L110" s="71">
        <v>450</v>
      </c>
      <c r="N110" s="171">
        <v>810</v>
      </c>
      <c r="O110" s="163">
        <v>472</v>
      </c>
      <c r="P110" s="163">
        <v>395</v>
      </c>
      <c r="Q110" s="163">
        <v>450</v>
      </c>
      <c r="R110" s="163">
        <v>525</v>
      </c>
      <c r="T110" s="171">
        <v>2680</v>
      </c>
      <c r="U110" s="163">
        <v>601</v>
      </c>
      <c r="V110" s="163">
        <v>525</v>
      </c>
      <c r="W110" s="163">
        <v>595</v>
      </c>
      <c r="X110" s="163">
        <v>650</v>
      </c>
      <c r="Z110" s="171">
        <v>2140</v>
      </c>
      <c r="AA110" s="163">
        <v>700</v>
      </c>
      <c r="AB110" s="163">
        <v>600</v>
      </c>
      <c r="AC110" s="163">
        <v>695</v>
      </c>
      <c r="AD110" s="163">
        <v>775</v>
      </c>
      <c r="AF110" s="171">
        <v>510</v>
      </c>
      <c r="AG110" s="163">
        <v>997</v>
      </c>
      <c r="AH110" s="163">
        <v>780</v>
      </c>
      <c r="AI110" s="163">
        <v>925</v>
      </c>
      <c r="AJ110" s="163">
        <v>1150</v>
      </c>
      <c r="AL110" s="171">
        <v>6640</v>
      </c>
      <c r="AM110" s="171">
        <v>632</v>
      </c>
      <c r="AN110" s="171">
        <v>500</v>
      </c>
      <c r="AO110" s="171">
        <v>600</v>
      </c>
      <c r="AP110" s="171">
        <v>725</v>
      </c>
    </row>
    <row r="111" spans="1:42" x14ac:dyDescent="0.2">
      <c r="A111" s="13" t="s">
        <v>397</v>
      </c>
      <c r="B111" s="13">
        <v>30</v>
      </c>
      <c r="C111" s="13">
        <v>416</v>
      </c>
      <c r="D111" s="13">
        <v>375</v>
      </c>
      <c r="E111" s="13">
        <v>429</v>
      </c>
      <c r="F111" s="13">
        <v>475</v>
      </c>
      <c r="H111" s="124">
        <v>20</v>
      </c>
      <c r="I111" s="71">
        <v>439</v>
      </c>
      <c r="J111" s="71">
        <v>375</v>
      </c>
      <c r="K111" s="71">
        <v>390</v>
      </c>
      <c r="L111" s="71">
        <v>470</v>
      </c>
      <c r="N111" s="171">
        <v>100</v>
      </c>
      <c r="O111" s="163">
        <v>492</v>
      </c>
      <c r="P111" s="163">
        <v>432</v>
      </c>
      <c r="Q111" s="163">
        <v>495</v>
      </c>
      <c r="R111" s="163">
        <v>550</v>
      </c>
      <c r="T111" s="171">
        <v>360</v>
      </c>
      <c r="U111" s="163">
        <v>608</v>
      </c>
      <c r="V111" s="163">
        <v>560</v>
      </c>
      <c r="W111" s="163">
        <v>610</v>
      </c>
      <c r="X111" s="163">
        <v>650</v>
      </c>
      <c r="Z111" s="171">
        <v>250</v>
      </c>
      <c r="AA111" s="163">
        <v>718</v>
      </c>
      <c r="AB111" s="163">
        <v>670</v>
      </c>
      <c r="AC111" s="163">
        <v>715</v>
      </c>
      <c r="AD111" s="163">
        <v>795</v>
      </c>
      <c r="AF111" s="171">
        <v>40</v>
      </c>
      <c r="AG111" s="163">
        <v>960</v>
      </c>
      <c r="AH111" s="163">
        <v>850</v>
      </c>
      <c r="AI111" s="163">
        <v>918</v>
      </c>
      <c r="AJ111" s="163">
        <v>995</v>
      </c>
      <c r="AL111" s="171">
        <v>800</v>
      </c>
      <c r="AM111" s="171">
        <v>636</v>
      </c>
      <c r="AN111" s="171">
        <v>550</v>
      </c>
      <c r="AO111" s="171">
        <v>625</v>
      </c>
      <c r="AP111" s="171">
        <v>700</v>
      </c>
    </row>
    <row r="112" spans="1:42" x14ac:dyDescent="0.2">
      <c r="A112" s="13" t="s">
        <v>399</v>
      </c>
      <c r="B112" s="13">
        <v>140</v>
      </c>
      <c r="C112" s="13">
        <v>382</v>
      </c>
      <c r="D112" s="13">
        <v>347</v>
      </c>
      <c r="E112" s="13">
        <v>390</v>
      </c>
      <c r="F112" s="13">
        <v>390</v>
      </c>
      <c r="H112" s="124">
        <v>10</v>
      </c>
      <c r="I112" s="71">
        <v>365</v>
      </c>
      <c r="J112" s="71">
        <v>335</v>
      </c>
      <c r="K112" s="71">
        <v>368</v>
      </c>
      <c r="L112" s="71">
        <v>395</v>
      </c>
      <c r="N112" s="171">
        <v>230</v>
      </c>
      <c r="O112" s="163">
        <v>403</v>
      </c>
      <c r="P112" s="163">
        <v>350</v>
      </c>
      <c r="Q112" s="163">
        <v>395</v>
      </c>
      <c r="R112" s="163">
        <v>450</v>
      </c>
      <c r="T112" s="171">
        <v>600</v>
      </c>
      <c r="U112" s="163">
        <v>523</v>
      </c>
      <c r="V112" s="163">
        <v>470</v>
      </c>
      <c r="W112" s="163">
        <v>520</v>
      </c>
      <c r="X112" s="163">
        <v>575</v>
      </c>
      <c r="Z112" s="171">
        <v>440</v>
      </c>
      <c r="AA112" s="163">
        <v>632</v>
      </c>
      <c r="AB112" s="163">
        <v>550</v>
      </c>
      <c r="AC112" s="163">
        <v>625</v>
      </c>
      <c r="AD112" s="163">
        <v>700</v>
      </c>
      <c r="AF112" s="171">
        <v>90</v>
      </c>
      <c r="AG112" s="163">
        <v>878</v>
      </c>
      <c r="AH112" s="163">
        <v>643</v>
      </c>
      <c r="AI112" s="163">
        <v>798</v>
      </c>
      <c r="AJ112" s="163">
        <v>1050</v>
      </c>
      <c r="AL112" s="171">
        <v>1510</v>
      </c>
      <c r="AM112" s="171">
        <v>545</v>
      </c>
      <c r="AN112" s="171">
        <v>420</v>
      </c>
      <c r="AO112" s="171">
        <v>525</v>
      </c>
      <c r="AP112" s="171">
        <v>620</v>
      </c>
    </row>
    <row r="113" spans="1:42" x14ac:dyDescent="0.2">
      <c r="A113" s="13" t="s">
        <v>401</v>
      </c>
      <c r="B113" s="13">
        <v>150</v>
      </c>
      <c r="C113" s="13">
        <v>377</v>
      </c>
      <c r="D113" s="13">
        <v>346</v>
      </c>
      <c r="E113" s="13">
        <v>375</v>
      </c>
      <c r="F113" s="13">
        <v>410</v>
      </c>
      <c r="H113" s="124">
        <v>10</v>
      </c>
      <c r="I113" s="71">
        <v>518</v>
      </c>
      <c r="J113" s="71">
        <v>400</v>
      </c>
      <c r="K113" s="71">
        <v>450</v>
      </c>
      <c r="L113" s="71">
        <v>675</v>
      </c>
      <c r="N113" s="171">
        <v>190</v>
      </c>
      <c r="O113" s="163">
        <v>549</v>
      </c>
      <c r="P113" s="163">
        <v>475</v>
      </c>
      <c r="Q113" s="163">
        <v>525</v>
      </c>
      <c r="R113" s="163">
        <v>595</v>
      </c>
      <c r="T113" s="171">
        <v>540</v>
      </c>
      <c r="U113" s="163">
        <v>674</v>
      </c>
      <c r="V113" s="163">
        <v>575</v>
      </c>
      <c r="W113" s="163">
        <v>625</v>
      </c>
      <c r="X113" s="163">
        <v>695</v>
      </c>
      <c r="Z113" s="171">
        <v>310</v>
      </c>
      <c r="AA113" s="163">
        <v>745</v>
      </c>
      <c r="AB113" s="163">
        <v>650</v>
      </c>
      <c r="AC113" s="163">
        <v>725</v>
      </c>
      <c r="AD113" s="163">
        <v>800</v>
      </c>
      <c r="AF113" s="171">
        <v>70</v>
      </c>
      <c r="AG113" s="163">
        <v>996</v>
      </c>
      <c r="AH113" s="163">
        <v>775</v>
      </c>
      <c r="AI113" s="163">
        <v>950</v>
      </c>
      <c r="AJ113" s="163">
        <v>1200</v>
      </c>
      <c r="AL113" s="171">
        <v>1270</v>
      </c>
      <c r="AM113" s="171">
        <v>656</v>
      </c>
      <c r="AN113" s="171">
        <v>525</v>
      </c>
      <c r="AO113" s="171">
        <v>625</v>
      </c>
      <c r="AP113" s="171">
        <v>750</v>
      </c>
    </row>
    <row r="114" spans="1:42" x14ac:dyDescent="0.2">
      <c r="A114" s="13" t="s">
        <v>403</v>
      </c>
      <c r="B114" s="13">
        <v>10</v>
      </c>
      <c r="C114" s="13">
        <v>398</v>
      </c>
      <c r="D114" s="13">
        <v>390</v>
      </c>
      <c r="E114" s="13">
        <v>395</v>
      </c>
      <c r="F114" s="13">
        <v>405</v>
      </c>
      <c r="H114" s="124" t="s">
        <v>84</v>
      </c>
      <c r="I114" s="71">
        <v>463</v>
      </c>
      <c r="J114" s="71">
        <v>395</v>
      </c>
      <c r="K114" s="71">
        <v>450</v>
      </c>
      <c r="L114" s="71">
        <v>520</v>
      </c>
      <c r="N114" s="171">
        <v>40</v>
      </c>
      <c r="O114" s="163">
        <v>484</v>
      </c>
      <c r="P114" s="163">
        <v>433</v>
      </c>
      <c r="Q114" s="163">
        <v>478</v>
      </c>
      <c r="R114" s="163">
        <v>520</v>
      </c>
      <c r="T114" s="171">
        <v>330</v>
      </c>
      <c r="U114" s="163">
        <v>606</v>
      </c>
      <c r="V114" s="163">
        <v>545</v>
      </c>
      <c r="W114" s="163">
        <v>595</v>
      </c>
      <c r="X114" s="163">
        <v>650</v>
      </c>
      <c r="Z114" s="171">
        <v>320</v>
      </c>
      <c r="AA114" s="163">
        <v>733</v>
      </c>
      <c r="AB114" s="163">
        <v>650</v>
      </c>
      <c r="AC114" s="163">
        <v>725</v>
      </c>
      <c r="AD114" s="163">
        <v>795</v>
      </c>
      <c r="AF114" s="171">
        <v>100</v>
      </c>
      <c r="AG114" s="163">
        <v>1066</v>
      </c>
      <c r="AH114" s="163">
        <v>875</v>
      </c>
      <c r="AI114" s="163">
        <v>953</v>
      </c>
      <c r="AJ114" s="163">
        <v>1200</v>
      </c>
      <c r="AL114" s="171">
        <v>790</v>
      </c>
      <c r="AM114" s="171">
        <v>706</v>
      </c>
      <c r="AN114" s="171">
        <v>575</v>
      </c>
      <c r="AO114" s="171">
        <v>650</v>
      </c>
      <c r="AP114" s="171">
        <v>775</v>
      </c>
    </row>
    <row r="115" spans="1:42" x14ac:dyDescent="0.2">
      <c r="A115" s="13" t="s">
        <v>405</v>
      </c>
      <c r="B115" s="13">
        <v>70</v>
      </c>
      <c r="C115" s="13">
        <v>405</v>
      </c>
      <c r="D115" s="13">
        <v>347</v>
      </c>
      <c r="E115" s="13">
        <v>390</v>
      </c>
      <c r="F115" s="13">
        <v>433</v>
      </c>
      <c r="H115" s="124">
        <v>10</v>
      </c>
      <c r="I115" s="71">
        <v>505</v>
      </c>
      <c r="J115" s="71">
        <v>433</v>
      </c>
      <c r="K115" s="71">
        <v>477</v>
      </c>
      <c r="L115" s="71">
        <v>606</v>
      </c>
      <c r="N115" s="171">
        <v>90</v>
      </c>
      <c r="O115" s="163">
        <v>523</v>
      </c>
      <c r="P115" s="163">
        <v>475</v>
      </c>
      <c r="Q115" s="163">
        <v>525</v>
      </c>
      <c r="R115" s="163">
        <v>575</v>
      </c>
      <c r="T115" s="171">
        <v>310</v>
      </c>
      <c r="U115" s="163">
        <v>640</v>
      </c>
      <c r="V115" s="163">
        <v>575</v>
      </c>
      <c r="W115" s="163">
        <v>650</v>
      </c>
      <c r="X115" s="163">
        <v>695</v>
      </c>
      <c r="Z115" s="171">
        <v>230</v>
      </c>
      <c r="AA115" s="163">
        <v>738</v>
      </c>
      <c r="AB115" s="163">
        <v>675</v>
      </c>
      <c r="AC115" s="163">
        <v>750</v>
      </c>
      <c r="AD115" s="163">
        <v>795</v>
      </c>
      <c r="AF115" s="171">
        <v>40</v>
      </c>
      <c r="AG115" s="163">
        <v>915</v>
      </c>
      <c r="AH115" s="163">
        <v>825</v>
      </c>
      <c r="AI115" s="163">
        <v>900</v>
      </c>
      <c r="AJ115" s="163">
        <v>1000</v>
      </c>
      <c r="AL115" s="171">
        <v>750</v>
      </c>
      <c r="AM115" s="171">
        <v>648</v>
      </c>
      <c r="AN115" s="171">
        <v>550</v>
      </c>
      <c r="AO115" s="171">
        <v>650</v>
      </c>
      <c r="AP115" s="171">
        <v>750</v>
      </c>
    </row>
    <row r="116" spans="1:42" x14ac:dyDescent="0.2">
      <c r="A116" s="13" t="s">
        <v>407</v>
      </c>
      <c r="B116" s="13">
        <v>30</v>
      </c>
      <c r="C116" s="13">
        <v>395</v>
      </c>
      <c r="D116" s="13">
        <v>333</v>
      </c>
      <c r="E116" s="13">
        <v>356</v>
      </c>
      <c r="F116" s="13">
        <v>520</v>
      </c>
      <c r="H116" s="124">
        <v>10</v>
      </c>
      <c r="I116" s="71">
        <v>368</v>
      </c>
      <c r="J116" s="71">
        <v>347</v>
      </c>
      <c r="K116" s="71">
        <v>347</v>
      </c>
      <c r="L116" s="71">
        <v>350</v>
      </c>
      <c r="N116" s="171">
        <v>120</v>
      </c>
      <c r="O116" s="163">
        <v>426</v>
      </c>
      <c r="P116" s="163">
        <v>368</v>
      </c>
      <c r="Q116" s="163">
        <v>405</v>
      </c>
      <c r="R116" s="163">
        <v>460</v>
      </c>
      <c r="T116" s="171">
        <v>320</v>
      </c>
      <c r="U116" s="163">
        <v>607</v>
      </c>
      <c r="V116" s="163">
        <v>525</v>
      </c>
      <c r="W116" s="163">
        <v>575</v>
      </c>
      <c r="X116" s="163">
        <v>650</v>
      </c>
      <c r="Z116" s="171">
        <v>340</v>
      </c>
      <c r="AA116" s="163">
        <v>715</v>
      </c>
      <c r="AB116" s="163">
        <v>600</v>
      </c>
      <c r="AC116" s="163">
        <v>695</v>
      </c>
      <c r="AD116" s="163">
        <v>800</v>
      </c>
      <c r="AF116" s="171">
        <v>100</v>
      </c>
      <c r="AG116" s="163">
        <v>1132</v>
      </c>
      <c r="AH116" s="163">
        <v>850</v>
      </c>
      <c r="AI116" s="163">
        <v>1000</v>
      </c>
      <c r="AJ116" s="163">
        <v>1350</v>
      </c>
      <c r="AL116" s="171">
        <v>930</v>
      </c>
      <c r="AM116" s="171">
        <v>668</v>
      </c>
      <c r="AN116" s="171">
        <v>520</v>
      </c>
      <c r="AO116" s="171">
        <v>625</v>
      </c>
      <c r="AP116" s="171">
        <v>750</v>
      </c>
    </row>
    <row r="117" spans="1:42" x14ac:dyDescent="0.2">
      <c r="A117" s="13" t="s">
        <v>409</v>
      </c>
      <c r="B117" s="13">
        <v>10</v>
      </c>
      <c r="C117" s="13">
        <v>395</v>
      </c>
      <c r="D117" s="13">
        <v>335</v>
      </c>
      <c r="E117" s="13">
        <v>433</v>
      </c>
      <c r="F117" s="13">
        <v>433</v>
      </c>
      <c r="H117" s="124">
        <v>0</v>
      </c>
      <c r="I117" s="71">
        <v>463</v>
      </c>
      <c r="J117" s="71">
        <v>395</v>
      </c>
      <c r="K117" s="71">
        <v>450</v>
      </c>
      <c r="L117" s="71">
        <v>520</v>
      </c>
      <c r="N117" s="171">
        <v>40</v>
      </c>
      <c r="O117" s="163">
        <v>466</v>
      </c>
      <c r="P117" s="163">
        <v>375</v>
      </c>
      <c r="Q117" s="163">
        <v>395</v>
      </c>
      <c r="R117" s="163">
        <v>600</v>
      </c>
      <c r="T117" s="171">
        <v>230</v>
      </c>
      <c r="U117" s="163">
        <v>547</v>
      </c>
      <c r="V117" s="163">
        <v>450</v>
      </c>
      <c r="W117" s="163">
        <v>525</v>
      </c>
      <c r="X117" s="163">
        <v>620</v>
      </c>
      <c r="Z117" s="171">
        <v>250</v>
      </c>
      <c r="AA117" s="163">
        <v>644</v>
      </c>
      <c r="AB117" s="163">
        <v>550</v>
      </c>
      <c r="AC117" s="163">
        <v>625</v>
      </c>
      <c r="AD117" s="163">
        <v>745</v>
      </c>
      <c r="AF117" s="171">
        <v>70</v>
      </c>
      <c r="AG117" s="163">
        <v>954</v>
      </c>
      <c r="AH117" s="163">
        <v>650</v>
      </c>
      <c r="AI117" s="163">
        <v>880</v>
      </c>
      <c r="AJ117" s="163">
        <v>1100</v>
      </c>
      <c r="AL117" s="171">
        <v>600</v>
      </c>
      <c r="AM117" s="171">
        <v>625</v>
      </c>
      <c r="AN117" s="171">
        <v>483</v>
      </c>
      <c r="AO117" s="171">
        <v>595</v>
      </c>
      <c r="AP117" s="171">
        <v>700</v>
      </c>
    </row>
    <row r="118" spans="1:42" x14ac:dyDescent="0.2">
      <c r="A118" s="13" t="s">
        <v>812</v>
      </c>
      <c r="B118" s="13">
        <v>320</v>
      </c>
      <c r="C118" s="13">
        <v>477</v>
      </c>
      <c r="D118" s="13">
        <v>455</v>
      </c>
      <c r="E118" s="13">
        <v>481</v>
      </c>
      <c r="F118" s="13">
        <v>516</v>
      </c>
      <c r="H118" s="124">
        <v>70</v>
      </c>
      <c r="I118" s="71">
        <v>508</v>
      </c>
      <c r="J118" s="71">
        <v>425</v>
      </c>
      <c r="K118" s="71">
        <v>495</v>
      </c>
      <c r="L118" s="71">
        <v>560</v>
      </c>
      <c r="N118" s="171">
        <v>930</v>
      </c>
      <c r="O118" s="163">
        <v>580</v>
      </c>
      <c r="P118" s="163">
        <v>525</v>
      </c>
      <c r="Q118" s="163">
        <v>595</v>
      </c>
      <c r="R118" s="163">
        <v>650</v>
      </c>
      <c r="T118" s="171">
        <v>2570</v>
      </c>
      <c r="U118" s="163">
        <v>723</v>
      </c>
      <c r="V118" s="163">
        <v>675</v>
      </c>
      <c r="W118" s="163">
        <v>725</v>
      </c>
      <c r="X118" s="163">
        <v>775</v>
      </c>
      <c r="Z118" s="171">
        <v>1980</v>
      </c>
      <c r="AA118" s="163">
        <v>851</v>
      </c>
      <c r="AB118" s="163">
        <v>750</v>
      </c>
      <c r="AC118" s="163">
        <v>850</v>
      </c>
      <c r="AD118" s="163">
        <v>925</v>
      </c>
      <c r="AF118" s="171">
        <v>430</v>
      </c>
      <c r="AG118" s="163">
        <v>1276</v>
      </c>
      <c r="AH118" s="163">
        <v>995</v>
      </c>
      <c r="AI118" s="163">
        <v>1200</v>
      </c>
      <c r="AJ118" s="163">
        <v>1400</v>
      </c>
      <c r="AL118" s="171">
        <v>6290</v>
      </c>
      <c r="AM118" s="171">
        <v>765</v>
      </c>
      <c r="AN118" s="171">
        <v>625</v>
      </c>
      <c r="AO118" s="171">
        <v>750</v>
      </c>
      <c r="AP118" s="171">
        <v>850</v>
      </c>
    </row>
    <row r="119" spans="1:42" x14ac:dyDescent="0.2">
      <c r="A119" s="13" t="s">
        <v>411</v>
      </c>
      <c r="B119" s="13">
        <v>60</v>
      </c>
      <c r="C119" s="13">
        <v>473</v>
      </c>
      <c r="D119" s="13">
        <v>412</v>
      </c>
      <c r="E119" s="13">
        <v>473</v>
      </c>
      <c r="F119" s="13">
        <v>542</v>
      </c>
      <c r="H119" s="124" t="s">
        <v>84</v>
      </c>
      <c r="I119" s="71">
        <v>463</v>
      </c>
      <c r="J119" s="71">
        <v>395</v>
      </c>
      <c r="K119" s="71">
        <v>450</v>
      </c>
      <c r="L119" s="71">
        <v>520</v>
      </c>
      <c r="N119" s="171">
        <v>30</v>
      </c>
      <c r="O119" s="163">
        <v>605</v>
      </c>
      <c r="P119" s="163">
        <v>550</v>
      </c>
      <c r="Q119" s="163">
        <v>595</v>
      </c>
      <c r="R119" s="163">
        <v>675</v>
      </c>
      <c r="T119" s="171">
        <v>220</v>
      </c>
      <c r="U119" s="163">
        <v>717</v>
      </c>
      <c r="V119" s="163">
        <v>650</v>
      </c>
      <c r="W119" s="163">
        <v>725</v>
      </c>
      <c r="X119" s="163">
        <v>775</v>
      </c>
      <c r="Z119" s="171">
        <v>280</v>
      </c>
      <c r="AA119" s="163">
        <v>803</v>
      </c>
      <c r="AB119" s="163">
        <v>750</v>
      </c>
      <c r="AC119" s="163">
        <v>795</v>
      </c>
      <c r="AD119" s="163">
        <v>875</v>
      </c>
      <c r="AF119" s="171">
        <v>70</v>
      </c>
      <c r="AG119" s="163">
        <v>1112</v>
      </c>
      <c r="AH119" s="163">
        <v>925</v>
      </c>
      <c r="AI119" s="163">
        <v>1100</v>
      </c>
      <c r="AJ119" s="163">
        <v>1250</v>
      </c>
      <c r="AL119" s="171">
        <v>660</v>
      </c>
      <c r="AM119" s="171">
        <v>768</v>
      </c>
      <c r="AN119" s="171">
        <v>675</v>
      </c>
      <c r="AO119" s="171">
        <v>750</v>
      </c>
      <c r="AP119" s="171">
        <v>850</v>
      </c>
    </row>
    <row r="120" spans="1:42" x14ac:dyDescent="0.2">
      <c r="A120" s="13" t="s">
        <v>413</v>
      </c>
      <c r="B120" s="13">
        <v>0</v>
      </c>
      <c r="C120" s="13">
        <v>409</v>
      </c>
      <c r="D120" s="13">
        <v>368</v>
      </c>
      <c r="E120" s="13">
        <v>400</v>
      </c>
      <c r="F120" s="13">
        <v>455</v>
      </c>
      <c r="H120" s="124">
        <v>20</v>
      </c>
      <c r="I120" s="71">
        <v>488</v>
      </c>
      <c r="J120" s="71">
        <v>450</v>
      </c>
      <c r="K120" s="71">
        <v>450</v>
      </c>
      <c r="L120" s="71">
        <v>535</v>
      </c>
      <c r="N120" s="171">
        <v>50</v>
      </c>
      <c r="O120" s="163">
        <v>602</v>
      </c>
      <c r="P120" s="163">
        <v>550</v>
      </c>
      <c r="Q120" s="163">
        <v>575</v>
      </c>
      <c r="R120" s="163">
        <v>638</v>
      </c>
      <c r="T120" s="171">
        <v>180</v>
      </c>
      <c r="U120" s="163">
        <v>742</v>
      </c>
      <c r="V120" s="163">
        <v>675</v>
      </c>
      <c r="W120" s="163">
        <v>725</v>
      </c>
      <c r="X120" s="163">
        <v>775</v>
      </c>
      <c r="Z120" s="171">
        <v>130</v>
      </c>
      <c r="AA120" s="163">
        <v>908</v>
      </c>
      <c r="AB120" s="163">
        <v>810</v>
      </c>
      <c r="AC120" s="163">
        <v>895</v>
      </c>
      <c r="AD120" s="163">
        <v>950</v>
      </c>
      <c r="AF120" s="171">
        <v>30</v>
      </c>
      <c r="AG120" s="163">
        <v>1428</v>
      </c>
      <c r="AH120" s="163">
        <v>1163</v>
      </c>
      <c r="AI120" s="163">
        <v>1413</v>
      </c>
      <c r="AJ120" s="163">
        <v>1660</v>
      </c>
      <c r="AL120" s="171">
        <v>400</v>
      </c>
      <c r="AM120" s="171">
        <v>821</v>
      </c>
      <c r="AN120" s="171">
        <v>675</v>
      </c>
      <c r="AO120" s="171">
        <v>750</v>
      </c>
      <c r="AP120" s="171">
        <v>895</v>
      </c>
    </row>
    <row r="121" spans="1:42" x14ac:dyDescent="0.2">
      <c r="A121" s="13" t="s">
        <v>415</v>
      </c>
      <c r="B121" s="13" t="s">
        <v>84</v>
      </c>
      <c r="C121" s="13">
        <v>409</v>
      </c>
      <c r="D121" s="13">
        <v>368</v>
      </c>
      <c r="E121" s="13">
        <v>400</v>
      </c>
      <c r="F121" s="13">
        <v>455</v>
      </c>
      <c r="H121" s="124" t="s">
        <v>84</v>
      </c>
      <c r="I121" s="71">
        <v>463</v>
      </c>
      <c r="J121" s="71">
        <v>395</v>
      </c>
      <c r="K121" s="71">
        <v>450</v>
      </c>
      <c r="L121" s="71">
        <v>520</v>
      </c>
      <c r="N121" s="171">
        <v>90</v>
      </c>
      <c r="O121" s="163">
        <v>521</v>
      </c>
      <c r="P121" s="163">
        <v>475</v>
      </c>
      <c r="Q121" s="163">
        <v>525</v>
      </c>
      <c r="R121" s="163">
        <v>575</v>
      </c>
      <c r="T121" s="171">
        <v>230</v>
      </c>
      <c r="U121" s="163">
        <v>681</v>
      </c>
      <c r="V121" s="163">
        <v>625</v>
      </c>
      <c r="W121" s="163">
        <v>695</v>
      </c>
      <c r="X121" s="163">
        <v>750</v>
      </c>
      <c r="Z121" s="171">
        <v>210</v>
      </c>
      <c r="AA121" s="163">
        <v>814</v>
      </c>
      <c r="AB121" s="163">
        <v>725</v>
      </c>
      <c r="AC121" s="163">
        <v>825</v>
      </c>
      <c r="AD121" s="163">
        <v>895</v>
      </c>
      <c r="AF121" s="171">
        <v>50</v>
      </c>
      <c r="AG121" s="163">
        <v>1373</v>
      </c>
      <c r="AH121" s="163">
        <v>1050</v>
      </c>
      <c r="AI121" s="163">
        <v>1250</v>
      </c>
      <c r="AJ121" s="163">
        <v>1550</v>
      </c>
      <c r="AL121" s="171">
        <v>590</v>
      </c>
      <c r="AM121" s="171">
        <v>765</v>
      </c>
      <c r="AN121" s="171">
        <v>615</v>
      </c>
      <c r="AO121" s="171">
        <v>725</v>
      </c>
      <c r="AP121" s="171">
        <v>850</v>
      </c>
    </row>
    <row r="122" spans="1:42" x14ac:dyDescent="0.2">
      <c r="A122" s="13" t="s">
        <v>417</v>
      </c>
      <c r="B122" s="13">
        <v>40</v>
      </c>
      <c r="C122" s="13">
        <v>424</v>
      </c>
      <c r="D122" s="13">
        <v>368</v>
      </c>
      <c r="E122" s="13">
        <v>455</v>
      </c>
      <c r="F122" s="13">
        <v>455</v>
      </c>
      <c r="H122" s="124">
        <v>10</v>
      </c>
      <c r="I122" s="71">
        <v>381</v>
      </c>
      <c r="J122" s="71">
        <v>375</v>
      </c>
      <c r="K122" s="71">
        <v>375</v>
      </c>
      <c r="L122" s="71">
        <v>425</v>
      </c>
      <c r="N122" s="171">
        <v>180</v>
      </c>
      <c r="O122" s="163">
        <v>502</v>
      </c>
      <c r="P122" s="163">
        <v>450</v>
      </c>
      <c r="Q122" s="163">
        <v>495</v>
      </c>
      <c r="R122" s="163">
        <v>555</v>
      </c>
      <c r="T122" s="171">
        <v>460</v>
      </c>
      <c r="U122" s="163">
        <v>652</v>
      </c>
      <c r="V122" s="163">
        <v>595</v>
      </c>
      <c r="W122" s="163">
        <v>675</v>
      </c>
      <c r="X122" s="163">
        <v>725</v>
      </c>
      <c r="Z122" s="171">
        <v>360</v>
      </c>
      <c r="AA122" s="163">
        <v>780</v>
      </c>
      <c r="AB122" s="163">
        <v>695</v>
      </c>
      <c r="AC122" s="163">
        <v>780</v>
      </c>
      <c r="AD122" s="163">
        <v>850</v>
      </c>
      <c r="AF122" s="171">
        <v>60</v>
      </c>
      <c r="AG122" s="163">
        <v>1173</v>
      </c>
      <c r="AH122" s="163">
        <v>975</v>
      </c>
      <c r="AI122" s="163">
        <v>1100</v>
      </c>
      <c r="AJ122" s="163">
        <v>1300</v>
      </c>
      <c r="AL122" s="171">
        <v>1110</v>
      </c>
      <c r="AM122" s="171">
        <v>685</v>
      </c>
      <c r="AN122" s="171">
        <v>550</v>
      </c>
      <c r="AO122" s="171">
        <v>675</v>
      </c>
      <c r="AP122" s="171">
        <v>775</v>
      </c>
    </row>
    <row r="123" spans="1:42" x14ac:dyDescent="0.2">
      <c r="A123" s="13" t="s">
        <v>419</v>
      </c>
      <c r="B123" s="13">
        <v>220</v>
      </c>
      <c r="C123" s="13">
        <v>490</v>
      </c>
      <c r="D123" s="13">
        <v>459</v>
      </c>
      <c r="E123" s="13">
        <v>498</v>
      </c>
      <c r="F123" s="13">
        <v>516</v>
      </c>
      <c r="H123" s="124">
        <v>20</v>
      </c>
      <c r="I123" s="71">
        <v>581</v>
      </c>
      <c r="J123" s="71">
        <v>525</v>
      </c>
      <c r="K123" s="71">
        <v>560</v>
      </c>
      <c r="L123" s="71">
        <v>684</v>
      </c>
      <c r="N123" s="171">
        <v>390</v>
      </c>
      <c r="O123" s="163">
        <v>628</v>
      </c>
      <c r="P123" s="163">
        <v>595</v>
      </c>
      <c r="Q123" s="163">
        <v>625</v>
      </c>
      <c r="R123" s="163">
        <v>650</v>
      </c>
      <c r="T123" s="171">
        <v>1050</v>
      </c>
      <c r="U123" s="163">
        <v>757</v>
      </c>
      <c r="V123" s="163">
        <v>700</v>
      </c>
      <c r="W123" s="163">
        <v>750</v>
      </c>
      <c r="X123" s="163">
        <v>800</v>
      </c>
      <c r="Z123" s="171">
        <v>570</v>
      </c>
      <c r="AA123" s="163">
        <v>901</v>
      </c>
      <c r="AB123" s="163">
        <v>825</v>
      </c>
      <c r="AC123" s="163">
        <v>895</v>
      </c>
      <c r="AD123" s="163">
        <v>950</v>
      </c>
      <c r="AF123" s="171">
        <v>130</v>
      </c>
      <c r="AG123" s="163">
        <v>1260</v>
      </c>
      <c r="AH123" s="163">
        <v>1025</v>
      </c>
      <c r="AI123" s="163">
        <v>1250</v>
      </c>
      <c r="AJ123" s="163">
        <v>1400</v>
      </c>
      <c r="AL123" s="171">
        <v>2380</v>
      </c>
      <c r="AM123" s="171">
        <v>772</v>
      </c>
      <c r="AN123" s="171">
        <v>650</v>
      </c>
      <c r="AO123" s="171">
        <v>750</v>
      </c>
      <c r="AP123" s="171">
        <v>850</v>
      </c>
    </row>
    <row r="124" spans="1:42" x14ac:dyDescent="0.2">
      <c r="A124" s="13" t="s">
        <v>421</v>
      </c>
      <c r="B124" s="13">
        <v>0</v>
      </c>
      <c r="C124" s="13">
        <v>409</v>
      </c>
      <c r="D124" s="13">
        <v>368</v>
      </c>
      <c r="E124" s="13">
        <v>400</v>
      </c>
      <c r="F124" s="13">
        <v>455</v>
      </c>
      <c r="H124" s="124">
        <v>10</v>
      </c>
      <c r="I124" s="71">
        <v>639</v>
      </c>
      <c r="J124" s="71">
        <v>575</v>
      </c>
      <c r="K124" s="71">
        <v>595</v>
      </c>
      <c r="L124" s="71">
        <v>688</v>
      </c>
      <c r="N124" s="171">
        <v>50</v>
      </c>
      <c r="O124" s="163">
        <v>692</v>
      </c>
      <c r="P124" s="163">
        <v>625</v>
      </c>
      <c r="Q124" s="163">
        <v>675</v>
      </c>
      <c r="R124" s="163">
        <v>750</v>
      </c>
      <c r="T124" s="171">
        <v>170</v>
      </c>
      <c r="U124" s="163">
        <v>811</v>
      </c>
      <c r="V124" s="163">
        <v>750</v>
      </c>
      <c r="W124" s="163">
        <v>800</v>
      </c>
      <c r="X124" s="163">
        <v>875</v>
      </c>
      <c r="Z124" s="171">
        <v>160</v>
      </c>
      <c r="AA124" s="163">
        <v>1039</v>
      </c>
      <c r="AB124" s="163">
        <v>900</v>
      </c>
      <c r="AC124" s="163">
        <v>995</v>
      </c>
      <c r="AD124" s="163">
        <v>1100</v>
      </c>
      <c r="AF124" s="171">
        <v>50</v>
      </c>
      <c r="AG124" s="163">
        <v>1619</v>
      </c>
      <c r="AH124" s="163">
        <v>1200</v>
      </c>
      <c r="AI124" s="163">
        <v>1350</v>
      </c>
      <c r="AJ124" s="163">
        <v>1550</v>
      </c>
      <c r="AL124" s="171">
        <v>440</v>
      </c>
      <c r="AM124" s="171">
        <v>966</v>
      </c>
      <c r="AN124" s="171">
        <v>750</v>
      </c>
      <c r="AO124" s="171">
        <v>875</v>
      </c>
      <c r="AP124" s="171">
        <v>1050</v>
      </c>
    </row>
    <row r="125" spans="1:42" x14ac:dyDescent="0.2">
      <c r="A125" s="13" t="s">
        <v>423</v>
      </c>
      <c r="B125" s="13">
        <v>0</v>
      </c>
      <c r="C125" s="13">
        <v>409</v>
      </c>
      <c r="D125" s="13">
        <v>368</v>
      </c>
      <c r="E125" s="13">
        <v>400</v>
      </c>
      <c r="F125" s="13">
        <v>455</v>
      </c>
      <c r="H125" s="124" t="s">
        <v>84</v>
      </c>
      <c r="I125" s="71">
        <v>463</v>
      </c>
      <c r="J125" s="71">
        <v>395</v>
      </c>
      <c r="K125" s="71">
        <v>450</v>
      </c>
      <c r="L125" s="71">
        <v>520</v>
      </c>
      <c r="N125" s="171">
        <v>140</v>
      </c>
      <c r="O125" s="163">
        <v>525</v>
      </c>
      <c r="P125" s="163">
        <v>475</v>
      </c>
      <c r="Q125" s="163">
        <v>530</v>
      </c>
      <c r="R125" s="163">
        <v>575</v>
      </c>
      <c r="T125" s="171">
        <v>260</v>
      </c>
      <c r="U125" s="163">
        <v>679</v>
      </c>
      <c r="V125" s="163">
        <v>605</v>
      </c>
      <c r="W125" s="163">
        <v>675</v>
      </c>
      <c r="X125" s="163">
        <v>750</v>
      </c>
      <c r="Z125" s="171">
        <v>270</v>
      </c>
      <c r="AA125" s="163">
        <v>782</v>
      </c>
      <c r="AB125" s="163">
        <v>695</v>
      </c>
      <c r="AC125" s="163">
        <v>775</v>
      </c>
      <c r="AD125" s="163">
        <v>850</v>
      </c>
      <c r="AF125" s="171">
        <v>40</v>
      </c>
      <c r="AG125" s="163">
        <v>1076</v>
      </c>
      <c r="AH125" s="163">
        <v>900</v>
      </c>
      <c r="AI125" s="163">
        <v>1075</v>
      </c>
      <c r="AJ125" s="163">
        <v>1250</v>
      </c>
      <c r="AL125" s="171">
        <v>710</v>
      </c>
      <c r="AM125" s="171">
        <v>708</v>
      </c>
      <c r="AN125" s="171">
        <v>595</v>
      </c>
      <c r="AO125" s="171">
        <v>695</v>
      </c>
      <c r="AP125" s="171">
        <v>795</v>
      </c>
    </row>
    <row r="126" spans="1:42" x14ac:dyDescent="0.2">
      <c r="A126" s="13" t="s">
        <v>813</v>
      </c>
      <c r="B126" s="13">
        <v>240</v>
      </c>
      <c r="C126" s="13">
        <v>423</v>
      </c>
      <c r="D126" s="13">
        <v>353</v>
      </c>
      <c r="E126" s="13">
        <v>412</v>
      </c>
      <c r="F126" s="13">
        <v>475</v>
      </c>
      <c r="H126" s="124">
        <v>30</v>
      </c>
      <c r="I126" s="71">
        <v>415</v>
      </c>
      <c r="J126" s="71">
        <v>350</v>
      </c>
      <c r="K126" s="71">
        <v>415</v>
      </c>
      <c r="L126" s="71">
        <v>450</v>
      </c>
      <c r="N126" s="171">
        <v>600</v>
      </c>
      <c r="O126" s="163">
        <v>490</v>
      </c>
      <c r="P126" s="163">
        <v>415</v>
      </c>
      <c r="Q126" s="163">
        <v>475</v>
      </c>
      <c r="R126" s="163">
        <v>550</v>
      </c>
      <c r="T126" s="171">
        <v>2730</v>
      </c>
      <c r="U126" s="163">
        <v>614</v>
      </c>
      <c r="V126" s="163">
        <v>525</v>
      </c>
      <c r="W126" s="163">
        <v>600</v>
      </c>
      <c r="X126" s="163">
        <v>685</v>
      </c>
      <c r="Z126" s="171">
        <v>2390</v>
      </c>
      <c r="AA126" s="163">
        <v>718</v>
      </c>
      <c r="AB126" s="163">
        <v>575</v>
      </c>
      <c r="AC126" s="163">
        <v>695</v>
      </c>
      <c r="AD126" s="163">
        <v>800</v>
      </c>
      <c r="AF126" s="171">
        <v>490</v>
      </c>
      <c r="AG126" s="163">
        <v>1106</v>
      </c>
      <c r="AH126" s="163">
        <v>825</v>
      </c>
      <c r="AI126" s="163">
        <v>1000</v>
      </c>
      <c r="AJ126" s="163">
        <v>1300</v>
      </c>
      <c r="AL126" s="171">
        <v>6470</v>
      </c>
      <c r="AM126" s="171">
        <v>670</v>
      </c>
      <c r="AN126" s="171">
        <v>525</v>
      </c>
      <c r="AO126" s="171">
        <v>625</v>
      </c>
      <c r="AP126" s="171">
        <v>750</v>
      </c>
    </row>
    <row r="127" spans="1:42" x14ac:dyDescent="0.2">
      <c r="A127" s="13" t="s">
        <v>425</v>
      </c>
      <c r="B127" s="13">
        <v>10</v>
      </c>
      <c r="C127" s="13">
        <v>390</v>
      </c>
      <c r="D127" s="13">
        <v>390</v>
      </c>
      <c r="E127" s="13">
        <v>390</v>
      </c>
      <c r="F127" s="13">
        <v>390</v>
      </c>
      <c r="H127" s="124">
        <v>10</v>
      </c>
      <c r="I127" s="71">
        <v>445</v>
      </c>
      <c r="J127" s="71">
        <v>425</v>
      </c>
      <c r="K127" s="71">
        <v>450</v>
      </c>
      <c r="L127" s="71">
        <v>475</v>
      </c>
      <c r="N127" s="171">
        <v>70</v>
      </c>
      <c r="O127" s="163">
        <v>460</v>
      </c>
      <c r="P127" s="163">
        <v>425</v>
      </c>
      <c r="Q127" s="163">
        <v>450</v>
      </c>
      <c r="R127" s="163">
        <v>495</v>
      </c>
      <c r="T127" s="171">
        <v>400</v>
      </c>
      <c r="U127" s="163">
        <v>556</v>
      </c>
      <c r="V127" s="163">
        <v>490</v>
      </c>
      <c r="W127" s="163">
        <v>550</v>
      </c>
      <c r="X127" s="163">
        <v>625</v>
      </c>
      <c r="Z127" s="171">
        <v>430</v>
      </c>
      <c r="AA127" s="163">
        <v>626</v>
      </c>
      <c r="AB127" s="163">
        <v>525</v>
      </c>
      <c r="AC127" s="163">
        <v>625</v>
      </c>
      <c r="AD127" s="163">
        <v>720</v>
      </c>
      <c r="AF127" s="171">
        <v>70</v>
      </c>
      <c r="AG127" s="163">
        <v>859</v>
      </c>
      <c r="AH127" s="163">
        <v>700</v>
      </c>
      <c r="AI127" s="163">
        <v>800</v>
      </c>
      <c r="AJ127" s="163">
        <v>930</v>
      </c>
      <c r="AL127" s="171">
        <v>990</v>
      </c>
      <c r="AM127" s="171">
        <v>600</v>
      </c>
      <c r="AN127" s="171">
        <v>495</v>
      </c>
      <c r="AO127" s="171">
        <v>575</v>
      </c>
      <c r="AP127" s="171">
        <v>675</v>
      </c>
    </row>
    <row r="128" spans="1:42" x14ac:dyDescent="0.2">
      <c r="A128" s="13" t="s">
        <v>427</v>
      </c>
      <c r="B128" s="13">
        <v>30</v>
      </c>
      <c r="C128" s="13">
        <v>318</v>
      </c>
      <c r="D128" s="13">
        <v>303</v>
      </c>
      <c r="E128" s="13">
        <v>314</v>
      </c>
      <c r="F128" s="13">
        <v>347</v>
      </c>
      <c r="H128" s="124">
        <v>10</v>
      </c>
      <c r="I128" s="71">
        <v>359</v>
      </c>
      <c r="J128" s="71">
        <v>303</v>
      </c>
      <c r="K128" s="71">
        <v>338</v>
      </c>
      <c r="L128" s="71">
        <v>375</v>
      </c>
      <c r="N128" s="171">
        <v>90</v>
      </c>
      <c r="O128" s="163">
        <v>395</v>
      </c>
      <c r="P128" s="163">
        <v>350</v>
      </c>
      <c r="Q128" s="163">
        <v>393</v>
      </c>
      <c r="R128" s="163">
        <v>415</v>
      </c>
      <c r="T128" s="171">
        <v>320</v>
      </c>
      <c r="U128" s="163">
        <v>524</v>
      </c>
      <c r="V128" s="163">
        <v>475</v>
      </c>
      <c r="W128" s="163">
        <v>505</v>
      </c>
      <c r="X128" s="163">
        <v>575</v>
      </c>
      <c r="Z128" s="171">
        <v>310</v>
      </c>
      <c r="AA128" s="163">
        <v>627</v>
      </c>
      <c r="AB128" s="163">
        <v>525</v>
      </c>
      <c r="AC128" s="163">
        <v>600</v>
      </c>
      <c r="AD128" s="163">
        <v>700</v>
      </c>
      <c r="AF128" s="171">
        <v>80</v>
      </c>
      <c r="AG128" s="163">
        <v>908</v>
      </c>
      <c r="AH128" s="163">
        <v>710</v>
      </c>
      <c r="AI128" s="163">
        <v>875</v>
      </c>
      <c r="AJ128" s="163">
        <v>1100</v>
      </c>
      <c r="AL128" s="171">
        <v>830</v>
      </c>
      <c r="AM128" s="171">
        <v>578</v>
      </c>
      <c r="AN128" s="171">
        <v>450</v>
      </c>
      <c r="AO128" s="171">
        <v>550</v>
      </c>
      <c r="AP128" s="171">
        <v>650</v>
      </c>
    </row>
    <row r="129" spans="1:42" x14ac:dyDescent="0.2">
      <c r="A129" s="13" t="s">
        <v>429</v>
      </c>
      <c r="B129" s="13">
        <v>60</v>
      </c>
      <c r="C129" s="13">
        <v>464</v>
      </c>
      <c r="D129" s="13">
        <v>400</v>
      </c>
      <c r="E129" s="13">
        <v>465</v>
      </c>
      <c r="F129" s="13">
        <v>511</v>
      </c>
      <c r="H129" s="124" t="s">
        <v>84</v>
      </c>
      <c r="I129" s="71">
        <v>463</v>
      </c>
      <c r="J129" s="71">
        <v>395</v>
      </c>
      <c r="K129" s="71">
        <v>450</v>
      </c>
      <c r="L129" s="71">
        <v>520</v>
      </c>
      <c r="N129" s="171">
        <v>80</v>
      </c>
      <c r="O129" s="163">
        <v>538</v>
      </c>
      <c r="P129" s="163">
        <v>450</v>
      </c>
      <c r="Q129" s="163">
        <v>525</v>
      </c>
      <c r="R129" s="163">
        <v>600</v>
      </c>
      <c r="T129" s="171">
        <v>340</v>
      </c>
      <c r="U129" s="163">
        <v>674</v>
      </c>
      <c r="V129" s="163">
        <v>575</v>
      </c>
      <c r="W129" s="163">
        <v>650</v>
      </c>
      <c r="X129" s="163">
        <v>750</v>
      </c>
      <c r="Z129" s="171">
        <v>330</v>
      </c>
      <c r="AA129" s="163">
        <v>745</v>
      </c>
      <c r="AB129" s="163">
        <v>625</v>
      </c>
      <c r="AC129" s="163">
        <v>730</v>
      </c>
      <c r="AD129" s="163">
        <v>825</v>
      </c>
      <c r="AF129" s="171">
        <v>50</v>
      </c>
      <c r="AG129" s="163">
        <v>1210</v>
      </c>
      <c r="AH129" s="163">
        <v>950</v>
      </c>
      <c r="AI129" s="163">
        <v>1100</v>
      </c>
      <c r="AJ129" s="163">
        <v>1350</v>
      </c>
      <c r="AL129" s="171">
        <v>860</v>
      </c>
      <c r="AM129" s="171">
        <v>704</v>
      </c>
      <c r="AN129" s="171">
        <v>550</v>
      </c>
      <c r="AO129" s="171">
        <v>675</v>
      </c>
      <c r="AP129" s="171">
        <v>800</v>
      </c>
    </row>
    <row r="130" spans="1:42" x14ac:dyDescent="0.2">
      <c r="A130" s="13" t="s">
        <v>431</v>
      </c>
      <c r="B130" s="13">
        <v>10</v>
      </c>
      <c r="C130" s="13">
        <v>483</v>
      </c>
      <c r="D130" s="13">
        <v>450</v>
      </c>
      <c r="E130" s="13">
        <v>500</v>
      </c>
      <c r="F130" s="13">
        <v>500</v>
      </c>
      <c r="H130" s="124" t="s">
        <v>84</v>
      </c>
      <c r="I130" s="71">
        <v>463</v>
      </c>
      <c r="J130" s="71">
        <v>395</v>
      </c>
      <c r="K130" s="71">
        <v>450</v>
      </c>
      <c r="L130" s="71">
        <v>520</v>
      </c>
      <c r="N130" s="171">
        <v>90</v>
      </c>
      <c r="O130" s="163">
        <v>502</v>
      </c>
      <c r="P130" s="163">
        <v>425</v>
      </c>
      <c r="Q130" s="163">
        <v>513</v>
      </c>
      <c r="R130" s="163">
        <v>595</v>
      </c>
      <c r="T130" s="171">
        <v>420</v>
      </c>
      <c r="U130" s="163">
        <v>639</v>
      </c>
      <c r="V130" s="163">
        <v>575</v>
      </c>
      <c r="W130" s="163">
        <v>650</v>
      </c>
      <c r="X130" s="163">
        <v>700</v>
      </c>
      <c r="Z130" s="171">
        <v>290</v>
      </c>
      <c r="AA130" s="163">
        <v>751</v>
      </c>
      <c r="AB130" s="163">
        <v>650</v>
      </c>
      <c r="AC130" s="163">
        <v>725</v>
      </c>
      <c r="AD130" s="163">
        <v>850</v>
      </c>
      <c r="AF130" s="171">
        <v>40</v>
      </c>
      <c r="AG130" s="163">
        <v>1127</v>
      </c>
      <c r="AH130" s="163">
        <v>875</v>
      </c>
      <c r="AI130" s="163">
        <v>1050</v>
      </c>
      <c r="AJ130" s="163">
        <v>1300</v>
      </c>
      <c r="AL130" s="171">
        <v>850</v>
      </c>
      <c r="AM130" s="171">
        <v>685</v>
      </c>
      <c r="AN130" s="171">
        <v>575</v>
      </c>
      <c r="AO130" s="171">
        <v>650</v>
      </c>
      <c r="AP130" s="171">
        <v>750</v>
      </c>
    </row>
    <row r="131" spans="1:42" x14ac:dyDescent="0.2">
      <c r="A131" s="13" t="s">
        <v>433</v>
      </c>
      <c r="B131" s="13">
        <v>10</v>
      </c>
      <c r="C131" s="13">
        <v>400</v>
      </c>
      <c r="D131" s="13">
        <v>350</v>
      </c>
      <c r="E131" s="13">
        <v>390</v>
      </c>
      <c r="F131" s="13">
        <v>477</v>
      </c>
      <c r="H131" s="124">
        <v>0</v>
      </c>
      <c r="I131" s="71">
        <v>463</v>
      </c>
      <c r="J131" s="71">
        <v>395</v>
      </c>
      <c r="K131" s="71">
        <v>450</v>
      </c>
      <c r="L131" s="71">
        <v>520</v>
      </c>
      <c r="N131" s="171">
        <v>50</v>
      </c>
      <c r="O131" s="163">
        <v>492</v>
      </c>
      <c r="P131" s="163">
        <v>450</v>
      </c>
      <c r="Q131" s="163">
        <v>500</v>
      </c>
      <c r="R131" s="163">
        <v>540</v>
      </c>
      <c r="T131" s="171">
        <v>290</v>
      </c>
      <c r="U131" s="163">
        <v>554</v>
      </c>
      <c r="V131" s="163">
        <v>495</v>
      </c>
      <c r="W131" s="163">
        <v>550</v>
      </c>
      <c r="X131" s="163">
        <v>620</v>
      </c>
      <c r="Z131" s="171">
        <v>390</v>
      </c>
      <c r="AA131" s="163">
        <v>655</v>
      </c>
      <c r="AB131" s="163">
        <v>563</v>
      </c>
      <c r="AC131" s="163">
        <v>650</v>
      </c>
      <c r="AD131" s="163">
        <v>750</v>
      </c>
      <c r="AF131" s="171">
        <v>50</v>
      </c>
      <c r="AG131" s="163">
        <v>885</v>
      </c>
      <c r="AH131" s="163">
        <v>750</v>
      </c>
      <c r="AI131" s="163">
        <v>850</v>
      </c>
      <c r="AJ131" s="163">
        <v>973</v>
      </c>
      <c r="AL131" s="171">
        <v>790</v>
      </c>
      <c r="AM131" s="171">
        <v>618</v>
      </c>
      <c r="AN131" s="171">
        <v>520</v>
      </c>
      <c r="AO131" s="171">
        <v>595</v>
      </c>
      <c r="AP131" s="171">
        <v>695</v>
      </c>
    </row>
    <row r="132" spans="1:42" x14ac:dyDescent="0.2">
      <c r="A132" s="13" t="s">
        <v>435</v>
      </c>
      <c r="B132" s="13">
        <v>40</v>
      </c>
      <c r="C132" s="13">
        <v>378</v>
      </c>
      <c r="D132" s="13">
        <v>347</v>
      </c>
      <c r="E132" s="13">
        <v>379</v>
      </c>
      <c r="F132" s="13">
        <v>401</v>
      </c>
      <c r="H132" s="124" t="s">
        <v>84</v>
      </c>
      <c r="I132" s="71">
        <v>463</v>
      </c>
      <c r="J132" s="71">
        <v>395</v>
      </c>
      <c r="K132" s="71">
        <v>450</v>
      </c>
      <c r="L132" s="71">
        <v>520</v>
      </c>
      <c r="N132" s="171">
        <v>130</v>
      </c>
      <c r="O132" s="163">
        <v>468</v>
      </c>
      <c r="P132" s="163">
        <v>425</v>
      </c>
      <c r="Q132" s="163">
        <v>450</v>
      </c>
      <c r="R132" s="163">
        <v>500</v>
      </c>
      <c r="T132" s="171">
        <v>350</v>
      </c>
      <c r="U132" s="163">
        <v>582</v>
      </c>
      <c r="V132" s="163">
        <v>525</v>
      </c>
      <c r="W132" s="163">
        <v>570</v>
      </c>
      <c r="X132" s="163">
        <v>625</v>
      </c>
      <c r="Z132" s="171">
        <v>260</v>
      </c>
      <c r="AA132" s="163">
        <v>694</v>
      </c>
      <c r="AB132" s="163">
        <v>580</v>
      </c>
      <c r="AC132" s="163">
        <v>650</v>
      </c>
      <c r="AD132" s="163">
        <v>750</v>
      </c>
      <c r="AF132" s="171">
        <v>60</v>
      </c>
      <c r="AG132" s="163">
        <v>1131</v>
      </c>
      <c r="AH132" s="163">
        <v>825</v>
      </c>
      <c r="AI132" s="163">
        <v>1095</v>
      </c>
      <c r="AJ132" s="163">
        <v>1350</v>
      </c>
      <c r="AL132" s="171">
        <v>840</v>
      </c>
      <c r="AM132" s="171">
        <v>629</v>
      </c>
      <c r="AN132" s="171">
        <v>495</v>
      </c>
      <c r="AO132" s="171">
        <v>575</v>
      </c>
      <c r="AP132" s="171">
        <v>675</v>
      </c>
    </row>
    <row r="133" spans="1:42" x14ac:dyDescent="0.2">
      <c r="A133" s="13" t="s">
        <v>437</v>
      </c>
      <c r="B133" s="13">
        <v>90</v>
      </c>
      <c r="C133" s="13">
        <v>445</v>
      </c>
      <c r="D133" s="13">
        <v>390</v>
      </c>
      <c r="E133" s="13">
        <v>455</v>
      </c>
      <c r="F133" s="13">
        <v>498</v>
      </c>
      <c r="H133" s="124">
        <v>10</v>
      </c>
      <c r="I133" s="71">
        <v>414</v>
      </c>
      <c r="J133" s="71">
        <v>335</v>
      </c>
      <c r="K133" s="71">
        <v>400</v>
      </c>
      <c r="L133" s="71">
        <v>450</v>
      </c>
      <c r="N133" s="171">
        <v>80</v>
      </c>
      <c r="O133" s="163">
        <v>594</v>
      </c>
      <c r="P133" s="163">
        <v>500</v>
      </c>
      <c r="Q133" s="163">
        <v>595</v>
      </c>
      <c r="R133" s="163">
        <v>650</v>
      </c>
      <c r="T133" s="171">
        <v>620</v>
      </c>
      <c r="U133" s="163">
        <v>698</v>
      </c>
      <c r="V133" s="163">
        <v>620</v>
      </c>
      <c r="W133" s="163">
        <v>695</v>
      </c>
      <c r="X133" s="163">
        <v>775</v>
      </c>
      <c r="Z133" s="171">
        <v>380</v>
      </c>
      <c r="AA133" s="163">
        <v>931</v>
      </c>
      <c r="AB133" s="163">
        <v>770</v>
      </c>
      <c r="AC133" s="163">
        <v>895</v>
      </c>
      <c r="AD133" s="163">
        <v>1040</v>
      </c>
      <c r="AF133" s="171">
        <v>140</v>
      </c>
      <c r="AG133" s="163">
        <v>1372</v>
      </c>
      <c r="AH133" s="163">
        <v>1063</v>
      </c>
      <c r="AI133" s="163">
        <v>1325</v>
      </c>
      <c r="AJ133" s="163">
        <v>1600</v>
      </c>
      <c r="AL133" s="171">
        <v>1310</v>
      </c>
      <c r="AM133" s="171">
        <v>810</v>
      </c>
      <c r="AN133" s="171">
        <v>625</v>
      </c>
      <c r="AO133" s="171">
        <v>740</v>
      </c>
      <c r="AP133" s="171">
        <v>900</v>
      </c>
    </row>
    <row r="134" spans="1:42" x14ac:dyDescent="0.2">
      <c r="A134" s="13" t="s">
        <v>814</v>
      </c>
      <c r="B134" s="13">
        <v>950</v>
      </c>
      <c r="C134" s="13">
        <v>410</v>
      </c>
      <c r="D134" s="13">
        <v>347</v>
      </c>
      <c r="E134" s="13">
        <v>412</v>
      </c>
      <c r="F134" s="13">
        <v>465</v>
      </c>
      <c r="H134" s="124">
        <v>740</v>
      </c>
      <c r="I134" s="71">
        <v>479</v>
      </c>
      <c r="J134" s="71">
        <v>400</v>
      </c>
      <c r="K134" s="71">
        <v>460</v>
      </c>
      <c r="L134" s="71">
        <v>550</v>
      </c>
      <c r="N134" s="170">
        <v>7150</v>
      </c>
      <c r="O134" s="162">
        <v>569</v>
      </c>
      <c r="P134" s="162">
        <v>475</v>
      </c>
      <c r="Q134" s="162">
        <v>550</v>
      </c>
      <c r="R134" s="162">
        <v>650</v>
      </c>
      <c r="T134" s="170">
        <v>16380</v>
      </c>
      <c r="U134" s="162">
        <v>691</v>
      </c>
      <c r="V134" s="162">
        <v>595</v>
      </c>
      <c r="W134" s="162">
        <v>675</v>
      </c>
      <c r="X134" s="162">
        <v>750</v>
      </c>
      <c r="Z134" s="170">
        <v>11250</v>
      </c>
      <c r="AA134" s="162">
        <v>810</v>
      </c>
      <c r="AB134" s="162">
        <v>695</v>
      </c>
      <c r="AC134" s="162">
        <v>775</v>
      </c>
      <c r="AD134" s="162">
        <v>895</v>
      </c>
      <c r="AF134" s="170">
        <v>2440</v>
      </c>
      <c r="AG134" s="162">
        <v>1232</v>
      </c>
      <c r="AH134" s="162">
        <v>925</v>
      </c>
      <c r="AI134" s="162">
        <v>1150</v>
      </c>
      <c r="AJ134" s="162">
        <v>1400</v>
      </c>
      <c r="AL134" s="170">
        <v>38920</v>
      </c>
      <c r="AM134" s="170">
        <v>726</v>
      </c>
      <c r="AN134" s="170">
        <v>575</v>
      </c>
      <c r="AO134" s="170">
        <v>695</v>
      </c>
      <c r="AP134" s="170">
        <v>800</v>
      </c>
    </row>
    <row r="135" spans="1:42" x14ac:dyDescent="0.2">
      <c r="A135" s="13" t="s">
        <v>1036</v>
      </c>
      <c r="B135" s="13">
        <v>50</v>
      </c>
      <c r="C135" s="13">
        <v>444</v>
      </c>
      <c r="D135" s="13">
        <v>410</v>
      </c>
      <c r="E135" s="13">
        <v>440</v>
      </c>
      <c r="F135" s="13">
        <v>485</v>
      </c>
      <c r="H135" s="124">
        <v>30</v>
      </c>
      <c r="I135" s="71">
        <v>396</v>
      </c>
      <c r="J135" s="71">
        <v>325</v>
      </c>
      <c r="K135" s="71">
        <v>390</v>
      </c>
      <c r="L135" s="71">
        <v>450</v>
      </c>
      <c r="N135" s="171">
        <v>390</v>
      </c>
      <c r="O135" s="163">
        <v>499</v>
      </c>
      <c r="P135" s="163">
        <v>450</v>
      </c>
      <c r="Q135" s="163">
        <v>495</v>
      </c>
      <c r="R135" s="163">
        <v>550</v>
      </c>
      <c r="T135" s="171">
        <v>760</v>
      </c>
      <c r="U135" s="163">
        <v>639</v>
      </c>
      <c r="V135" s="163">
        <v>575</v>
      </c>
      <c r="W135" s="163">
        <v>640</v>
      </c>
      <c r="X135" s="163">
        <v>695</v>
      </c>
      <c r="Z135" s="171">
        <v>430</v>
      </c>
      <c r="AA135" s="163">
        <v>794</v>
      </c>
      <c r="AB135" s="163">
        <v>695</v>
      </c>
      <c r="AC135" s="163">
        <v>775</v>
      </c>
      <c r="AD135" s="163">
        <v>850</v>
      </c>
      <c r="AF135" s="171">
        <v>160</v>
      </c>
      <c r="AG135" s="163">
        <v>1159</v>
      </c>
      <c r="AH135" s="163">
        <v>915</v>
      </c>
      <c r="AI135" s="163">
        <v>1100</v>
      </c>
      <c r="AJ135" s="163">
        <v>1350</v>
      </c>
      <c r="AL135" s="171">
        <v>1820</v>
      </c>
      <c r="AM135" s="171">
        <v>680</v>
      </c>
      <c r="AN135" s="171">
        <v>525</v>
      </c>
      <c r="AO135" s="171">
        <v>650</v>
      </c>
      <c r="AP135" s="171">
        <v>750</v>
      </c>
    </row>
    <row r="136" spans="1:42" x14ac:dyDescent="0.2">
      <c r="A136" s="13" t="s">
        <v>1037</v>
      </c>
      <c r="B136" s="13" t="s">
        <v>84</v>
      </c>
      <c r="C136" s="13">
        <v>410</v>
      </c>
      <c r="D136" s="13">
        <v>347</v>
      </c>
      <c r="E136" s="13">
        <v>412</v>
      </c>
      <c r="F136" s="13">
        <v>465</v>
      </c>
      <c r="H136" s="124">
        <v>40</v>
      </c>
      <c r="I136" s="71">
        <v>376</v>
      </c>
      <c r="J136" s="71">
        <v>325</v>
      </c>
      <c r="K136" s="71">
        <v>375</v>
      </c>
      <c r="L136" s="71">
        <v>400</v>
      </c>
      <c r="N136" s="171">
        <v>380</v>
      </c>
      <c r="O136" s="163">
        <v>478</v>
      </c>
      <c r="P136" s="163">
        <v>425</v>
      </c>
      <c r="Q136" s="163">
        <v>475</v>
      </c>
      <c r="R136" s="163">
        <v>530</v>
      </c>
      <c r="T136" s="171">
        <v>990</v>
      </c>
      <c r="U136" s="163">
        <v>603</v>
      </c>
      <c r="V136" s="163">
        <v>550</v>
      </c>
      <c r="W136" s="163">
        <v>595</v>
      </c>
      <c r="X136" s="163">
        <v>650</v>
      </c>
      <c r="Z136" s="171">
        <v>700</v>
      </c>
      <c r="AA136" s="163">
        <v>751</v>
      </c>
      <c r="AB136" s="163">
        <v>675</v>
      </c>
      <c r="AC136" s="163">
        <v>725</v>
      </c>
      <c r="AD136" s="163">
        <v>800</v>
      </c>
      <c r="AF136" s="171">
        <v>160</v>
      </c>
      <c r="AG136" s="163">
        <v>1113</v>
      </c>
      <c r="AH136" s="163">
        <v>895</v>
      </c>
      <c r="AI136" s="163">
        <v>1100</v>
      </c>
      <c r="AJ136" s="163">
        <v>1300</v>
      </c>
      <c r="AL136" s="171">
        <v>2260</v>
      </c>
      <c r="AM136" s="171">
        <v>659</v>
      </c>
      <c r="AN136" s="171">
        <v>535</v>
      </c>
      <c r="AO136" s="171">
        <v>625</v>
      </c>
      <c r="AP136" s="171">
        <v>750</v>
      </c>
    </row>
    <row r="137" spans="1:42" x14ac:dyDescent="0.2">
      <c r="A137" s="13" t="s">
        <v>1038</v>
      </c>
      <c r="B137" s="13">
        <v>90</v>
      </c>
      <c r="C137" s="13">
        <v>391</v>
      </c>
      <c r="D137" s="13">
        <v>325</v>
      </c>
      <c r="E137" s="13">
        <v>388</v>
      </c>
      <c r="F137" s="13">
        <v>448</v>
      </c>
      <c r="H137" s="124">
        <v>30</v>
      </c>
      <c r="I137" s="71">
        <v>495</v>
      </c>
      <c r="J137" s="71">
        <v>450</v>
      </c>
      <c r="K137" s="71">
        <v>520</v>
      </c>
      <c r="L137" s="71">
        <v>520</v>
      </c>
      <c r="N137" s="171">
        <v>130</v>
      </c>
      <c r="O137" s="163">
        <v>433</v>
      </c>
      <c r="P137" s="163">
        <v>395</v>
      </c>
      <c r="Q137" s="163">
        <v>425</v>
      </c>
      <c r="R137" s="163">
        <v>450</v>
      </c>
      <c r="T137" s="171">
        <v>710</v>
      </c>
      <c r="U137" s="163">
        <v>513</v>
      </c>
      <c r="V137" s="163">
        <v>450</v>
      </c>
      <c r="W137" s="163">
        <v>495</v>
      </c>
      <c r="X137" s="163">
        <v>565</v>
      </c>
      <c r="Z137" s="171">
        <v>290</v>
      </c>
      <c r="AA137" s="163">
        <v>629</v>
      </c>
      <c r="AB137" s="163">
        <v>550</v>
      </c>
      <c r="AC137" s="163">
        <v>600</v>
      </c>
      <c r="AD137" s="163">
        <v>695</v>
      </c>
      <c r="AF137" s="171">
        <v>40</v>
      </c>
      <c r="AG137" s="163">
        <v>932</v>
      </c>
      <c r="AH137" s="163">
        <v>696</v>
      </c>
      <c r="AI137" s="163">
        <v>845</v>
      </c>
      <c r="AJ137" s="163">
        <v>975</v>
      </c>
      <c r="AL137" s="171">
        <v>1300</v>
      </c>
      <c r="AM137" s="171">
        <v>536</v>
      </c>
      <c r="AN137" s="171">
        <v>450</v>
      </c>
      <c r="AO137" s="171">
        <v>500</v>
      </c>
      <c r="AP137" s="171">
        <v>595</v>
      </c>
    </row>
    <row r="138" spans="1:42" x14ac:dyDescent="0.2">
      <c r="A138" s="13" t="s">
        <v>1039</v>
      </c>
      <c r="B138" s="13">
        <v>180</v>
      </c>
      <c r="C138" s="13">
        <v>404</v>
      </c>
      <c r="D138" s="13">
        <v>347</v>
      </c>
      <c r="E138" s="13">
        <v>390</v>
      </c>
      <c r="F138" s="13">
        <v>477</v>
      </c>
      <c r="H138" s="124">
        <v>10</v>
      </c>
      <c r="I138" s="71">
        <v>403</v>
      </c>
      <c r="J138" s="71">
        <v>375</v>
      </c>
      <c r="K138" s="71">
        <v>395</v>
      </c>
      <c r="L138" s="71">
        <v>425</v>
      </c>
      <c r="N138" s="171">
        <v>160</v>
      </c>
      <c r="O138" s="163">
        <v>500</v>
      </c>
      <c r="P138" s="163">
        <v>425</v>
      </c>
      <c r="Q138" s="163">
        <v>500</v>
      </c>
      <c r="R138" s="163">
        <v>565</v>
      </c>
      <c r="T138" s="171">
        <v>540</v>
      </c>
      <c r="U138" s="163">
        <v>615</v>
      </c>
      <c r="V138" s="163">
        <v>550</v>
      </c>
      <c r="W138" s="163">
        <v>600</v>
      </c>
      <c r="X138" s="163">
        <v>670</v>
      </c>
      <c r="Z138" s="171">
        <v>430</v>
      </c>
      <c r="AA138" s="163">
        <v>720</v>
      </c>
      <c r="AB138" s="163">
        <v>625</v>
      </c>
      <c r="AC138" s="163">
        <v>725</v>
      </c>
      <c r="AD138" s="163">
        <v>780</v>
      </c>
      <c r="AF138" s="171">
        <v>110</v>
      </c>
      <c r="AG138" s="163">
        <v>968</v>
      </c>
      <c r="AH138" s="163">
        <v>850</v>
      </c>
      <c r="AI138" s="163">
        <v>925</v>
      </c>
      <c r="AJ138" s="163">
        <v>1050</v>
      </c>
      <c r="AL138" s="171">
        <v>1430</v>
      </c>
      <c r="AM138" s="171">
        <v>633</v>
      </c>
      <c r="AN138" s="171">
        <v>525</v>
      </c>
      <c r="AO138" s="171">
        <v>610</v>
      </c>
      <c r="AP138" s="171">
        <v>725</v>
      </c>
    </row>
    <row r="139" spans="1:42" x14ac:dyDescent="0.2">
      <c r="A139" s="13" t="s">
        <v>816</v>
      </c>
      <c r="B139" s="13">
        <v>130</v>
      </c>
      <c r="C139" s="13">
        <v>392</v>
      </c>
      <c r="D139" s="13">
        <v>335</v>
      </c>
      <c r="E139" s="13">
        <v>385</v>
      </c>
      <c r="F139" s="13">
        <v>453</v>
      </c>
      <c r="H139" s="124">
        <v>50</v>
      </c>
      <c r="I139" s="71">
        <v>455</v>
      </c>
      <c r="J139" s="71">
        <v>399</v>
      </c>
      <c r="K139" s="71">
        <v>433</v>
      </c>
      <c r="L139" s="71">
        <v>450</v>
      </c>
      <c r="N139" s="171">
        <v>810</v>
      </c>
      <c r="O139" s="163">
        <v>504</v>
      </c>
      <c r="P139" s="163">
        <v>450</v>
      </c>
      <c r="Q139" s="163">
        <v>495</v>
      </c>
      <c r="R139" s="163">
        <v>565</v>
      </c>
      <c r="T139" s="171">
        <v>2400</v>
      </c>
      <c r="U139" s="163">
        <v>633</v>
      </c>
      <c r="V139" s="163">
        <v>550</v>
      </c>
      <c r="W139" s="163">
        <v>625</v>
      </c>
      <c r="X139" s="163">
        <v>695</v>
      </c>
      <c r="Z139" s="171">
        <v>1900</v>
      </c>
      <c r="AA139" s="163">
        <v>766</v>
      </c>
      <c r="AB139" s="163">
        <v>650</v>
      </c>
      <c r="AC139" s="163">
        <v>750</v>
      </c>
      <c r="AD139" s="163">
        <v>850</v>
      </c>
      <c r="AF139" s="171">
        <v>420</v>
      </c>
      <c r="AG139" s="163">
        <v>1137</v>
      </c>
      <c r="AH139" s="163">
        <v>895</v>
      </c>
      <c r="AI139" s="163">
        <v>1050</v>
      </c>
      <c r="AJ139" s="163">
        <v>1300</v>
      </c>
      <c r="AL139" s="171">
        <v>5700</v>
      </c>
      <c r="AM139" s="171">
        <v>689</v>
      </c>
      <c r="AN139" s="171">
        <v>550</v>
      </c>
      <c r="AO139" s="171">
        <v>650</v>
      </c>
      <c r="AP139" s="171">
        <v>775</v>
      </c>
    </row>
    <row r="140" spans="1:42" x14ac:dyDescent="0.2">
      <c r="A140" s="13" t="s">
        <v>443</v>
      </c>
      <c r="B140" s="13">
        <v>10</v>
      </c>
      <c r="C140" s="13">
        <v>357</v>
      </c>
      <c r="D140" s="13">
        <v>350</v>
      </c>
      <c r="E140" s="13">
        <v>370</v>
      </c>
      <c r="F140" s="13">
        <v>375</v>
      </c>
      <c r="H140" s="124" t="s">
        <v>84</v>
      </c>
      <c r="I140" s="71">
        <v>479</v>
      </c>
      <c r="J140" s="71">
        <v>400</v>
      </c>
      <c r="K140" s="71">
        <v>460</v>
      </c>
      <c r="L140" s="71">
        <v>550</v>
      </c>
      <c r="N140" s="171">
        <v>130</v>
      </c>
      <c r="O140" s="163">
        <v>444</v>
      </c>
      <c r="P140" s="163">
        <v>425</v>
      </c>
      <c r="Q140" s="163">
        <v>433</v>
      </c>
      <c r="R140" s="163">
        <v>475</v>
      </c>
      <c r="T140" s="171">
        <v>280</v>
      </c>
      <c r="U140" s="163">
        <v>617</v>
      </c>
      <c r="V140" s="163">
        <v>550</v>
      </c>
      <c r="W140" s="163">
        <v>625</v>
      </c>
      <c r="X140" s="163">
        <v>675</v>
      </c>
      <c r="Z140" s="171">
        <v>220</v>
      </c>
      <c r="AA140" s="163">
        <v>745</v>
      </c>
      <c r="AB140" s="163">
        <v>670</v>
      </c>
      <c r="AC140" s="163">
        <v>750</v>
      </c>
      <c r="AD140" s="163">
        <v>800</v>
      </c>
      <c r="AF140" s="171">
        <v>30</v>
      </c>
      <c r="AG140" s="163">
        <v>1036</v>
      </c>
      <c r="AH140" s="163">
        <v>875</v>
      </c>
      <c r="AI140" s="163">
        <v>950</v>
      </c>
      <c r="AJ140" s="163">
        <v>1250</v>
      </c>
      <c r="AL140" s="171">
        <v>660</v>
      </c>
      <c r="AM140" s="171">
        <v>640</v>
      </c>
      <c r="AN140" s="171">
        <v>525</v>
      </c>
      <c r="AO140" s="171">
        <v>625</v>
      </c>
      <c r="AP140" s="171">
        <v>725</v>
      </c>
    </row>
    <row r="141" spans="1:42" x14ac:dyDescent="0.2">
      <c r="A141" s="13" t="s">
        <v>445</v>
      </c>
      <c r="B141" s="13">
        <v>40</v>
      </c>
      <c r="C141" s="13">
        <v>358</v>
      </c>
      <c r="D141" s="13">
        <v>325</v>
      </c>
      <c r="E141" s="13">
        <v>345</v>
      </c>
      <c r="F141" s="13">
        <v>390</v>
      </c>
      <c r="H141" s="124" t="s">
        <v>84</v>
      </c>
      <c r="I141" s="71">
        <v>479</v>
      </c>
      <c r="J141" s="71">
        <v>400</v>
      </c>
      <c r="K141" s="71">
        <v>460</v>
      </c>
      <c r="L141" s="71">
        <v>550</v>
      </c>
      <c r="N141" s="171">
        <v>190</v>
      </c>
      <c r="O141" s="163">
        <v>490</v>
      </c>
      <c r="P141" s="163">
        <v>450</v>
      </c>
      <c r="Q141" s="163">
        <v>495</v>
      </c>
      <c r="R141" s="163">
        <v>525</v>
      </c>
      <c r="T141" s="171">
        <v>560</v>
      </c>
      <c r="U141" s="163">
        <v>617</v>
      </c>
      <c r="V141" s="163">
        <v>550</v>
      </c>
      <c r="W141" s="163">
        <v>600</v>
      </c>
      <c r="X141" s="163">
        <v>650</v>
      </c>
      <c r="Z141" s="171">
        <v>370</v>
      </c>
      <c r="AA141" s="163">
        <v>744</v>
      </c>
      <c r="AB141" s="163">
        <v>648</v>
      </c>
      <c r="AC141" s="163">
        <v>725</v>
      </c>
      <c r="AD141" s="163">
        <v>820</v>
      </c>
      <c r="AF141" s="171">
        <v>70</v>
      </c>
      <c r="AG141" s="163">
        <v>1164</v>
      </c>
      <c r="AH141" s="163">
        <v>923</v>
      </c>
      <c r="AI141" s="163">
        <v>1100</v>
      </c>
      <c r="AJ141" s="163">
        <v>1375</v>
      </c>
      <c r="AL141" s="171">
        <v>1230</v>
      </c>
      <c r="AM141" s="171">
        <v>659</v>
      </c>
      <c r="AN141" s="171">
        <v>525</v>
      </c>
      <c r="AO141" s="171">
        <v>625</v>
      </c>
      <c r="AP141" s="171">
        <v>725</v>
      </c>
    </row>
    <row r="142" spans="1:42" x14ac:dyDescent="0.2">
      <c r="A142" s="13" t="s">
        <v>447</v>
      </c>
      <c r="B142" s="13" t="s">
        <v>84</v>
      </c>
      <c r="C142" s="13">
        <v>410</v>
      </c>
      <c r="D142" s="13">
        <v>347</v>
      </c>
      <c r="E142" s="13">
        <v>412</v>
      </c>
      <c r="F142" s="13">
        <v>465</v>
      </c>
      <c r="H142" s="124">
        <v>20</v>
      </c>
      <c r="I142" s="71">
        <v>427</v>
      </c>
      <c r="J142" s="71">
        <v>433</v>
      </c>
      <c r="K142" s="71">
        <v>433</v>
      </c>
      <c r="L142" s="71">
        <v>433</v>
      </c>
      <c r="N142" s="171">
        <v>70</v>
      </c>
      <c r="O142" s="163">
        <v>582</v>
      </c>
      <c r="P142" s="163">
        <v>525</v>
      </c>
      <c r="Q142" s="163">
        <v>595</v>
      </c>
      <c r="R142" s="163">
        <v>625</v>
      </c>
      <c r="T142" s="171">
        <v>360</v>
      </c>
      <c r="U142" s="163">
        <v>740</v>
      </c>
      <c r="V142" s="163">
        <v>650</v>
      </c>
      <c r="W142" s="163">
        <v>725</v>
      </c>
      <c r="X142" s="163">
        <v>800</v>
      </c>
      <c r="Z142" s="171">
        <v>260</v>
      </c>
      <c r="AA142" s="163">
        <v>886</v>
      </c>
      <c r="AB142" s="163">
        <v>750</v>
      </c>
      <c r="AC142" s="163">
        <v>858</v>
      </c>
      <c r="AD142" s="163">
        <v>958</v>
      </c>
      <c r="AF142" s="171">
        <v>80</v>
      </c>
      <c r="AG142" s="163">
        <v>1289</v>
      </c>
      <c r="AH142" s="163">
        <v>1100</v>
      </c>
      <c r="AI142" s="163">
        <v>1250</v>
      </c>
      <c r="AJ142" s="163">
        <v>1525</v>
      </c>
      <c r="AL142" s="171">
        <v>790</v>
      </c>
      <c r="AM142" s="171">
        <v>819</v>
      </c>
      <c r="AN142" s="171">
        <v>650</v>
      </c>
      <c r="AO142" s="171">
        <v>750</v>
      </c>
      <c r="AP142" s="171">
        <v>920</v>
      </c>
    </row>
    <row r="143" spans="1:42" x14ac:dyDescent="0.2">
      <c r="A143" s="13" t="s">
        <v>449</v>
      </c>
      <c r="B143" s="13">
        <v>30</v>
      </c>
      <c r="C143" s="13">
        <v>434</v>
      </c>
      <c r="D143" s="13">
        <v>369</v>
      </c>
      <c r="E143" s="13">
        <v>455</v>
      </c>
      <c r="F143" s="13">
        <v>498</v>
      </c>
      <c r="H143" s="124" t="s">
        <v>84</v>
      </c>
      <c r="I143" s="71">
        <v>479</v>
      </c>
      <c r="J143" s="71">
        <v>400</v>
      </c>
      <c r="K143" s="71">
        <v>460</v>
      </c>
      <c r="L143" s="71">
        <v>550</v>
      </c>
      <c r="N143" s="171">
        <v>90</v>
      </c>
      <c r="O143" s="163">
        <v>458</v>
      </c>
      <c r="P143" s="163">
        <v>405</v>
      </c>
      <c r="Q143" s="163">
        <v>450</v>
      </c>
      <c r="R143" s="163">
        <v>495</v>
      </c>
      <c r="T143" s="171">
        <v>370</v>
      </c>
      <c r="U143" s="163">
        <v>565</v>
      </c>
      <c r="V143" s="163">
        <v>500</v>
      </c>
      <c r="W143" s="163">
        <v>550</v>
      </c>
      <c r="X143" s="163">
        <v>600</v>
      </c>
      <c r="Z143" s="171">
        <v>290</v>
      </c>
      <c r="AA143" s="163">
        <v>690</v>
      </c>
      <c r="AB143" s="163">
        <v>585</v>
      </c>
      <c r="AC143" s="163">
        <v>665</v>
      </c>
      <c r="AD143" s="163">
        <v>750</v>
      </c>
      <c r="AF143" s="171">
        <v>50</v>
      </c>
      <c r="AG143" s="163">
        <v>1106</v>
      </c>
      <c r="AH143" s="163">
        <v>800</v>
      </c>
      <c r="AI143" s="163">
        <v>998</v>
      </c>
      <c r="AJ143" s="163">
        <v>1300</v>
      </c>
      <c r="AL143" s="171">
        <v>820</v>
      </c>
      <c r="AM143" s="171">
        <v>624</v>
      </c>
      <c r="AN143" s="171">
        <v>500</v>
      </c>
      <c r="AO143" s="171">
        <v>575</v>
      </c>
      <c r="AP143" s="171">
        <v>685</v>
      </c>
    </row>
    <row r="144" spans="1:42" x14ac:dyDescent="0.2">
      <c r="A144" s="13" t="s">
        <v>451</v>
      </c>
      <c r="B144" s="13">
        <v>0</v>
      </c>
      <c r="C144" s="13">
        <v>410</v>
      </c>
      <c r="D144" s="13">
        <v>347</v>
      </c>
      <c r="E144" s="13">
        <v>412</v>
      </c>
      <c r="F144" s="13">
        <v>465</v>
      </c>
      <c r="H144" s="124" t="s">
        <v>84</v>
      </c>
      <c r="I144" s="71">
        <v>479</v>
      </c>
      <c r="J144" s="71">
        <v>400</v>
      </c>
      <c r="K144" s="71">
        <v>460</v>
      </c>
      <c r="L144" s="71">
        <v>550</v>
      </c>
      <c r="N144" s="171">
        <v>20</v>
      </c>
      <c r="O144" s="163">
        <v>551</v>
      </c>
      <c r="P144" s="163">
        <v>515</v>
      </c>
      <c r="Q144" s="163">
        <v>558</v>
      </c>
      <c r="R144" s="163">
        <v>575</v>
      </c>
      <c r="T144" s="171">
        <v>110</v>
      </c>
      <c r="U144" s="163">
        <v>673</v>
      </c>
      <c r="V144" s="163">
        <v>600</v>
      </c>
      <c r="W144" s="163">
        <v>670</v>
      </c>
      <c r="X144" s="163">
        <v>725</v>
      </c>
      <c r="Z144" s="171">
        <v>130</v>
      </c>
      <c r="AA144" s="163">
        <v>787</v>
      </c>
      <c r="AB144" s="163">
        <v>695</v>
      </c>
      <c r="AC144" s="163">
        <v>775</v>
      </c>
      <c r="AD144" s="163">
        <v>850</v>
      </c>
      <c r="AF144" s="171">
        <v>40</v>
      </c>
      <c r="AG144" s="163">
        <v>1297</v>
      </c>
      <c r="AH144" s="163">
        <v>895</v>
      </c>
      <c r="AI144" s="163">
        <v>1150</v>
      </c>
      <c r="AJ144" s="163">
        <v>1500</v>
      </c>
      <c r="AL144" s="171">
        <v>310</v>
      </c>
      <c r="AM144" s="171">
        <v>793</v>
      </c>
      <c r="AN144" s="171">
        <v>650</v>
      </c>
      <c r="AO144" s="171">
        <v>733</v>
      </c>
      <c r="AP144" s="171">
        <v>850</v>
      </c>
    </row>
    <row r="145" spans="1:42" x14ac:dyDescent="0.2">
      <c r="A145" s="13" t="s">
        <v>453</v>
      </c>
      <c r="B145" s="13">
        <v>40</v>
      </c>
      <c r="C145" s="13">
        <v>391</v>
      </c>
      <c r="D145" s="13">
        <v>325</v>
      </c>
      <c r="E145" s="13">
        <v>375</v>
      </c>
      <c r="F145" s="13">
        <v>455</v>
      </c>
      <c r="H145" s="124">
        <v>10</v>
      </c>
      <c r="I145" s="71">
        <v>459</v>
      </c>
      <c r="J145" s="71">
        <v>438</v>
      </c>
      <c r="K145" s="71">
        <v>450</v>
      </c>
      <c r="L145" s="71">
        <v>475</v>
      </c>
      <c r="N145" s="171">
        <v>230</v>
      </c>
      <c r="O145" s="163">
        <v>528</v>
      </c>
      <c r="P145" s="163">
        <v>470</v>
      </c>
      <c r="Q145" s="163">
        <v>525</v>
      </c>
      <c r="R145" s="163">
        <v>585</v>
      </c>
      <c r="T145" s="171">
        <v>440</v>
      </c>
      <c r="U145" s="163">
        <v>614</v>
      </c>
      <c r="V145" s="163">
        <v>575</v>
      </c>
      <c r="W145" s="163">
        <v>620</v>
      </c>
      <c r="X145" s="163">
        <v>650</v>
      </c>
      <c r="Z145" s="171">
        <v>400</v>
      </c>
      <c r="AA145" s="163">
        <v>742</v>
      </c>
      <c r="AB145" s="163">
        <v>650</v>
      </c>
      <c r="AC145" s="163">
        <v>725</v>
      </c>
      <c r="AD145" s="163">
        <v>800</v>
      </c>
      <c r="AF145" s="171">
        <v>120</v>
      </c>
      <c r="AG145" s="163">
        <v>1034</v>
      </c>
      <c r="AH145" s="163">
        <v>867</v>
      </c>
      <c r="AI145" s="163">
        <v>950</v>
      </c>
      <c r="AJ145" s="163">
        <v>1200</v>
      </c>
      <c r="AL145" s="171">
        <v>1230</v>
      </c>
      <c r="AM145" s="171">
        <v>674</v>
      </c>
      <c r="AN145" s="171">
        <v>560</v>
      </c>
      <c r="AO145" s="171">
        <v>645</v>
      </c>
      <c r="AP145" s="171">
        <v>750</v>
      </c>
    </row>
    <row r="146" spans="1:42" x14ac:dyDescent="0.2">
      <c r="A146" s="13" t="s">
        <v>455</v>
      </c>
      <c r="B146" s="13">
        <v>0</v>
      </c>
      <c r="C146" s="13">
        <v>410</v>
      </c>
      <c r="D146" s="13">
        <v>347</v>
      </c>
      <c r="E146" s="13">
        <v>412</v>
      </c>
      <c r="F146" s="13">
        <v>465</v>
      </c>
      <c r="H146" s="124" t="s">
        <v>84</v>
      </c>
      <c r="I146" s="71">
        <v>479</v>
      </c>
      <c r="J146" s="71">
        <v>400</v>
      </c>
      <c r="K146" s="71">
        <v>460</v>
      </c>
      <c r="L146" s="71">
        <v>550</v>
      </c>
      <c r="N146" s="171">
        <v>30</v>
      </c>
      <c r="O146" s="163">
        <v>453</v>
      </c>
      <c r="P146" s="163">
        <v>420</v>
      </c>
      <c r="Q146" s="163">
        <v>450</v>
      </c>
      <c r="R146" s="163">
        <v>495</v>
      </c>
      <c r="T146" s="171">
        <v>80</v>
      </c>
      <c r="U146" s="163">
        <v>544</v>
      </c>
      <c r="V146" s="163">
        <v>480</v>
      </c>
      <c r="W146" s="163">
        <v>535</v>
      </c>
      <c r="X146" s="163">
        <v>595</v>
      </c>
      <c r="Z146" s="171">
        <v>70</v>
      </c>
      <c r="AA146" s="163">
        <v>779</v>
      </c>
      <c r="AB146" s="163">
        <v>600</v>
      </c>
      <c r="AC146" s="163">
        <v>720</v>
      </c>
      <c r="AD146" s="163">
        <v>850</v>
      </c>
      <c r="AF146" s="171">
        <v>10</v>
      </c>
      <c r="AG146" s="163">
        <v>1005</v>
      </c>
      <c r="AH146" s="163">
        <v>745</v>
      </c>
      <c r="AI146" s="163">
        <v>900</v>
      </c>
      <c r="AJ146" s="163">
        <v>1225</v>
      </c>
      <c r="AL146" s="171">
        <v>190</v>
      </c>
      <c r="AM146" s="171">
        <v>630</v>
      </c>
      <c r="AN146" s="171">
        <v>485</v>
      </c>
      <c r="AO146" s="171">
        <v>575</v>
      </c>
      <c r="AP146" s="171">
        <v>695</v>
      </c>
    </row>
    <row r="147" spans="1:42" x14ac:dyDescent="0.2">
      <c r="A147" s="13" t="s">
        <v>457</v>
      </c>
      <c r="B147" s="13">
        <v>10</v>
      </c>
      <c r="C147" s="13">
        <v>401</v>
      </c>
      <c r="D147" s="13">
        <v>400</v>
      </c>
      <c r="E147" s="13">
        <v>400</v>
      </c>
      <c r="F147" s="13">
        <v>400</v>
      </c>
      <c r="H147" s="124">
        <v>10</v>
      </c>
      <c r="I147" s="71">
        <v>603</v>
      </c>
      <c r="J147" s="71">
        <v>550</v>
      </c>
      <c r="K147" s="71">
        <v>575</v>
      </c>
      <c r="L147" s="71">
        <v>700</v>
      </c>
      <c r="N147" s="171">
        <v>50</v>
      </c>
      <c r="O147" s="163">
        <v>570</v>
      </c>
      <c r="P147" s="163">
        <v>545</v>
      </c>
      <c r="Q147" s="163">
        <v>573</v>
      </c>
      <c r="R147" s="163">
        <v>600</v>
      </c>
      <c r="T147" s="171">
        <v>210</v>
      </c>
      <c r="U147" s="163">
        <v>687</v>
      </c>
      <c r="V147" s="163">
        <v>650</v>
      </c>
      <c r="W147" s="163">
        <v>695</v>
      </c>
      <c r="X147" s="163">
        <v>725</v>
      </c>
      <c r="Z147" s="171">
        <v>170</v>
      </c>
      <c r="AA147" s="163">
        <v>818</v>
      </c>
      <c r="AB147" s="163">
        <v>745</v>
      </c>
      <c r="AC147" s="163">
        <v>800</v>
      </c>
      <c r="AD147" s="163">
        <v>875</v>
      </c>
      <c r="AF147" s="171">
        <v>20</v>
      </c>
      <c r="AG147" s="163">
        <v>1012</v>
      </c>
      <c r="AH147" s="163">
        <v>900</v>
      </c>
      <c r="AI147" s="163">
        <v>950</v>
      </c>
      <c r="AJ147" s="163">
        <v>975</v>
      </c>
      <c r="AL147" s="171">
        <v>470</v>
      </c>
      <c r="AM147" s="171">
        <v>730</v>
      </c>
      <c r="AN147" s="171">
        <v>648</v>
      </c>
      <c r="AO147" s="171">
        <v>715</v>
      </c>
      <c r="AP147" s="171">
        <v>800</v>
      </c>
    </row>
    <row r="148" spans="1:42" x14ac:dyDescent="0.2">
      <c r="A148" s="13" t="s">
        <v>817</v>
      </c>
      <c r="B148" s="13">
        <v>130</v>
      </c>
      <c r="C148" s="13">
        <v>405</v>
      </c>
      <c r="D148" s="13">
        <v>308</v>
      </c>
      <c r="E148" s="13">
        <v>384</v>
      </c>
      <c r="F148" s="13">
        <v>455</v>
      </c>
      <c r="H148" s="124">
        <v>90</v>
      </c>
      <c r="I148" s="71">
        <v>534</v>
      </c>
      <c r="J148" s="71">
        <v>495</v>
      </c>
      <c r="K148" s="71">
        <v>550</v>
      </c>
      <c r="L148" s="71">
        <v>595</v>
      </c>
      <c r="N148" s="171">
        <v>1090</v>
      </c>
      <c r="O148" s="163">
        <v>659</v>
      </c>
      <c r="P148" s="163">
        <v>585</v>
      </c>
      <c r="Q148" s="163">
        <v>650</v>
      </c>
      <c r="R148" s="163">
        <v>725</v>
      </c>
      <c r="T148" s="171">
        <v>2750</v>
      </c>
      <c r="U148" s="163">
        <v>802</v>
      </c>
      <c r="V148" s="163">
        <v>695</v>
      </c>
      <c r="W148" s="163">
        <v>775</v>
      </c>
      <c r="X148" s="163">
        <v>875</v>
      </c>
      <c r="Z148" s="171">
        <v>1370</v>
      </c>
      <c r="AA148" s="163">
        <v>954</v>
      </c>
      <c r="AB148" s="163">
        <v>795</v>
      </c>
      <c r="AC148" s="163">
        <v>900</v>
      </c>
      <c r="AD148" s="163">
        <v>1100</v>
      </c>
      <c r="AF148" s="171">
        <v>440</v>
      </c>
      <c r="AG148" s="163">
        <v>1470</v>
      </c>
      <c r="AH148" s="163">
        <v>1125</v>
      </c>
      <c r="AI148" s="163">
        <v>1350</v>
      </c>
      <c r="AJ148" s="163">
        <v>1650</v>
      </c>
      <c r="AL148" s="171">
        <v>5860</v>
      </c>
      <c r="AM148" s="171">
        <v>849</v>
      </c>
      <c r="AN148" s="171">
        <v>675</v>
      </c>
      <c r="AO148" s="171">
        <v>795</v>
      </c>
      <c r="AP148" s="171">
        <v>940</v>
      </c>
    </row>
    <row r="149" spans="1:42" x14ac:dyDescent="0.2">
      <c r="A149" s="13" t="s">
        <v>459</v>
      </c>
      <c r="B149" s="13" t="s">
        <v>84</v>
      </c>
      <c r="C149" s="13">
        <v>410</v>
      </c>
      <c r="D149" s="13">
        <v>347</v>
      </c>
      <c r="E149" s="13">
        <v>412</v>
      </c>
      <c r="F149" s="13">
        <v>465</v>
      </c>
      <c r="H149" s="124">
        <v>10</v>
      </c>
      <c r="I149" s="71">
        <v>481</v>
      </c>
      <c r="J149" s="71">
        <v>400</v>
      </c>
      <c r="K149" s="71">
        <v>550</v>
      </c>
      <c r="L149" s="71">
        <v>575</v>
      </c>
      <c r="N149" s="171">
        <v>50</v>
      </c>
      <c r="O149" s="163">
        <v>533</v>
      </c>
      <c r="P149" s="163">
        <v>463</v>
      </c>
      <c r="Q149" s="163">
        <v>528</v>
      </c>
      <c r="R149" s="163">
        <v>600</v>
      </c>
      <c r="T149" s="171">
        <v>210</v>
      </c>
      <c r="U149" s="163">
        <v>674</v>
      </c>
      <c r="V149" s="163">
        <v>600</v>
      </c>
      <c r="W149" s="163">
        <v>650</v>
      </c>
      <c r="X149" s="163">
        <v>750</v>
      </c>
      <c r="Z149" s="171">
        <v>170</v>
      </c>
      <c r="AA149" s="163">
        <v>791</v>
      </c>
      <c r="AB149" s="163">
        <v>695</v>
      </c>
      <c r="AC149" s="163">
        <v>775</v>
      </c>
      <c r="AD149" s="163">
        <v>895</v>
      </c>
      <c r="AF149" s="171">
        <v>30</v>
      </c>
      <c r="AG149" s="163">
        <v>1135</v>
      </c>
      <c r="AH149" s="163">
        <v>950</v>
      </c>
      <c r="AI149" s="163">
        <v>1025</v>
      </c>
      <c r="AJ149" s="163">
        <v>1350</v>
      </c>
      <c r="AL149" s="171">
        <v>480</v>
      </c>
      <c r="AM149" s="171">
        <v>728</v>
      </c>
      <c r="AN149" s="171">
        <v>600</v>
      </c>
      <c r="AO149" s="171">
        <v>695</v>
      </c>
      <c r="AP149" s="171">
        <v>800</v>
      </c>
    </row>
    <row r="150" spans="1:42" x14ac:dyDescent="0.2">
      <c r="A150" s="13" t="s">
        <v>461</v>
      </c>
      <c r="B150" s="13">
        <v>60</v>
      </c>
      <c r="C150" s="13">
        <v>314</v>
      </c>
      <c r="D150" s="13">
        <v>303</v>
      </c>
      <c r="E150" s="13">
        <v>308</v>
      </c>
      <c r="F150" s="13">
        <v>316</v>
      </c>
      <c r="H150" s="124">
        <v>10</v>
      </c>
      <c r="I150" s="71">
        <v>460</v>
      </c>
      <c r="J150" s="71">
        <v>420</v>
      </c>
      <c r="K150" s="71">
        <v>440</v>
      </c>
      <c r="L150" s="71">
        <v>525</v>
      </c>
      <c r="N150" s="171">
        <v>80</v>
      </c>
      <c r="O150" s="163">
        <v>482</v>
      </c>
      <c r="P150" s="163">
        <v>450</v>
      </c>
      <c r="Q150" s="163">
        <v>475</v>
      </c>
      <c r="R150" s="163">
        <v>525</v>
      </c>
      <c r="T150" s="171">
        <v>270</v>
      </c>
      <c r="U150" s="163">
        <v>619</v>
      </c>
      <c r="V150" s="163">
        <v>575</v>
      </c>
      <c r="W150" s="163">
        <v>625</v>
      </c>
      <c r="X150" s="163">
        <v>650</v>
      </c>
      <c r="Z150" s="171">
        <v>220</v>
      </c>
      <c r="AA150" s="163">
        <v>723</v>
      </c>
      <c r="AB150" s="163">
        <v>650</v>
      </c>
      <c r="AC150" s="163">
        <v>695</v>
      </c>
      <c r="AD150" s="163">
        <v>795</v>
      </c>
      <c r="AF150" s="171">
        <v>30</v>
      </c>
      <c r="AG150" s="163">
        <v>994</v>
      </c>
      <c r="AH150" s="163">
        <v>895</v>
      </c>
      <c r="AI150" s="163">
        <v>935</v>
      </c>
      <c r="AJ150" s="163">
        <v>1100</v>
      </c>
      <c r="AL150" s="171">
        <v>660</v>
      </c>
      <c r="AM150" s="171">
        <v>623</v>
      </c>
      <c r="AN150" s="171">
        <v>540</v>
      </c>
      <c r="AO150" s="171">
        <v>625</v>
      </c>
      <c r="AP150" s="171">
        <v>700</v>
      </c>
    </row>
    <row r="151" spans="1:42" x14ac:dyDescent="0.2">
      <c r="A151" s="13" t="s">
        <v>463</v>
      </c>
      <c r="B151" s="13">
        <v>50</v>
      </c>
      <c r="C151" s="13">
        <v>467</v>
      </c>
      <c r="D151" s="13">
        <v>420</v>
      </c>
      <c r="E151" s="13">
        <v>455</v>
      </c>
      <c r="F151" s="13">
        <v>500</v>
      </c>
      <c r="H151" s="124">
        <v>10</v>
      </c>
      <c r="I151" s="71">
        <v>581</v>
      </c>
      <c r="J151" s="71">
        <v>525</v>
      </c>
      <c r="K151" s="71">
        <v>550</v>
      </c>
      <c r="L151" s="71">
        <v>607</v>
      </c>
      <c r="N151" s="171">
        <v>270</v>
      </c>
      <c r="O151" s="163">
        <v>598</v>
      </c>
      <c r="P151" s="163">
        <v>550</v>
      </c>
      <c r="Q151" s="163">
        <v>595</v>
      </c>
      <c r="R151" s="163">
        <v>650</v>
      </c>
      <c r="T151" s="171">
        <v>430</v>
      </c>
      <c r="U151" s="163">
        <v>714</v>
      </c>
      <c r="V151" s="163">
        <v>660</v>
      </c>
      <c r="W151" s="163">
        <v>700</v>
      </c>
      <c r="X151" s="163">
        <v>750</v>
      </c>
      <c r="Z151" s="171">
        <v>240</v>
      </c>
      <c r="AA151" s="163">
        <v>882</v>
      </c>
      <c r="AB151" s="163">
        <v>795</v>
      </c>
      <c r="AC151" s="163">
        <v>875</v>
      </c>
      <c r="AD151" s="163">
        <v>950</v>
      </c>
      <c r="AF151" s="171">
        <v>80</v>
      </c>
      <c r="AG151" s="163">
        <v>1240</v>
      </c>
      <c r="AH151" s="163">
        <v>1055</v>
      </c>
      <c r="AI151" s="163">
        <v>1200</v>
      </c>
      <c r="AJ151" s="163">
        <v>1350</v>
      </c>
      <c r="AL151" s="171">
        <v>1080</v>
      </c>
      <c r="AM151" s="171">
        <v>745</v>
      </c>
      <c r="AN151" s="171">
        <v>625</v>
      </c>
      <c r="AO151" s="171">
        <v>695</v>
      </c>
      <c r="AP151" s="171">
        <v>825</v>
      </c>
    </row>
    <row r="152" spans="1:42" x14ac:dyDescent="0.2">
      <c r="A152" s="13" t="s">
        <v>465</v>
      </c>
      <c r="B152" s="13">
        <v>10</v>
      </c>
      <c r="C152" s="13">
        <v>612</v>
      </c>
      <c r="D152" s="13">
        <v>600</v>
      </c>
      <c r="E152" s="13">
        <v>613</v>
      </c>
      <c r="F152" s="13">
        <v>650</v>
      </c>
      <c r="H152" s="124">
        <v>20</v>
      </c>
      <c r="I152" s="71">
        <v>497</v>
      </c>
      <c r="J152" s="71">
        <v>423</v>
      </c>
      <c r="K152" s="71">
        <v>510</v>
      </c>
      <c r="L152" s="71">
        <v>575</v>
      </c>
      <c r="N152" s="171">
        <v>220</v>
      </c>
      <c r="O152" s="163">
        <v>674</v>
      </c>
      <c r="P152" s="163">
        <v>625</v>
      </c>
      <c r="Q152" s="163">
        <v>675</v>
      </c>
      <c r="R152" s="163">
        <v>725</v>
      </c>
      <c r="T152" s="171">
        <v>520</v>
      </c>
      <c r="U152" s="163">
        <v>818</v>
      </c>
      <c r="V152" s="163">
        <v>745</v>
      </c>
      <c r="W152" s="163">
        <v>775</v>
      </c>
      <c r="X152" s="163">
        <v>850</v>
      </c>
      <c r="Z152" s="171">
        <v>250</v>
      </c>
      <c r="AA152" s="163">
        <v>1067</v>
      </c>
      <c r="AB152" s="163">
        <v>895</v>
      </c>
      <c r="AC152" s="163">
        <v>1025</v>
      </c>
      <c r="AD152" s="163">
        <v>1200</v>
      </c>
      <c r="AF152" s="171">
        <v>100</v>
      </c>
      <c r="AG152" s="163">
        <v>1575</v>
      </c>
      <c r="AH152" s="163">
        <v>1200</v>
      </c>
      <c r="AI152" s="163">
        <v>1400</v>
      </c>
      <c r="AJ152" s="163">
        <v>1695</v>
      </c>
      <c r="AL152" s="171">
        <v>1120</v>
      </c>
      <c r="AM152" s="171">
        <v>907</v>
      </c>
      <c r="AN152" s="171">
        <v>725</v>
      </c>
      <c r="AO152" s="171">
        <v>795</v>
      </c>
      <c r="AP152" s="171">
        <v>988</v>
      </c>
    </row>
    <row r="153" spans="1:42" x14ac:dyDescent="0.2">
      <c r="A153" s="13" t="s">
        <v>467</v>
      </c>
      <c r="B153" s="13" t="s">
        <v>84</v>
      </c>
      <c r="C153" s="13">
        <v>410</v>
      </c>
      <c r="D153" s="13">
        <v>347</v>
      </c>
      <c r="E153" s="13">
        <v>412</v>
      </c>
      <c r="F153" s="13">
        <v>465</v>
      </c>
      <c r="H153" s="124">
        <v>40</v>
      </c>
      <c r="I153" s="71">
        <v>566</v>
      </c>
      <c r="J153" s="71">
        <v>510</v>
      </c>
      <c r="K153" s="71">
        <v>550</v>
      </c>
      <c r="L153" s="71">
        <v>595</v>
      </c>
      <c r="N153" s="171">
        <v>470</v>
      </c>
      <c r="O153" s="163">
        <v>731</v>
      </c>
      <c r="P153" s="163">
        <v>650</v>
      </c>
      <c r="Q153" s="163">
        <v>700</v>
      </c>
      <c r="R153" s="163">
        <v>795</v>
      </c>
      <c r="T153" s="171">
        <v>1330</v>
      </c>
      <c r="U153" s="163">
        <v>881</v>
      </c>
      <c r="V153" s="163">
        <v>785</v>
      </c>
      <c r="W153" s="163">
        <v>850</v>
      </c>
      <c r="X153" s="163">
        <v>925</v>
      </c>
      <c r="Z153" s="171">
        <v>480</v>
      </c>
      <c r="AA153" s="163">
        <v>1095</v>
      </c>
      <c r="AB153" s="163">
        <v>925</v>
      </c>
      <c r="AC153" s="163">
        <v>1050</v>
      </c>
      <c r="AD153" s="163">
        <v>1200</v>
      </c>
      <c r="AF153" s="171">
        <v>210</v>
      </c>
      <c r="AG153" s="163">
        <v>1621</v>
      </c>
      <c r="AH153" s="163">
        <v>1250</v>
      </c>
      <c r="AI153" s="163">
        <v>1500</v>
      </c>
      <c r="AJ153" s="163">
        <v>1825</v>
      </c>
      <c r="AL153" s="171">
        <v>2530</v>
      </c>
      <c r="AM153" s="171">
        <v>950</v>
      </c>
      <c r="AN153" s="171">
        <v>750</v>
      </c>
      <c r="AO153" s="171">
        <v>870</v>
      </c>
      <c r="AP153" s="171">
        <v>1025</v>
      </c>
    </row>
    <row r="154" spans="1:42" x14ac:dyDescent="0.2">
      <c r="A154" s="13" t="s">
        <v>818</v>
      </c>
      <c r="B154" s="13">
        <v>210</v>
      </c>
      <c r="C154" s="13">
        <v>412</v>
      </c>
      <c r="D154" s="13">
        <v>365</v>
      </c>
      <c r="E154" s="13">
        <v>400</v>
      </c>
      <c r="F154" s="13">
        <v>475</v>
      </c>
      <c r="H154" s="124">
        <v>440</v>
      </c>
      <c r="I154" s="71">
        <v>491</v>
      </c>
      <c r="J154" s="71">
        <v>400</v>
      </c>
      <c r="K154" s="71">
        <v>475</v>
      </c>
      <c r="L154" s="71">
        <v>575</v>
      </c>
      <c r="N154" s="171">
        <v>3340</v>
      </c>
      <c r="O154" s="163">
        <v>593</v>
      </c>
      <c r="P154" s="163">
        <v>500</v>
      </c>
      <c r="Q154" s="163">
        <v>575</v>
      </c>
      <c r="R154" s="163">
        <v>675</v>
      </c>
      <c r="T154" s="171">
        <v>6450</v>
      </c>
      <c r="U154" s="163">
        <v>713</v>
      </c>
      <c r="V154" s="163">
        <v>625</v>
      </c>
      <c r="W154" s="163">
        <v>695</v>
      </c>
      <c r="X154" s="163">
        <v>775</v>
      </c>
      <c r="Z154" s="171">
        <v>4930</v>
      </c>
      <c r="AA154" s="163">
        <v>817</v>
      </c>
      <c r="AB154" s="163">
        <v>700</v>
      </c>
      <c r="AC154" s="163">
        <v>795</v>
      </c>
      <c r="AD154" s="163">
        <v>895</v>
      </c>
      <c r="AF154" s="171">
        <v>860</v>
      </c>
      <c r="AG154" s="163">
        <v>1248</v>
      </c>
      <c r="AH154" s="163">
        <v>900</v>
      </c>
      <c r="AI154" s="163">
        <v>1150</v>
      </c>
      <c r="AJ154" s="163">
        <v>1450</v>
      </c>
      <c r="AL154" s="171">
        <v>16220</v>
      </c>
      <c r="AM154" s="171">
        <v>738</v>
      </c>
      <c r="AN154" s="171">
        <v>600</v>
      </c>
      <c r="AO154" s="171">
        <v>700</v>
      </c>
      <c r="AP154" s="171">
        <v>825</v>
      </c>
    </row>
    <row r="155" spans="1:42" x14ac:dyDescent="0.2">
      <c r="A155" s="13" t="s">
        <v>469</v>
      </c>
      <c r="B155" s="13">
        <v>40</v>
      </c>
      <c r="C155" s="13">
        <v>429</v>
      </c>
      <c r="D155" s="13">
        <v>375</v>
      </c>
      <c r="E155" s="13">
        <v>399</v>
      </c>
      <c r="F155" s="13">
        <v>495</v>
      </c>
      <c r="H155" s="124">
        <v>230</v>
      </c>
      <c r="I155" s="71">
        <v>532</v>
      </c>
      <c r="J155" s="71">
        <v>450</v>
      </c>
      <c r="K155" s="71">
        <v>550</v>
      </c>
      <c r="L155" s="71">
        <v>600</v>
      </c>
      <c r="N155" s="171">
        <v>1620</v>
      </c>
      <c r="O155" s="163">
        <v>649</v>
      </c>
      <c r="P155" s="163">
        <v>575</v>
      </c>
      <c r="Q155" s="163">
        <v>650</v>
      </c>
      <c r="R155" s="163">
        <v>725</v>
      </c>
      <c r="T155" s="171">
        <v>2580</v>
      </c>
      <c r="U155" s="163">
        <v>758</v>
      </c>
      <c r="V155" s="163">
        <v>650</v>
      </c>
      <c r="W155" s="163">
        <v>735</v>
      </c>
      <c r="X155" s="163">
        <v>850</v>
      </c>
      <c r="Z155" s="171">
        <v>1910</v>
      </c>
      <c r="AA155" s="163">
        <v>828</v>
      </c>
      <c r="AB155" s="163">
        <v>725</v>
      </c>
      <c r="AC155" s="163">
        <v>800</v>
      </c>
      <c r="AD155" s="163">
        <v>900</v>
      </c>
      <c r="AF155" s="171">
        <v>270</v>
      </c>
      <c r="AG155" s="163">
        <v>1191</v>
      </c>
      <c r="AH155" s="163">
        <v>950</v>
      </c>
      <c r="AI155" s="163">
        <v>1150</v>
      </c>
      <c r="AJ155" s="163">
        <v>1325</v>
      </c>
      <c r="AL155" s="171">
        <v>6650</v>
      </c>
      <c r="AM155" s="171">
        <v>759</v>
      </c>
      <c r="AN155" s="171">
        <v>650</v>
      </c>
      <c r="AO155" s="171">
        <v>725</v>
      </c>
      <c r="AP155" s="171">
        <v>850</v>
      </c>
    </row>
    <row r="156" spans="1:42" x14ac:dyDescent="0.2">
      <c r="A156" s="13" t="s">
        <v>471</v>
      </c>
      <c r="B156" s="13">
        <v>100</v>
      </c>
      <c r="C156" s="13">
        <v>436</v>
      </c>
      <c r="D156" s="13">
        <v>390</v>
      </c>
      <c r="E156" s="13">
        <v>412</v>
      </c>
      <c r="F156" s="13">
        <v>495</v>
      </c>
      <c r="H156" s="124">
        <v>60</v>
      </c>
      <c r="I156" s="71">
        <v>504</v>
      </c>
      <c r="J156" s="71">
        <v>450</v>
      </c>
      <c r="K156" s="71">
        <v>495</v>
      </c>
      <c r="L156" s="71">
        <v>550</v>
      </c>
      <c r="N156" s="171">
        <v>470</v>
      </c>
      <c r="O156" s="163">
        <v>623</v>
      </c>
      <c r="P156" s="163">
        <v>540</v>
      </c>
      <c r="Q156" s="163">
        <v>615</v>
      </c>
      <c r="R156" s="163">
        <v>695</v>
      </c>
      <c r="T156" s="171">
        <v>1120</v>
      </c>
      <c r="U156" s="163">
        <v>746</v>
      </c>
      <c r="V156" s="163">
        <v>650</v>
      </c>
      <c r="W156" s="163">
        <v>725</v>
      </c>
      <c r="X156" s="163">
        <v>800</v>
      </c>
      <c r="Z156" s="171">
        <v>720</v>
      </c>
      <c r="AA156" s="163">
        <v>848</v>
      </c>
      <c r="AB156" s="163">
        <v>750</v>
      </c>
      <c r="AC156" s="163">
        <v>825</v>
      </c>
      <c r="AD156" s="163">
        <v>900</v>
      </c>
      <c r="AF156" s="171">
        <v>160</v>
      </c>
      <c r="AG156" s="163">
        <v>1425</v>
      </c>
      <c r="AH156" s="163">
        <v>1000</v>
      </c>
      <c r="AI156" s="163">
        <v>1250</v>
      </c>
      <c r="AJ156" s="163">
        <v>1650</v>
      </c>
      <c r="AL156" s="171">
        <v>2630</v>
      </c>
      <c r="AM156" s="171">
        <v>775</v>
      </c>
      <c r="AN156" s="171">
        <v>625</v>
      </c>
      <c r="AO156" s="171">
        <v>730</v>
      </c>
      <c r="AP156" s="171">
        <v>850</v>
      </c>
    </row>
    <row r="157" spans="1:42" x14ac:dyDescent="0.2">
      <c r="A157" s="13" t="s">
        <v>473</v>
      </c>
      <c r="B157" s="13">
        <v>10</v>
      </c>
      <c r="C157" s="13">
        <v>314</v>
      </c>
      <c r="D157" s="13">
        <v>303</v>
      </c>
      <c r="E157" s="13">
        <v>325</v>
      </c>
      <c r="F157" s="13">
        <v>325</v>
      </c>
      <c r="H157" s="124">
        <v>40</v>
      </c>
      <c r="I157" s="71">
        <v>397</v>
      </c>
      <c r="J157" s="71">
        <v>375</v>
      </c>
      <c r="K157" s="71">
        <v>400</v>
      </c>
      <c r="L157" s="71">
        <v>412</v>
      </c>
      <c r="N157" s="171">
        <v>370</v>
      </c>
      <c r="O157" s="163">
        <v>483</v>
      </c>
      <c r="P157" s="163">
        <v>428</v>
      </c>
      <c r="Q157" s="163">
        <v>483</v>
      </c>
      <c r="R157" s="163">
        <v>525</v>
      </c>
      <c r="T157" s="171">
        <v>710</v>
      </c>
      <c r="U157" s="163">
        <v>622</v>
      </c>
      <c r="V157" s="163">
        <v>575</v>
      </c>
      <c r="W157" s="163">
        <v>625</v>
      </c>
      <c r="X157" s="163">
        <v>675</v>
      </c>
      <c r="Z157" s="171">
        <v>510</v>
      </c>
      <c r="AA157" s="163">
        <v>760</v>
      </c>
      <c r="AB157" s="163">
        <v>680</v>
      </c>
      <c r="AC157" s="163">
        <v>750</v>
      </c>
      <c r="AD157" s="163">
        <v>825</v>
      </c>
      <c r="AF157" s="171">
        <v>70</v>
      </c>
      <c r="AG157" s="163">
        <v>1042</v>
      </c>
      <c r="AH157" s="163">
        <v>875</v>
      </c>
      <c r="AI157" s="163">
        <v>975</v>
      </c>
      <c r="AJ157" s="163">
        <v>1150</v>
      </c>
      <c r="AL157" s="171">
        <v>1700</v>
      </c>
      <c r="AM157" s="171">
        <v>645</v>
      </c>
      <c r="AN157" s="171">
        <v>525</v>
      </c>
      <c r="AO157" s="171">
        <v>630</v>
      </c>
      <c r="AP157" s="171">
        <v>725</v>
      </c>
    </row>
    <row r="158" spans="1:42" x14ac:dyDescent="0.2">
      <c r="A158" s="13" t="s">
        <v>475</v>
      </c>
      <c r="B158" s="13">
        <v>20</v>
      </c>
      <c r="C158" s="13">
        <v>412</v>
      </c>
      <c r="D158" s="13">
        <v>365</v>
      </c>
      <c r="E158" s="13">
        <v>425</v>
      </c>
      <c r="F158" s="13">
        <v>465</v>
      </c>
      <c r="H158" s="124">
        <v>20</v>
      </c>
      <c r="I158" s="71">
        <v>416</v>
      </c>
      <c r="J158" s="71">
        <v>370</v>
      </c>
      <c r="K158" s="71">
        <v>420</v>
      </c>
      <c r="L158" s="71">
        <v>447</v>
      </c>
      <c r="N158" s="171">
        <v>250</v>
      </c>
      <c r="O158" s="163">
        <v>503</v>
      </c>
      <c r="P158" s="163">
        <v>450</v>
      </c>
      <c r="Q158" s="163">
        <v>500</v>
      </c>
      <c r="R158" s="163">
        <v>550</v>
      </c>
      <c r="T158" s="171">
        <v>660</v>
      </c>
      <c r="U158" s="163">
        <v>639</v>
      </c>
      <c r="V158" s="163">
        <v>595</v>
      </c>
      <c r="W158" s="163">
        <v>650</v>
      </c>
      <c r="X158" s="163">
        <v>695</v>
      </c>
      <c r="Z158" s="171">
        <v>560</v>
      </c>
      <c r="AA158" s="163">
        <v>762</v>
      </c>
      <c r="AB158" s="163">
        <v>695</v>
      </c>
      <c r="AC158" s="163">
        <v>750</v>
      </c>
      <c r="AD158" s="163">
        <v>845</v>
      </c>
      <c r="AF158" s="171">
        <v>70</v>
      </c>
      <c r="AG158" s="163">
        <v>1006</v>
      </c>
      <c r="AH158" s="163">
        <v>895</v>
      </c>
      <c r="AI158" s="163">
        <v>950</v>
      </c>
      <c r="AJ158" s="163">
        <v>1150</v>
      </c>
      <c r="AL158" s="171">
        <v>1560</v>
      </c>
      <c r="AM158" s="171">
        <v>672</v>
      </c>
      <c r="AN158" s="171">
        <v>575</v>
      </c>
      <c r="AO158" s="171">
        <v>665</v>
      </c>
      <c r="AP158" s="171">
        <v>750</v>
      </c>
    </row>
    <row r="159" spans="1:42" x14ac:dyDescent="0.2">
      <c r="A159" s="13" t="s">
        <v>477</v>
      </c>
      <c r="B159" s="13">
        <v>10</v>
      </c>
      <c r="C159" s="13">
        <v>535</v>
      </c>
      <c r="D159" s="13">
        <v>490</v>
      </c>
      <c r="E159" s="13">
        <v>505</v>
      </c>
      <c r="F159" s="13">
        <v>590</v>
      </c>
      <c r="H159" s="124" t="s">
        <v>84</v>
      </c>
      <c r="I159" s="71">
        <v>479</v>
      </c>
      <c r="J159" s="71">
        <v>400</v>
      </c>
      <c r="K159" s="71">
        <v>460</v>
      </c>
      <c r="L159" s="71">
        <v>550</v>
      </c>
      <c r="N159" s="171">
        <v>140</v>
      </c>
      <c r="O159" s="163">
        <v>642</v>
      </c>
      <c r="P159" s="163">
        <v>590</v>
      </c>
      <c r="Q159" s="163">
        <v>640</v>
      </c>
      <c r="R159" s="163">
        <v>695</v>
      </c>
      <c r="T159" s="171">
        <v>510</v>
      </c>
      <c r="U159" s="163">
        <v>806</v>
      </c>
      <c r="V159" s="163">
        <v>725</v>
      </c>
      <c r="W159" s="163">
        <v>800</v>
      </c>
      <c r="X159" s="163">
        <v>875</v>
      </c>
      <c r="Z159" s="171">
        <v>430</v>
      </c>
      <c r="AA159" s="163">
        <v>977</v>
      </c>
      <c r="AB159" s="163">
        <v>800</v>
      </c>
      <c r="AC159" s="163">
        <v>950</v>
      </c>
      <c r="AD159" s="163">
        <v>1100</v>
      </c>
      <c r="AF159" s="171">
        <v>160</v>
      </c>
      <c r="AG159" s="163">
        <v>1550</v>
      </c>
      <c r="AH159" s="163">
        <v>1250</v>
      </c>
      <c r="AI159" s="163">
        <v>1450</v>
      </c>
      <c r="AJ159" s="163">
        <v>1700</v>
      </c>
      <c r="AL159" s="171">
        <v>1250</v>
      </c>
      <c r="AM159" s="171">
        <v>940</v>
      </c>
      <c r="AN159" s="171">
        <v>725</v>
      </c>
      <c r="AO159" s="171">
        <v>850</v>
      </c>
      <c r="AP159" s="171">
        <v>1000</v>
      </c>
    </row>
    <row r="160" spans="1:42" x14ac:dyDescent="0.2">
      <c r="A160" s="13" t="s">
        <v>479</v>
      </c>
      <c r="B160" s="13" t="s">
        <v>84</v>
      </c>
      <c r="C160" s="13">
        <v>410</v>
      </c>
      <c r="D160" s="13">
        <v>347</v>
      </c>
      <c r="E160" s="13">
        <v>412</v>
      </c>
      <c r="F160" s="13">
        <v>465</v>
      </c>
      <c r="H160" s="124">
        <v>30</v>
      </c>
      <c r="I160" s="71">
        <v>388</v>
      </c>
      <c r="J160" s="71">
        <v>347</v>
      </c>
      <c r="K160" s="71">
        <v>395</v>
      </c>
      <c r="L160" s="71">
        <v>400</v>
      </c>
      <c r="N160" s="171">
        <v>210</v>
      </c>
      <c r="O160" s="163">
        <v>514</v>
      </c>
      <c r="P160" s="163">
        <v>450</v>
      </c>
      <c r="Q160" s="163">
        <v>535</v>
      </c>
      <c r="R160" s="163">
        <v>550</v>
      </c>
      <c r="T160" s="171">
        <v>500</v>
      </c>
      <c r="U160" s="163">
        <v>601</v>
      </c>
      <c r="V160" s="163">
        <v>525</v>
      </c>
      <c r="W160" s="163">
        <v>595</v>
      </c>
      <c r="X160" s="163">
        <v>650</v>
      </c>
      <c r="Z160" s="171">
        <v>380</v>
      </c>
      <c r="AA160" s="163">
        <v>757</v>
      </c>
      <c r="AB160" s="163">
        <v>670</v>
      </c>
      <c r="AC160" s="163">
        <v>750</v>
      </c>
      <c r="AD160" s="163">
        <v>830</v>
      </c>
      <c r="AF160" s="171">
        <v>70</v>
      </c>
      <c r="AG160" s="163">
        <v>971</v>
      </c>
      <c r="AH160" s="163">
        <v>795</v>
      </c>
      <c r="AI160" s="163">
        <v>900</v>
      </c>
      <c r="AJ160" s="163">
        <v>1100</v>
      </c>
      <c r="AL160" s="171">
        <v>1190</v>
      </c>
      <c r="AM160" s="171">
        <v>650</v>
      </c>
      <c r="AN160" s="171">
        <v>530</v>
      </c>
      <c r="AO160" s="171">
        <v>625</v>
      </c>
      <c r="AP160" s="171">
        <v>725</v>
      </c>
    </row>
    <row r="161" spans="1:42" x14ac:dyDescent="0.2">
      <c r="A161" s="13" t="s">
        <v>481</v>
      </c>
      <c r="B161" s="13">
        <v>40</v>
      </c>
      <c r="C161" s="13">
        <v>318</v>
      </c>
      <c r="D161" s="13">
        <v>250</v>
      </c>
      <c r="E161" s="13">
        <v>325</v>
      </c>
      <c r="F161" s="13">
        <v>375</v>
      </c>
      <c r="H161" s="124">
        <v>60</v>
      </c>
      <c r="I161" s="71">
        <v>451</v>
      </c>
      <c r="J161" s="71">
        <v>450</v>
      </c>
      <c r="K161" s="71">
        <v>455</v>
      </c>
      <c r="L161" s="71">
        <v>475</v>
      </c>
      <c r="N161" s="171">
        <v>280</v>
      </c>
      <c r="O161" s="163">
        <v>476</v>
      </c>
      <c r="P161" s="163">
        <v>425</v>
      </c>
      <c r="Q161" s="163">
        <v>475</v>
      </c>
      <c r="R161" s="163">
        <v>500</v>
      </c>
      <c r="T161" s="171">
        <v>380</v>
      </c>
      <c r="U161" s="163">
        <v>632</v>
      </c>
      <c r="V161" s="163">
        <v>555</v>
      </c>
      <c r="W161" s="163">
        <v>650</v>
      </c>
      <c r="X161" s="163">
        <v>680</v>
      </c>
      <c r="Z161" s="171">
        <v>430</v>
      </c>
      <c r="AA161" s="163">
        <v>743</v>
      </c>
      <c r="AB161" s="163">
        <v>650</v>
      </c>
      <c r="AC161" s="163">
        <v>750</v>
      </c>
      <c r="AD161" s="163">
        <v>800</v>
      </c>
      <c r="AF161" s="171">
        <v>70</v>
      </c>
      <c r="AG161" s="163">
        <v>1070</v>
      </c>
      <c r="AH161" s="163">
        <v>825</v>
      </c>
      <c r="AI161" s="163">
        <v>950</v>
      </c>
      <c r="AJ161" s="163">
        <v>1200</v>
      </c>
      <c r="AL161" s="171">
        <v>1250</v>
      </c>
      <c r="AM161" s="171">
        <v>640</v>
      </c>
      <c r="AN161" s="171">
        <v>500</v>
      </c>
      <c r="AO161" s="171">
        <v>625</v>
      </c>
      <c r="AP161" s="171">
        <v>725</v>
      </c>
    </row>
    <row r="162" spans="1:42" x14ac:dyDescent="0.2">
      <c r="A162" s="13" t="s">
        <v>819</v>
      </c>
      <c r="B162" s="13">
        <v>160</v>
      </c>
      <c r="C162" s="13">
        <v>435</v>
      </c>
      <c r="D162" s="13">
        <v>400</v>
      </c>
      <c r="E162" s="13">
        <v>450</v>
      </c>
      <c r="F162" s="13">
        <v>470</v>
      </c>
      <c r="H162" s="124">
        <v>70</v>
      </c>
      <c r="I162" s="71">
        <v>437</v>
      </c>
      <c r="J162" s="71">
        <v>400</v>
      </c>
      <c r="K162" s="71">
        <v>425</v>
      </c>
      <c r="L162" s="71">
        <v>480</v>
      </c>
      <c r="N162" s="171">
        <v>860</v>
      </c>
      <c r="O162" s="163">
        <v>530</v>
      </c>
      <c r="P162" s="163">
        <v>475</v>
      </c>
      <c r="Q162" s="163">
        <v>525</v>
      </c>
      <c r="R162" s="163">
        <v>575</v>
      </c>
      <c r="T162" s="171">
        <v>1770</v>
      </c>
      <c r="U162" s="163">
        <v>678</v>
      </c>
      <c r="V162" s="163">
        <v>600</v>
      </c>
      <c r="W162" s="163">
        <v>675</v>
      </c>
      <c r="X162" s="163">
        <v>750</v>
      </c>
      <c r="Z162" s="171">
        <v>1210</v>
      </c>
      <c r="AA162" s="163">
        <v>809</v>
      </c>
      <c r="AB162" s="163">
        <v>700</v>
      </c>
      <c r="AC162" s="163">
        <v>795</v>
      </c>
      <c r="AD162" s="163">
        <v>875</v>
      </c>
      <c r="AF162" s="171">
        <v>260</v>
      </c>
      <c r="AG162" s="163">
        <v>1198</v>
      </c>
      <c r="AH162" s="163">
        <v>950</v>
      </c>
      <c r="AI162" s="163">
        <v>1100</v>
      </c>
      <c r="AJ162" s="163">
        <v>1400</v>
      </c>
      <c r="AL162" s="171">
        <v>4330</v>
      </c>
      <c r="AM162" s="171">
        <v>704</v>
      </c>
      <c r="AN162" s="171">
        <v>565</v>
      </c>
      <c r="AO162" s="171">
        <v>675</v>
      </c>
      <c r="AP162" s="171">
        <v>785</v>
      </c>
    </row>
    <row r="163" spans="1:42" x14ac:dyDescent="0.2">
      <c r="A163" s="13" t="s">
        <v>483</v>
      </c>
      <c r="B163" s="13">
        <v>10</v>
      </c>
      <c r="C163" s="13">
        <v>302</v>
      </c>
      <c r="D163" s="13">
        <v>260</v>
      </c>
      <c r="E163" s="13">
        <v>295</v>
      </c>
      <c r="F163" s="13">
        <v>347</v>
      </c>
      <c r="H163" s="124" t="s">
        <v>84</v>
      </c>
      <c r="I163" s="71">
        <v>479</v>
      </c>
      <c r="J163" s="71">
        <v>400</v>
      </c>
      <c r="K163" s="71">
        <v>460</v>
      </c>
      <c r="L163" s="71">
        <v>550</v>
      </c>
      <c r="N163" s="171">
        <v>90</v>
      </c>
      <c r="O163" s="163">
        <v>511</v>
      </c>
      <c r="P163" s="163">
        <v>430</v>
      </c>
      <c r="Q163" s="163">
        <v>525</v>
      </c>
      <c r="R163" s="163">
        <v>575</v>
      </c>
      <c r="T163" s="171">
        <v>220</v>
      </c>
      <c r="U163" s="163">
        <v>693</v>
      </c>
      <c r="V163" s="163">
        <v>625</v>
      </c>
      <c r="W163" s="163">
        <v>695</v>
      </c>
      <c r="X163" s="163">
        <v>750</v>
      </c>
      <c r="Z163" s="171">
        <v>200</v>
      </c>
      <c r="AA163" s="163">
        <v>861</v>
      </c>
      <c r="AB163" s="163">
        <v>730</v>
      </c>
      <c r="AC163" s="163">
        <v>845</v>
      </c>
      <c r="AD163" s="163">
        <v>950</v>
      </c>
      <c r="AF163" s="171">
        <v>40</v>
      </c>
      <c r="AG163" s="163">
        <v>1315</v>
      </c>
      <c r="AH163" s="163">
        <v>1100</v>
      </c>
      <c r="AI163" s="163">
        <v>1275</v>
      </c>
      <c r="AJ163" s="163">
        <v>1495</v>
      </c>
      <c r="AL163" s="171">
        <v>550</v>
      </c>
      <c r="AM163" s="171">
        <v>761</v>
      </c>
      <c r="AN163" s="171">
        <v>600</v>
      </c>
      <c r="AO163" s="171">
        <v>725</v>
      </c>
      <c r="AP163" s="171">
        <v>850</v>
      </c>
    </row>
    <row r="164" spans="1:42" x14ac:dyDescent="0.2">
      <c r="A164" s="13" t="s">
        <v>485</v>
      </c>
      <c r="B164" s="13">
        <v>10</v>
      </c>
      <c r="C164" s="13">
        <v>399</v>
      </c>
      <c r="D164" s="13">
        <v>380</v>
      </c>
      <c r="E164" s="13">
        <v>390</v>
      </c>
      <c r="F164" s="13">
        <v>424</v>
      </c>
      <c r="H164" s="124" t="s">
        <v>84</v>
      </c>
      <c r="I164" s="71">
        <v>479</v>
      </c>
      <c r="J164" s="71">
        <v>400</v>
      </c>
      <c r="K164" s="71">
        <v>460</v>
      </c>
      <c r="L164" s="71">
        <v>550</v>
      </c>
      <c r="N164" s="171">
        <v>70</v>
      </c>
      <c r="O164" s="163">
        <v>531</v>
      </c>
      <c r="P164" s="163">
        <v>450</v>
      </c>
      <c r="Q164" s="163">
        <v>550</v>
      </c>
      <c r="R164" s="163">
        <v>575</v>
      </c>
      <c r="T164" s="171">
        <v>170</v>
      </c>
      <c r="U164" s="163">
        <v>695</v>
      </c>
      <c r="V164" s="163">
        <v>615</v>
      </c>
      <c r="W164" s="163">
        <v>695</v>
      </c>
      <c r="X164" s="163">
        <v>750</v>
      </c>
      <c r="Z164" s="171">
        <v>130</v>
      </c>
      <c r="AA164" s="163">
        <v>816</v>
      </c>
      <c r="AB164" s="163">
        <v>690</v>
      </c>
      <c r="AC164" s="163">
        <v>785</v>
      </c>
      <c r="AD164" s="163">
        <v>898</v>
      </c>
      <c r="AF164" s="171">
        <v>50</v>
      </c>
      <c r="AG164" s="163">
        <v>1300</v>
      </c>
      <c r="AH164" s="163">
        <v>995</v>
      </c>
      <c r="AI164" s="163">
        <v>1200</v>
      </c>
      <c r="AJ164" s="163">
        <v>1500</v>
      </c>
      <c r="AL164" s="171">
        <v>430</v>
      </c>
      <c r="AM164" s="171">
        <v>761</v>
      </c>
      <c r="AN164" s="171">
        <v>575</v>
      </c>
      <c r="AO164" s="171">
        <v>700</v>
      </c>
      <c r="AP164" s="171">
        <v>830</v>
      </c>
    </row>
    <row r="165" spans="1:42" x14ac:dyDescent="0.2">
      <c r="A165" s="13" t="s">
        <v>487</v>
      </c>
      <c r="B165" s="13">
        <v>30</v>
      </c>
      <c r="C165" s="13">
        <v>403</v>
      </c>
      <c r="D165" s="13">
        <v>370</v>
      </c>
      <c r="E165" s="13">
        <v>400</v>
      </c>
      <c r="F165" s="13">
        <v>433</v>
      </c>
      <c r="H165" s="124">
        <v>10</v>
      </c>
      <c r="I165" s="71">
        <v>429</v>
      </c>
      <c r="J165" s="71">
        <v>378</v>
      </c>
      <c r="K165" s="71">
        <v>420</v>
      </c>
      <c r="L165" s="71">
        <v>508</v>
      </c>
      <c r="N165" s="171">
        <v>120</v>
      </c>
      <c r="O165" s="163">
        <v>543</v>
      </c>
      <c r="P165" s="163">
        <v>498</v>
      </c>
      <c r="Q165" s="163">
        <v>550</v>
      </c>
      <c r="R165" s="163">
        <v>593</v>
      </c>
      <c r="T165" s="171">
        <v>170</v>
      </c>
      <c r="U165" s="163">
        <v>692</v>
      </c>
      <c r="V165" s="163">
        <v>600</v>
      </c>
      <c r="W165" s="163">
        <v>695</v>
      </c>
      <c r="X165" s="163">
        <v>750</v>
      </c>
      <c r="Z165" s="171">
        <v>170</v>
      </c>
      <c r="AA165" s="163">
        <v>787</v>
      </c>
      <c r="AB165" s="163">
        <v>735</v>
      </c>
      <c r="AC165" s="163">
        <v>775</v>
      </c>
      <c r="AD165" s="163">
        <v>825</v>
      </c>
      <c r="AF165" s="171">
        <v>30</v>
      </c>
      <c r="AG165" s="163">
        <v>1174</v>
      </c>
      <c r="AH165" s="163">
        <v>875</v>
      </c>
      <c r="AI165" s="163">
        <v>1198</v>
      </c>
      <c r="AJ165" s="163">
        <v>1300</v>
      </c>
      <c r="AL165" s="171">
        <v>530</v>
      </c>
      <c r="AM165" s="171">
        <v>689</v>
      </c>
      <c r="AN165" s="171">
        <v>565</v>
      </c>
      <c r="AO165" s="171">
        <v>695</v>
      </c>
      <c r="AP165" s="171">
        <v>775</v>
      </c>
    </row>
    <row r="166" spans="1:42" x14ac:dyDescent="0.2">
      <c r="A166" s="13" t="s">
        <v>489</v>
      </c>
      <c r="B166" s="13">
        <v>110</v>
      </c>
      <c r="C166" s="13">
        <v>461</v>
      </c>
      <c r="D166" s="13">
        <v>445</v>
      </c>
      <c r="E166" s="13">
        <v>455</v>
      </c>
      <c r="F166" s="13">
        <v>477</v>
      </c>
      <c r="H166" s="124">
        <v>30</v>
      </c>
      <c r="I166" s="71">
        <v>434</v>
      </c>
      <c r="J166" s="71">
        <v>375</v>
      </c>
      <c r="K166" s="71">
        <v>425</v>
      </c>
      <c r="L166" s="71">
        <v>490</v>
      </c>
      <c r="N166" s="171">
        <v>350</v>
      </c>
      <c r="O166" s="163">
        <v>548</v>
      </c>
      <c r="P166" s="163">
        <v>495</v>
      </c>
      <c r="Q166" s="163">
        <v>550</v>
      </c>
      <c r="R166" s="163">
        <v>600</v>
      </c>
      <c r="T166" s="171">
        <v>680</v>
      </c>
      <c r="U166" s="163">
        <v>685</v>
      </c>
      <c r="V166" s="163">
        <v>625</v>
      </c>
      <c r="W166" s="163">
        <v>685</v>
      </c>
      <c r="X166" s="163">
        <v>750</v>
      </c>
      <c r="Z166" s="171">
        <v>310</v>
      </c>
      <c r="AA166" s="163">
        <v>806</v>
      </c>
      <c r="AB166" s="163">
        <v>710</v>
      </c>
      <c r="AC166" s="163">
        <v>800</v>
      </c>
      <c r="AD166" s="163">
        <v>875</v>
      </c>
      <c r="AF166" s="171">
        <v>50</v>
      </c>
      <c r="AG166" s="163">
        <v>1071</v>
      </c>
      <c r="AH166" s="163">
        <v>898</v>
      </c>
      <c r="AI166" s="163">
        <v>1000</v>
      </c>
      <c r="AJ166" s="163">
        <v>1200</v>
      </c>
      <c r="AL166" s="171">
        <v>1520</v>
      </c>
      <c r="AM166" s="171">
        <v>671</v>
      </c>
      <c r="AN166" s="171">
        <v>550</v>
      </c>
      <c r="AO166" s="171">
        <v>650</v>
      </c>
      <c r="AP166" s="171">
        <v>750</v>
      </c>
    </row>
    <row r="167" spans="1:42" x14ac:dyDescent="0.2">
      <c r="A167" s="13" t="s">
        <v>491</v>
      </c>
      <c r="B167" s="13">
        <v>0</v>
      </c>
      <c r="C167" s="13">
        <v>410</v>
      </c>
      <c r="D167" s="13">
        <v>347</v>
      </c>
      <c r="E167" s="13">
        <v>412</v>
      </c>
      <c r="F167" s="13">
        <v>465</v>
      </c>
      <c r="H167" s="124" t="s">
        <v>84</v>
      </c>
      <c r="I167" s="71">
        <v>479</v>
      </c>
      <c r="J167" s="71">
        <v>400</v>
      </c>
      <c r="K167" s="71">
        <v>460</v>
      </c>
      <c r="L167" s="71">
        <v>550</v>
      </c>
      <c r="N167" s="171">
        <v>80</v>
      </c>
      <c r="O167" s="163">
        <v>551</v>
      </c>
      <c r="P167" s="163">
        <v>495</v>
      </c>
      <c r="Q167" s="163">
        <v>550</v>
      </c>
      <c r="R167" s="163">
        <v>595</v>
      </c>
      <c r="T167" s="171">
        <v>230</v>
      </c>
      <c r="U167" s="163">
        <v>700</v>
      </c>
      <c r="V167" s="163">
        <v>645</v>
      </c>
      <c r="W167" s="163">
        <v>685</v>
      </c>
      <c r="X167" s="163">
        <v>750</v>
      </c>
      <c r="Z167" s="171">
        <v>200</v>
      </c>
      <c r="AA167" s="163">
        <v>866</v>
      </c>
      <c r="AB167" s="163">
        <v>768</v>
      </c>
      <c r="AC167" s="163">
        <v>850</v>
      </c>
      <c r="AD167" s="163">
        <v>925</v>
      </c>
      <c r="AF167" s="171">
        <v>50</v>
      </c>
      <c r="AG167" s="163">
        <v>1334</v>
      </c>
      <c r="AH167" s="163">
        <v>1100</v>
      </c>
      <c r="AI167" s="163">
        <v>1250</v>
      </c>
      <c r="AJ167" s="163">
        <v>1500</v>
      </c>
      <c r="AL167" s="171">
        <v>570</v>
      </c>
      <c r="AM167" s="171">
        <v>794</v>
      </c>
      <c r="AN167" s="171">
        <v>625</v>
      </c>
      <c r="AO167" s="171">
        <v>745</v>
      </c>
      <c r="AP167" s="171">
        <v>875</v>
      </c>
    </row>
    <row r="168" spans="1:42" x14ac:dyDescent="0.2">
      <c r="A168" s="13" t="s">
        <v>493</v>
      </c>
      <c r="B168" s="13">
        <v>10</v>
      </c>
      <c r="C168" s="13">
        <v>386</v>
      </c>
      <c r="D168" s="13">
        <v>303</v>
      </c>
      <c r="E168" s="13">
        <v>375</v>
      </c>
      <c r="F168" s="13">
        <v>463</v>
      </c>
      <c r="H168" s="124">
        <v>20</v>
      </c>
      <c r="I168" s="71">
        <v>432</v>
      </c>
      <c r="J168" s="71">
        <v>425</v>
      </c>
      <c r="K168" s="71">
        <v>425</v>
      </c>
      <c r="L168" s="71">
        <v>445</v>
      </c>
      <c r="N168" s="171">
        <v>160</v>
      </c>
      <c r="O168" s="163">
        <v>482</v>
      </c>
      <c r="P168" s="163">
        <v>440</v>
      </c>
      <c r="Q168" s="163">
        <v>475</v>
      </c>
      <c r="R168" s="163">
        <v>525</v>
      </c>
      <c r="T168" s="171">
        <v>290</v>
      </c>
      <c r="U168" s="163">
        <v>612</v>
      </c>
      <c r="V168" s="163">
        <v>550</v>
      </c>
      <c r="W168" s="163">
        <v>600</v>
      </c>
      <c r="X168" s="163">
        <v>650</v>
      </c>
      <c r="Z168" s="171">
        <v>220</v>
      </c>
      <c r="AA168" s="163">
        <v>726</v>
      </c>
      <c r="AB168" s="163">
        <v>650</v>
      </c>
      <c r="AC168" s="163">
        <v>725</v>
      </c>
      <c r="AD168" s="163">
        <v>795</v>
      </c>
      <c r="AF168" s="171">
        <v>50</v>
      </c>
      <c r="AG168" s="163">
        <v>1005</v>
      </c>
      <c r="AH168" s="163">
        <v>850</v>
      </c>
      <c r="AI168" s="163">
        <v>950</v>
      </c>
      <c r="AJ168" s="163">
        <v>1100</v>
      </c>
      <c r="AL168" s="171">
        <v>740</v>
      </c>
      <c r="AM168" s="171">
        <v>636</v>
      </c>
      <c r="AN168" s="171">
        <v>520</v>
      </c>
      <c r="AO168" s="171">
        <v>600</v>
      </c>
      <c r="AP168" s="171">
        <v>725</v>
      </c>
    </row>
    <row r="169" spans="1:42" x14ac:dyDescent="0.2">
      <c r="A169" s="13" t="s">
        <v>820</v>
      </c>
      <c r="B169" s="161">
        <v>1740</v>
      </c>
      <c r="C169" s="13">
        <v>489</v>
      </c>
      <c r="D169" s="13">
        <v>420</v>
      </c>
      <c r="E169" s="13">
        <v>485</v>
      </c>
      <c r="F169" s="13">
        <v>550</v>
      </c>
      <c r="H169" s="124">
        <v>1200</v>
      </c>
      <c r="I169" s="71">
        <v>605</v>
      </c>
      <c r="J169" s="71">
        <v>495</v>
      </c>
      <c r="K169" s="71">
        <v>595</v>
      </c>
      <c r="L169" s="71">
        <v>695</v>
      </c>
      <c r="N169" s="170">
        <v>11630</v>
      </c>
      <c r="O169" s="162">
        <v>734</v>
      </c>
      <c r="P169" s="162">
        <v>600</v>
      </c>
      <c r="Q169" s="162">
        <v>720</v>
      </c>
      <c r="R169" s="162">
        <v>850</v>
      </c>
      <c r="T169" s="170">
        <v>23740</v>
      </c>
      <c r="U169" s="162">
        <v>901</v>
      </c>
      <c r="V169" s="162">
        <v>725</v>
      </c>
      <c r="W169" s="162">
        <v>850</v>
      </c>
      <c r="X169" s="162">
        <v>1050</v>
      </c>
      <c r="Z169" s="170">
        <v>15180</v>
      </c>
      <c r="AA169" s="162">
        <v>1066</v>
      </c>
      <c r="AB169" s="162">
        <v>825</v>
      </c>
      <c r="AC169" s="162">
        <v>1000</v>
      </c>
      <c r="AD169" s="162">
        <v>1250</v>
      </c>
      <c r="AF169" s="170">
        <v>4860</v>
      </c>
      <c r="AG169" s="162">
        <v>1596</v>
      </c>
      <c r="AH169" s="162">
        <v>1200</v>
      </c>
      <c r="AI169" s="162">
        <v>1450</v>
      </c>
      <c r="AJ169" s="162">
        <v>1850</v>
      </c>
      <c r="AL169" s="170">
        <v>58360</v>
      </c>
      <c r="AM169" s="170">
        <v>950</v>
      </c>
      <c r="AN169" s="170">
        <v>700</v>
      </c>
      <c r="AO169" s="170">
        <v>865</v>
      </c>
      <c r="AP169" s="170">
        <v>1100</v>
      </c>
    </row>
    <row r="170" spans="1:42" x14ac:dyDescent="0.2">
      <c r="A170" s="13" t="s">
        <v>1040</v>
      </c>
      <c r="B170" s="13">
        <v>20</v>
      </c>
      <c r="C170" s="13">
        <v>430</v>
      </c>
      <c r="D170" s="13">
        <v>350</v>
      </c>
      <c r="E170" s="13">
        <v>400</v>
      </c>
      <c r="F170" s="13">
        <v>500</v>
      </c>
      <c r="H170" s="124">
        <v>50</v>
      </c>
      <c r="I170" s="71">
        <v>535</v>
      </c>
      <c r="J170" s="71">
        <v>475</v>
      </c>
      <c r="K170" s="71">
        <v>500</v>
      </c>
      <c r="L170" s="71">
        <v>575</v>
      </c>
      <c r="N170" s="171">
        <v>380</v>
      </c>
      <c r="O170" s="163">
        <v>641</v>
      </c>
      <c r="P170" s="163">
        <v>595</v>
      </c>
      <c r="Q170" s="163">
        <v>650</v>
      </c>
      <c r="R170" s="163">
        <v>700</v>
      </c>
      <c r="T170" s="171">
        <v>640</v>
      </c>
      <c r="U170" s="163">
        <v>803</v>
      </c>
      <c r="V170" s="163">
        <v>725</v>
      </c>
      <c r="W170" s="163">
        <v>800</v>
      </c>
      <c r="X170" s="163">
        <v>850</v>
      </c>
      <c r="Z170" s="171">
        <v>470</v>
      </c>
      <c r="AA170" s="163">
        <v>1014</v>
      </c>
      <c r="AB170" s="163">
        <v>900</v>
      </c>
      <c r="AC170" s="163">
        <v>985</v>
      </c>
      <c r="AD170" s="163">
        <v>1100</v>
      </c>
      <c r="AF170" s="171">
        <v>160</v>
      </c>
      <c r="AG170" s="163">
        <v>1432</v>
      </c>
      <c r="AH170" s="163">
        <v>1250</v>
      </c>
      <c r="AI170" s="163">
        <v>1365</v>
      </c>
      <c r="AJ170" s="163">
        <v>1500</v>
      </c>
      <c r="AL170" s="171">
        <v>1720</v>
      </c>
      <c r="AM170" s="171">
        <v>871</v>
      </c>
      <c r="AN170" s="171">
        <v>695</v>
      </c>
      <c r="AO170" s="171">
        <v>825</v>
      </c>
      <c r="AP170" s="171">
        <v>975</v>
      </c>
    </row>
    <row r="171" spans="1:42" x14ac:dyDescent="0.2">
      <c r="A171" s="13" t="s">
        <v>1041</v>
      </c>
      <c r="B171" s="13">
        <v>30</v>
      </c>
      <c r="C171" s="13">
        <v>592</v>
      </c>
      <c r="D171" s="13">
        <v>575</v>
      </c>
      <c r="E171" s="13">
        <v>600</v>
      </c>
      <c r="F171" s="13">
        <v>600</v>
      </c>
      <c r="H171" s="124">
        <v>20</v>
      </c>
      <c r="I171" s="71">
        <v>596</v>
      </c>
      <c r="J171" s="71">
        <v>525</v>
      </c>
      <c r="K171" s="71">
        <v>550</v>
      </c>
      <c r="L171" s="71">
        <v>600</v>
      </c>
      <c r="N171" s="171">
        <v>240</v>
      </c>
      <c r="O171" s="163">
        <v>688</v>
      </c>
      <c r="P171" s="163">
        <v>650</v>
      </c>
      <c r="Q171" s="163">
        <v>695</v>
      </c>
      <c r="R171" s="163">
        <v>750</v>
      </c>
      <c r="T171" s="171">
        <v>760</v>
      </c>
      <c r="U171" s="163">
        <v>855</v>
      </c>
      <c r="V171" s="163">
        <v>775</v>
      </c>
      <c r="W171" s="163">
        <v>850</v>
      </c>
      <c r="X171" s="163">
        <v>900</v>
      </c>
      <c r="Z171" s="171">
        <v>380</v>
      </c>
      <c r="AA171" s="163">
        <v>1126</v>
      </c>
      <c r="AB171" s="163">
        <v>995</v>
      </c>
      <c r="AC171" s="163">
        <v>1100</v>
      </c>
      <c r="AD171" s="163">
        <v>1250</v>
      </c>
      <c r="AF171" s="171">
        <v>130</v>
      </c>
      <c r="AG171" s="163">
        <v>1540</v>
      </c>
      <c r="AH171" s="163">
        <v>1300</v>
      </c>
      <c r="AI171" s="163">
        <v>1493</v>
      </c>
      <c r="AJ171" s="163">
        <v>1700</v>
      </c>
      <c r="AL171" s="171">
        <v>1560</v>
      </c>
      <c r="AM171" s="171">
        <v>947</v>
      </c>
      <c r="AN171" s="171">
        <v>760</v>
      </c>
      <c r="AO171" s="171">
        <v>875</v>
      </c>
      <c r="AP171" s="171">
        <v>1056</v>
      </c>
    </row>
    <row r="172" spans="1:42" x14ac:dyDescent="0.2">
      <c r="A172" s="13" t="s">
        <v>1042</v>
      </c>
      <c r="B172" s="13">
        <v>130</v>
      </c>
      <c r="C172" s="13">
        <v>451</v>
      </c>
      <c r="D172" s="13">
        <v>420</v>
      </c>
      <c r="E172" s="13">
        <v>450</v>
      </c>
      <c r="F172" s="13">
        <v>490</v>
      </c>
      <c r="H172" s="124">
        <v>150</v>
      </c>
      <c r="I172" s="71">
        <v>543</v>
      </c>
      <c r="J172" s="71">
        <v>480</v>
      </c>
      <c r="K172" s="71">
        <v>550</v>
      </c>
      <c r="L172" s="71">
        <v>595</v>
      </c>
      <c r="N172" s="171">
        <v>730</v>
      </c>
      <c r="O172" s="163">
        <v>685</v>
      </c>
      <c r="P172" s="163">
        <v>650</v>
      </c>
      <c r="Q172" s="163">
        <v>675</v>
      </c>
      <c r="R172" s="163">
        <v>750</v>
      </c>
      <c r="T172" s="171">
        <v>770</v>
      </c>
      <c r="U172" s="163">
        <v>865</v>
      </c>
      <c r="V172" s="163">
        <v>800</v>
      </c>
      <c r="W172" s="163">
        <v>850</v>
      </c>
      <c r="X172" s="163">
        <v>900</v>
      </c>
      <c r="Z172" s="171">
        <v>610</v>
      </c>
      <c r="AA172" s="163">
        <v>1104</v>
      </c>
      <c r="AB172" s="163">
        <v>1000</v>
      </c>
      <c r="AC172" s="163">
        <v>1100</v>
      </c>
      <c r="AD172" s="163">
        <v>1200</v>
      </c>
      <c r="AF172" s="171">
        <v>110</v>
      </c>
      <c r="AG172" s="163">
        <v>1410</v>
      </c>
      <c r="AH172" s="163">
        <v>1200</v>
      </c>
      <c r="AI172" s="163">
        <v>1350</v>
      </c>
      <c r="AJ172" s="163">
        <v>1500</v>
      </c>
      <c r="AL172" s="171">
        <v>2490</v>
      </c>
      <c r="AM172" s="171">
        <v>854</v>
      </c>
      <c r="AN172" s="171">
        <v>675</v>
      </c>
      <c r="AO172" s="171">
        <v>825</v>
      </c>
      <c r="AP172" s="171">
        <v>1000</v>
      </c>
    </row>
    <row r="173" spans="1:42" x14ac:dyDescent="0.2">
      <c r="A173" s="13" t="s">
        <v>1043</v>
      </c>
      <c r="B173" s="13">
        <v>330</v>
      </c>
      <c r="C173" s="13">
        <v>437</v>
      </c>
      <c r="D173" s="13">
        <v>360</v>
      </c>
      <c r="E173" s="13">
        <v>450</v>
      </c>
      <c r="F173" s="13">
        <v>500</v>
      </c>
      <c r="H173" s="124">
        <v>30</v>
      </c>
      <c r="I173" s="71">
        <v>505</v>
      </c>
      <c r="J173" s="71">
        <v>447</v>
      </c>
      <c r="K173" s="71">
        <v>483</v>
      </c>
      <c r="L173" s="71">
        <v>563</v>
      </c>
      <c r="N173" s="171">
        <v>390</v>
      </c>
      <c r="O173" s="163">
        <v>602</v>
      </c>
      <c r="P173" s="163">
        <v>550</v>
      </c>
      <c r="Q173" s="163">
        <v>595</v>
      </c>
      <c r="R173" s="163">
        <v>625</v>
      </c>
      <c r="T173" s="171">
        <v>930</v>
      </c>
      <c r="U173" s="163">
        <v>726</v>
      </c>
      <c r="V173" s="163">
        <v>675</v>
      </c>
      <c r="W173" s="163">
        <v>725</v>
      </c>
      <c r="X173" s="163">
        <v>765</v>
      </c>
      <c r="Z173" s="171">
        <v>610</v>
      </c>
      <c r="AA173" s="163">
        <v>841</v>
      </c>
      <c r="AB173" s="163">
        <v>760</v>
      </c>
      <c r="AC173" s="163">
        <v>825</v>
      </c>
      <c r="AD173" s="163">
        <v>900</v>
      </c>
      <c r="AF173" s="171">
        <v>200</v>
      </c>
      <c r="AG173" s="163">
        <v>1175</v>
      </c>
      <c r="AH173" s="163">
        <v>995</v>
      </c>
      <c r="AI173" s="163">
        <v>1150</v>
      </c>
      <c r="AJ173" s="163">
        <v>1295</v>
      </c>
      <c r="AL173" s="171">
        <v>2490</v>
      </c>
      <c r="AM173" s="171">
        <v>730</v>
      </c>
      <c r="AN173" s="171">
        <v>600</v>
      </c>
      <c r="AO173" s="171">
        <v>725</v>
      </c>
      <c r="AP173" s="171">
        <v>810</v>
      </c>
    </row>
    <row r="174" spans="1:42" x14ac:dyDescent="0.2">
      <c r="A174" s="13" t="s">
        <v>1044</v>
      </c>
      <c r="B174" s="13">
        <v>240</v>
      </c>
      <c r="C174" s="13">
        <v>462</v>
      </c>
      <c r="D174" s="13">
        <v>420</v>
      </c>
      <c r="E174" s="13">
        <v>460</v>
      </c>
      <c r="F174" s="13">
        <v>500</v>
      </c>
      <c r="H174" s="124">
        <v>80</v>
      </c>
      <c r="I174" s="71">
        <v>576</v>
      </c>
      <c r="J174" s="71">
        <v>495</v>
      </c>
      <c r="K174" s="71">
        <v>580</v>
      </c>
      <c r="L174" s="71">
        <v>650</v>
      </c>
      <c r="N174" s="171">
        <v>720</v>
      </c>
      <c r="O174" s="163">
        <v>684</v>
      </c>
      <c r="P174" s="163">
        <v>625</v>
      </c>
      <c r="Q174" s="163">
        <v>675</v>
      </c>
      <c r="R174" s="163">
        <v>725</v>
      </c>
      <c r="T174" s="171">
        <v>1100</v>
      </c>
      <c r="U174" s="163">
        <v>904</v>
      </c>
      <c r="V174" s="163">
        <v>795</v>
      </c>
      <c r="W174" s="163">
        <v>850</v>
      </c>
      <c r="X174" s="163">
        <v>950</v>
      </c>
      <c r="Z174" s="171">
        <v>490</v>
      </c>
      <c r="AA174" s="163">
        <v>1139</v>
      </c>
      <c r="AB174" s="163">
        <v>975</v>
      </c>
      <c r="AC174" s="163">
        <v>1125</v>
      </c>
      <c r="AD174" s="163">
        <v>1255</v>
      </c>
      <c r="AF174" s="171">
        <v>140</v>
      </c>
      <c r="AG174" s="163">
        <v>1497</v>
      </c>
      <c r="AH174" s="163">
        <v>1250</v>
      </c>
      <c r="AI174" s="163">
        <v>1400</v>
      </c>
      <c r="AJ174" s="163">
        <v>1600</v>
      </c>
      <c r="AL174" s="171">
        <v>2770</v>
      </c>
      <c r="AM174" s="171">
        <v>872</v>
      </c>
      <c r="AN174" s="171">
        <v>675</v>
      </c>
      <c r="AO174" s="171">
        <v>825</v>
      </c>
      <c r="AP174" s="171">
        <v>995</v>
      </c>
    </row>
    <row r="175" spans="1:42" x14ac:dyDescent="0.2">
      <c r="A175" s="13" t="s">
        <v>1045</v>
      </c>
      <c r="B175" s="13">
        <v>10</v>
      </c>
      <c r="C175" s="13">
        <v>640</v>
      </c>
      <c r="D175" s="13">
        <v>650</v>
      </c>
      <c r="E175" s="13">
        <v>650</v>
      </c>
      <c r="F175" s="13">
        <v>700</v>
      </c>
      <c r="H175" s="124">
        <v>70</v>
      </c>
      <c r="I175" s="71">
        <v>628</v>
      </c>
      <c r="J175" s="71">
        <v>595</v>
      </c>
      <c r="K175" s="71">
        <v>625</v>
      </c>
      <c r="L175" s="71">
        <v>675</v>
      </c>
      <c r="N175" s="171">
        <v>470</v>
      </c>
      <c r="O175" s="163">
        <v>765</v>
      </c>
      <c r="P175" s="163">
        <v>715</v>
      </c>
      <c r="Q175" s="163">
        <v>750</v>
      </c>
      <c r="R175" s="163">
        <v>800</v>
      </c>
      <c r="T175" s="171">
        <v>950</v>
      </c>
      <c r="U175" s="163">
        <v>945</v>
      </c>
      <c r="V175" s="163">
        <v>850</v>
      </c>
      <c r="W175" s="163">
        <v>950</v>
      </c>
      <c r="X175" s="163">
        <v>1000</v>
      </c>
      <c r="Z175" s="171">
        <v>540</v>
      </c>
      <c r="AA175" s="163">
        <v>1199</v>
      </c>
      <c r="AB175" s="163">
        <v>1090</v>
      </c>
      <c r="AC175" s="163">
        <v>1200</v>
      </c>
      <c r="AD175" s="163">
        <v>1325</v>
      </c>
      <c r="AF175" s="171">
        <v>110</v>
      </c>
      <c r="AG175" s="163">
        <v>1595</v>
      </c>
      <c r="AH175" s="163">
        <v>1450</v>
      </c>
      <c r="AI175" s="163">
        <v>1595</v>
      </c>
      <c r="AJ175" s="163">
        <v>1750</v>
      </c>
      <c r="AL175" s="171">
        <v>2150</v>
      </c>
      <c r="AM175" s="171">
        <v>990</v>
      </c>
      <c r="AN175" s="171">
        <v>800</v>
      </c>
      <c r="AO175" s="171">
        <v>950</v>
      </c>
      <c r="AP175" s="171">
        <v>1140</v>
      </c>
    </row>
    <row r="176" spans="1:42" x14ac:dyDescent="0.2">
      <c r="A176" s="13" t="s">
        <v>821</v>
      </c>
      <c r="B176" s="13">
        <v>430</v>
      </c>
      <c r="C176" s="13">
        <v>554</v>
      </c>
      <c r="D176" s="13">
        <v>495</v>
      </c>
      <c r="E176" s="13">
        <v>550</v>
      </c>
      <c r="F176" s="13">
        <v>620</v>
      </c>
      <c r="H176" s="124">
        <v>150</v>
      </c>
      <c r="I176" s="71">
        <v>745</v>
      </c>
      <c r="J176" s="71">
        <v>600</v>
      </c>
      <c r="K176" s="71">
        <v>750</v>
      </c>
      <c r="L176" s="71">
        <v>895</v>
      </c>
      <c r="N176" s="171">
        <v>1250</v>
      </c>
      <c r="O176" s="163">
        <v>821</v>
      </c>
      <c r="P176" s="163">
        <v>600</v>
      </c>
      <c r="Q176" s="163">
        <v>800</v>
      </c>
      <c r="R176" s="163">
        <v>1000</v>
      </c>
      <c r="T176" s="171">
        <v>2760</v>
      </c>
      <c r="U176" s="163">
        <v>960</v>
      </c>
      <c r="V176" s="163">
        <v>725</v>
      </c>
      <c r="W176" s="163">
        <v>870</v>
      </c>
      <c r="X176" s="163">
        <v>1170</v>
      </c>
      <c r="Z176" s="171">
        <v>1880</v>
      </c>
      <c r="AA176" s="163">
        <v>1137</v>
      </c>
      <c r="AB176" s="163">
        <v>885</v>
      </c>
      <c r="AC176" s="163">
        <v>1075</v>
      </c>
      <c r="AD176" s="163">
        <v>1300</v>
      </c>
      <c r="AF176" s="171">
        <v>730</v>
      </c>
      <c r="AG176" s="163">
        <v>1693</v>
      </c>
      <c r="AH176" s="163">
        <v>1250</v>
      </c>
      <c r="AI176" s="163">
        <v>1500</v>
      </c>
      <c r="AJ176" s="163">
        <v>2000</v>
      </c>
      <c r="AL176" s="171">
        <v>7200</v>
      </c>
      <c r="AM176" s="171">
        <v>1028</v>
      </c>
      <c r="AN176" s="171">
        <v>725</v>
      </c>
      <c r="AO176" s="171">
        <v>925</v>
      </c>
      <c r="AP176" s="171">
        <v>1250</v>
      </c>
    </row>
    <row r="177" spans="1:42" x14ac:dyDescent="0.2">
      <c r="A177" s="13" t="s">
        <v>501</v>
      </c>
      <c r="B177" s="13">
        <v>300</v>
      </c>
      <c r="C177" s="13">
        <v>556</v>
      </c>
      <c r="D177" s="13">
        <v>495</v>
      </c>
      <c r="E177" s="13">
        <v>550</v>
      </c>
      <c r="F177" s="13">
        <v>625</v>
      </c>
      <c r="H177" s="124">
        <v>110</v>
      </c>
      <c r="I177" s="71">
        <v>829</v>
      </c>
      <c r="J177" s="71">
        <v>750</v>
      </c>
      <c r="K177" s="71">
        <v>800</v>
      </c>
      <c r="L177" s="71">
        <v>900</v>
      </c>
      <c r="N177" s="171">
        <v>540</v>
      </c>
      <c r="O177" s="163">
        <v>1038</v>
      </c>
      <c r="P177" s="163">
        <v>900</v>
      </c>
      <c r="Q177" s="163">
        <v>1000</v>
      </c>
      <c r="R177" s="163">
        <v>1150</v>
      </c>
      <c r="T177" s="171">
        <v>800</v>
      </c>
      <c r="U177" s="163">
        <v>1307</v>
      </c>
      <c r="V177" s="163">
        <v>1125</v>
      </c>
      <c r="W177" s="163">
        <v>1275</v>
      </c>
      <c r="X177" s="163">
        <v>1450</v>
      </c>
      <c r="Z177" s="171">
        <v>480</v>
      </c>
      <c r="AA177" s="163">
        <v>1515</v>
      </c>
      <c r="AB177" s="163">
        <v>1250</v>
      </c>
      <c r="AC177" s="163">
        <v>1445</v>
      </c>
      <c r="AD177" s="163">
        <v>1700</v>
      </c>
      <c r="AF177" s="171">
        <v>220</v>
      </c>
      <c r="AG177" s="163">
        <v>2209</v>
      </c>
      <c r="AH177" s="163">
        <v>1750</v>
      </c>
      <c r="AI177" s="163">
        <v>2000</v>
      </c>
      <c r="AJ177" s="163">
        <v>2500</v>
      </c>
      <c r="AL177" s="171">
        <v>2450</v>
      </c>
      <c r="AM177" s="171">
        <v>1255</v>
      </c>
      <c r="AN177" s="171">
        <v>950</v>
      </c>
      <c r="AO177" s="171">
        <v>1200</v>
      </c>
      <c r="AP177" s="171">
        <v>1450</v>
      </c>
    </row>
    <row r="178" spans="1:42" x14ac:dyDescent="0.2">
      <c r="A178" s="13" t="s">
        <v>503</v>
      </c>
      <c r="B178" s="13" t="s">
        <v>84</v>
      </c>
      <c r="C178" s="13">
        <v>489</v>
      </c>
      <c r="D178" s="13">
        <v>420</v>
      </c>
      <c r="E178" s="13">
        <v>485</v>
      </c>
      <c r="F178" s="13">
        <v>550</v>
      </c>
      <c r="H178" s="124">
        <v>10</v>
      </c>
      <c r="I178" s="71">
        <v>508</v>
      </c>
      <c r="J178" s="71">
        <v>485</v>
      </c>
      <c r="K178" s="71">
        <v>495</v>
      </c>
      <c r="L178" s="71">
        <v>575</v>
      </c>
      <c r="N178" s="171">
        <v>110</v>
      </c>
      <c r="O178" s="163">
        <v>643</v>
      </c>
      <c r="P178" s="163">
        <v>575</v>
      </c>
      <c r="Q178" s="163">
        <v>643</v>
      </c>
      <c r="R178" s="163">
        <v>695</v>
      </c>
      <c r="T178" s="171">
        <v>330</v>
      </c>
      <c r="U178" s="163">
        <v>769</v>
      </c>
      <c r="V178" s="163">
        <v>722</v>
      </c>
      <c r="W178" s="163">
        <v>760</v>
      </c>
      <c r="X178" s="163">
        <v>820</v>
      </c>
      <c r="Z178" s="171">
        <v>200</v>
      </c>
      <c r="AA178" s="163">
        <v>961</v>
      </c>
      <c r="AB178" s="163">
        <v>850</v>
      </c>
      <c r="AC178" s="163">
        <v>935</v>
      </c>
      <c r="AD178" s="163">
        <v>1045</v>
      </c>
      <c r="AF178" s="171">
        <v>80</v>
      </c>
      <c r="AG178" s="163">
        <v>1439</v>
      </c>
      <c r="AH178" s="163">
        <v>1225</v>
      </c>
      <c r="AI178" s="163">
        <v>1350</v>
      </c>
      <c r="AJ178" s="163">
        <v>1500</v>
      </c>
      <c r="AL178" s="171">
        <v>730</v>
      </c>
      <c r="AM178" s="171">
        <v>876</v>
      </c>
      <c r="AN178" s="171">
        <v>715</v>
      </c>
      <c r="AO178" s="171">
        <v>800</v>
      </c>
      <c r="AP178" s="171">
        <v>950</v>
      </c>
    </row>
    <row r="179" spans="1:42" x14ac:dyDescent="0.2">
      <c r="A179" s="13" t="s">
        <v>505</v>
      </c>
      <c r="B179" s="13">
        <v>20</v>
      </c>
      <c r="C179" s="13">
        <v>446</v>
      </c>
      <c r="D179" s="13">
        <v>412</v>
      </c>
      <c r="E179" s="13">
        <v>412</v>
      </c>
      <c r="F179" s="13">
        <v>455</v>
      </c>
      <c r="H179" s="124">
        <v>10</v>
      </c>
      <c r="I179" s="71">
        <v>419</v>
      </c>
      <c r="J179" s="71">
        <v>350</v>
      </c>
      <c r="K179" s="71">
        <v>440</v>
      </c>
      <c r="L179" s="71">
        <v>450</v>
      </c>
      <c r="N179" s="171">
        <v>160</v>
      </c>
      <c r="O179" s="163">
        <v>505</v>
      </c>
      <c r="P179" s="163">
        <v>475</v>
      </c>
      <c r="Q179" s="163">
        <v>500</v>
      </c>
      <c r="R179" s="163">
        <v>550</v>
      </c>
      <c r="T179" s="171">
        <v>430</v>
      </c>
      <c r="U179" s="163">
        <v>654</v>
      </c>
      <c r="V179" s="163">
        <v>600</v>
      </c>
      <c r="W179" s="163">
        <v>650</v>
      </c>
      <c r="X179" s="163">
        <v>700</v>
      </c>
      <c r="Z179" s="171">
        <v>300</v>
      </c>
      <c r="AA179" s="163">
        <v>790</v>
      </c>
      <c r="AB179" s="163">
        <v>725</v>
      </c>
      <c r="AC179" s="163">
        <v>795</v>
      </c>
      <c r="AD179" s="163">
        <v>850</v>
      </c>
      <c r="AF179" s="171">
        <v>70</v>
      </c>
      <c r="AG179" s="163">
        <v>1089</v>
      </c>
      <c r="AH179" s="163">
        <v>895</v>
      </c>
      <c r="AI179" s="163">
        <v>1000</v>
      </c>
      <c r="AJ179" s="163">
        <v>1200</v>
      </c>
      <c r="AL179" s="171">
        <v>980</v>
      </c>
      <c r="AM179" s="171">
        <v>697</v>
      </c>
      <c r="AN179" s="171">
        <v>575</v>
      </c>
      <c r="AO179" s="171">
        <v>675</v>
      </c>
      <c r="AP179" s="171">
        <v>795</v>
      </c>
    </row>
    <row r="180" spans="1:42" x14ac:dyDescent="0.2">
      <c r="A180" s="13" t="s">
        <v>507</v>
      </c>
      <c r="B180" s="13">
        <v>20</v>
      </c>
      <c r="C180" s="13">
        <v>604</v>
      </c>
      <c r="D180" s="13">
        <v>580</v>
      </c>
      <c r="E180" s="13">
        <v>595</v>
      </c>
      <c r="F180" s="13">
        <v>625</v>
      </c>
      <c r="H180" s="124">
        <v>20</v>
      </c>
      <c r="I180" s="71">
        <v>492</v>
      </c>
      <c r="J180" s="71">
        <v>425</v>
      </c>
      <c r="K180" s="71">
        <v>495</v>
      </c>
      <c r="L180" s="71">
        <v>550</v>
      </c>
      <c r="N180" s="171">
        <v>270</v>
      </c>
      <c r="O180" s="163">
        <v>625</v>
      </c>
      <c r="P180" s="163">
        <v>570</v>
      </c>
      <c r="Q180" s="163">
        <v>625</v>
      </c>
      <c r="R180" s="163">
        <v>680</v>
      </c>
      <c r="T180" s="171">
        <v>650</v>
      </c>
      <c r="U180" s="163">
        <v>780</v>
      </c>
      <c r="V180" s="163">
        <v>700</v>
      </c>
      <c r="W180" s="163">
        <v>775</v>
      </c>
      <c r="X180" s="163">
        <v>850</v>
      </c>
      <c r="Z180" s="171">
        <v>400</v>
      </c>
      <c r="AA180" s="163">
        <v>966</v>
      </c>
      <c r="AB180" s="163">
        <v>850</v>
      </c>
      <c r="AC180" s="163">
        <v>925</v>
      </c>
      <c r="AD180" s="163">
        <v>1050</v>
      </c>
      <c r="AF180" s="171">
        <v>160</v>
      </c>
      <c r="AG180" s="163">
        <v>1355</v>
      </c>
      <c r="AH180" s="163">
        <v>1100</v>
      </c>
      <c r="AI180" s="163">
        <v>1300</v>
      </c>
      <c r="AJ180" s="163">
        <v>1500</v>
      </c>
      <c r="AL180" s="171">
        <v>1530</v>
      </c>
      <c r="AM180" s="171">
        <v>857</v>
      </c>
      <c r="AN180" s="171">
        <v>695</v>
      </c>
      <c r="AO180" s="171">
        <v>800</v>
      </c>
      <c r="AP180" s="171">
        <v>925</v>
      </c>
    </row>
    <row r="181" spans="1:42" x14ac:dyDescent="0.2">
      <c r="A181" s="13" t="s">
        <v>509</v>
      </c>
      <c r="B181" s="13">
        <v>100</v>
      </c>
      <c r="C181" s="13">
        <v>557</v>
      </c>
      <c r="D181" s="13">
        <v>500</v>
      </c>
      <c r="E181" s="13">
        <v>550</v>
      </c>
      <c r="F181" s="13">
        <v>600</v>
      </c>
      <c r="H181" s="124">
        <v>10</v>
      </c>
      <c r="I181" s="71">
        <v>692</v>
      </c>
      <c r="J181" s="71">
        <v>650</v>
      </c>
      <c r="K181" s="71">
        <v>680</v>
      </c>
      <c r="L181" s="71">
        <v>750</v>
      </c>
      <c r="N181" s="171">
        <v>170</v>
      </c>
      <c r="O181" s="163">
        <v>840</v>
      </c>
      <c r="P181" s="163">
        <v>750</v>
      </c>
      <c r="Q181" s="163">
        <v>825</v>
      </c>
      <c r="R181" s="163">
        <v>900</v>
      </c>
      <c r="T181" s="171">
        <v>550</v>
      </c>
      <c r="U181" s="163">
        <v>1028</v>
      </c>
      <c r="V181" s="163">
        <v>900</v>
      </c>
      <c r="W181" s="163">
        <v>1000</v>
      </c>
      <c r="X181" s="163">
        <v>1150</v>
      </c>
      <c r="Z181" s="171">
        <v>500</v>
      </c>
      <c r="AA181" s="163">
        <v>1187</v>
      </c>
      <c r="AB181" s="163">
        <v>1025</v>
      </c>
      <c r="AC181" s="163">
        <v>1153</v>
      </c>
      <c r="AD181" s="163">
        <v>1300</v>
      </c>
      <c r="AF181" s="171">
        <v>200</v>
      </c>
      <c r="AG181" s="163">
        <v>1712</v>
      </c>
      <c r="AH181" s="163">
        <v>1350</v>
      </c>
      <c r="AI181" s="163">
        <v>1590</v>
      </c>
      <c r="AJ181" s="163">
        <v>1950</v>
      </c>
      <c r="AL181" s="171">
        <v>1520</v>
      </c>
      <c r="AM181" s="171">
        <v>1117</v>
      </c>
      <c r="AN181" s="171">
        <v>900</v>
      </c>
      <c r="AO181" s="171">
        <v>1050</v>
      </c>
      <c r="AP181" s="171">
        <v>1270</v>
      </c>
    </row>
    <row r="182" spans="1:42" x14ac:dyDescent="0.2">
      <c r="A182" s="13" t="s">
        <v>822</v>
      </c>
      <c r="B182" s="13">
        <v>140</v>
      </c>
      <c r="C182" s="13">
        <v>517</v>
      </c>
      <c r="D182" s="13">
        <v>445</v>
      </c>
      <c r="E182" s="13">
        <v>542</v>
      </c>
      <c r="F182" s="13">
        <v>585</v>
      </c>
      <c r="H182" s="124">
        <v>180</v>
      </c>
      <c r="I182" s="71">
        <v>616</v>
      </c>
      <c r="J182" s="71">
        <v>550</v>
      </c>
      <c r="K182" s="71">
        <v>600</v>
      </c>
      <c r="L182" s="71">
        <v>650</v>
      </c>
      <c r="N182" s="171">
        <v>2420</v>
      </c>
      <c r="O182" s="163">
        <v>784</v>
      </c>
      <c r="P182" s="163">
        <v>685</v>
      </c>
      <c r="Q182" s="163">
        <v>775</v>
      </c>
      <c r="R182" s="163">
        <v>875</v>
      </c>
      <c r="T182" s="171">
        <v>5120</v>
      </c>
      <c r="U182" s="163">
        <v>962</v>
      </c>
      <c r="V182" s="163">
        <v>815</v>
      </c>
      <c r="W182" s="163">
        <v>925</v>
      </c>
      <c r="X182" s="163">
        <v>1100</v>
      </c>
      <c r="Z182" s="171">
        <v>3010</v>
      </c>
      <c r="AA182" s="163">
        <v>1193</v>
      </c>
      <c r="AB182" s="163">
        <v>1000</v>
      </c>
      <c r="AC182" s="163">
        <v>1195</v>
      </c>
      <c r="AD182" s="163">
        <v>1325</v>
      </c>
      <c r="AF182" s="171">
        <v>1060</v>
      </c>
      <c r="AG182" s="163">
        <v>1692</v>
      </c>
      <c r="AH182" s="163">
        <v>1300</v>
      </c>
      <c r="AI182" s="163">
        <v>1500</v>
      </c>
      <c r="AJ182" s="163">
        <v>1850</v>
      </c>
      <c r="AL182" s="171">
        <v>11920</v>
      </c>
      <c r="AM182" s="171">
        <v>1039</v>
      </c>
      <c r="AN182" s="171">
        <v>800</v>
      </c>
      <c r="AO182" s="171">
        <v>950</v>
      </c>
      <c r="AP182" s="171">
        <v>1200</v>
      </c>
    </row>
    <row r="183" spans="1:42" x14ac:dyDescent="0.2">
      <c r="A183" s="13" t="s">
        <v>511</v>
      </c>
      <c r="B183" s="13">
        <v>50</v>
      </c>
      <c r="C183" s="13">
        <v>565</v>
      </c>
      <c r="D183" s="13">
        <v>542</v>
      </c>
      <c r="E183" s="13">
        <v>585</v>
      </c>
      <c r="F183" s="13">
        <v>585</v>
      </c>
      <c r="H183" s="124">
        <v>20</v>
      </c>
      <c r="I183" s="71">
        <v>641</v>
      </c>
      <c r="J183" s="71">
        <v>575</v>
      </c>
      <c r="K183" s="71">
        <v>625</v>
      </c>
      <c r="L183" s="71">
        <v>675</v>
      </c>
      <c r="N183" s="171">
        <v>360</v>
      </c>
      <c r="O183" s="163">
        <v>782</v>
      </c>
      <c r="P183" s="163">
        <v>725</v>
      </c>
      <c r="Q183" s="163">
        <v>775</v>
      </c>
      <c r="R183" s="163">
        <v>850</v>
      </c>
      <c r="T183" s="171">
        <v>600</v>
      </c>
      <c r="U183" s="163">
        <v>993</v>
      </c>
      <c r="V183" s="163">
        <v>900</v>
      </c>
      <c r="W183" s="163">
        <v>975</v>
      </c>
      <c r="X183" s="163">
        <v>1100</v>
      </c>
      <c r="Z183" s="171">
        <v>470</v>
      </c>
      <c r="AA183" s="163">
        <v>1220</v>
      </c>
      <c r="AB183" s="163">
        <v>1100</v>
      </c>
      <c r="AC183" s="163">
        <v>1225</v>
      </c>
      <c r="AD183" s="163">
        <v>1300</v>
      </c>
      <c r="AF183" s="171">
        <v>120</v>
      </c>
      <c r="AG183" s="163">
        <v>1649</v>
      </c>
      <c r="AH183" s="163">
        <v>1350</v>
      </c>
      <c r="AI183" s="163">
        <v>1500</v>
      </c>
      <c r="AJ183" s="163">
        <v>1750</v>
      </c>
      <c r="AL183" s="171">
        <v>1610</v>
      </c>
      <c r="AM183" s="171">
        <v>1044</v>
      </c>
      <c r="AN183" s="171">
        <v>835</v>
      </c>
      <c r="AO183" s="171">
        <v>1000</v>
      </c>
      <c r="AP183" s="171">
        <v>1200</v>
      </c>
    </row>
    <row r="184" spans="1:42" x14ac:dyDescent="0.2">
      <c r="A184" s="13" t="s">
        <v>513</v>
      </c>
      <c r="B184" s="13">
        <v>10</v>
      </c>
      <c r="C184" s="13">
        <v>354</v>
      </c>
      <c r="D184" s="13">
        <v>300</v>
      </c>
      <c r="E184" s="13">
        <v>300</v>
      </c>
      <c r="F184" s="13">
        <v>300</v>
      </c>
      <c r="H184" s="124">
        <v>20</v>
      </c>
      <c r="I184" s="71">
        <v>528</v>
      </c>
      <c r="J184" s="71">
        <v>463</v>
      </c>
      <c r="K184" s="71">
        <v>523</v>
      </c>
      <c r="L184" s="71">
        <v>595</v>
      </c>
      <c r="N184" s="171">
        <v>280</v>
      </c>
      <c r="O184" s="163">
        <v>676</v>
      </c>
      <c r="P184" s="163">
        <v>615</v>
      </c>
      <c r="Q184" s="163">
        <v>675</v>
      </c>
      <c r="R184" s="163">
        <v>725</v>
      </c>
      <c r="T184" s="171">
        <v>780</v>
      </c>
      <c r="U184" s="163">
        <v>827</v>
      </c>
      <c r="V184" s="163">
        <v>750</v>
      </c>
      <c r="W184" s="163">
        <v>825</v>
      </c>
      <c r="X184" s="163">
        <v>895</v>
      </c>
      <c r="Z184" s="171">
        <v>480</v>
      </c>
      <c r="AA184" s="163">
        <v>1043</v>
      </c>
      <c r="AB184" s="163">
        <v>925</v>
      </c>
      <c r="AC184" s="163">
        <v>1000</v>
      </c>
      <c r="AD184" s="163">
        <v>1150</v>
      </c>
      <c r="AF184" s="171">
        <v>120</v>
      </c>
      <c r="AG184" s="163">
        <v>1565</v>
      </c>
      <c r="AH184" s="163">
        <v>1260</v>
      </c>
      <c r="AI184" s="163">
        <v>1400</v>
      </c>
      <c r="AJ184" s="163">
        <v>1750</v>
      </c>
      <c r="AL184" s="171">
        <v>1680</v>
      </c>
      <c r="AM184" s="171">
        <v>910</v>
      </c>
      <c r="AN184" s="171">
        <v>750</v>
      </c>
      <c r="AO184" s="171">
        <v>850</v>
      </c>
      <c r="AP184" s="171">
        <v>1000</v>
      </c>
    </row>
    <row r="185" spans="1:42" x14ac:dyDescent="0.2">
      <c r="A185" s="13" t="s">
        <v>515</v>
      </c>
      <c r="B185" s="13">
        <v>10</v>
      </c>
      <c r="C185" s="13">
        <v>463</v>
      </c>
      <c r="D185" s="13">
        <v>445</v>
      </c>
      <c r="E185" s="13">
        <v>445</v>
      </c>
      <c r="F185" s="13">
        <v>500</v>
      </c>
      <c r="H185" s="124">
        <v>20</v>
      </c>
      <c r="I185" s="71">
        <v>692</v>
      </c>
      <c r="J185" s="71">
        <v>615</v>
      </c>
      <c r="K185" s="71">
        <v>675</v>
      </c>
      <c r="L185" s="71">
        <v>775</v>
      </c>
      <c r="N185" s="171">
        <v>240</v>
      </c>
      <c r="O185" s="163">
        <v>925</v>
      </c>
      <c r="P185" s="163">
        <v>850</v>
      </c>
      <c r="Q185" s="163">
        <v>895</v>
      </c>
      <c r="R185" s="163">
        <v>975</v>
      </c>
      <c r="T185" s="171">
        <v>530</v>
      </c>
      <c r="U185" s="163">
        <v>1166</v>
      </c>
      <c r="V185" s="163">
        <v>1000</v>
      </c>
      <c r="W185" s="163">
        <v>1150</v>
      </c>
      <c r="X185" s="163">
        <v>1295</v>
      </c>
      <c r="Z185" s="171">
        <v>190</v>
      </c>
      <c r="AA185" s="163">
        <v>1542</v>
      </c>
      <c r="AB185" s="163">
        <v>1335</v>
      </c>
      <c r="AC185" s="163">
        <v>1500</v>
      </c>
      <c r="AD185" s="163">
        <v>1650</v>
      </c>
      <c r="AF185" s="171">
        <v>100</v>
      </c>
      <c r="AG185" s="163">
        <v>2378</v>
      </c>
      <c r="AH185" s="163">
        <v>1750</v>
      </c>
      <c r="AI185" s="163">
        <v>2200</v>
      </c>
      <c r="AJ185" s="163">
        <v>2700</v>
      </c>
      <c r="AL185" s="171">
        <v>1090</v>
      </c>
      <c r="AM185" s="171">
        <v>1268</v>
      </c>
      <c r="AN185" s="171">
        <v>950</v>
      </c>
      <c r="AO185" s="171">
        <v>1150</v>
      </c>
      <c r="AP185" s="171">
        <v>1400</v>
      </c>
    </row>
    <row r="186" spans="1:42" x14ac:dyDescent="0.2">
      <c r="A186" s="13" t="s">
        <v>517</v>
      </c>
      <c r="B186" s="13">
        <v>10</v>
      </c>
      <c r="C186" s="13">
        <v>538</v>
      </c>
      <c r="D186" s="13">
        <v>515</v>
      </c>
      <c r="E186" s="13">
        <v>550</v>
      </c>
      <c r="F186" s="13">
        <v>625</v>
      </c>
      <c r="H186" s="124">
        <v>10</v>
      </c>
      <c r="I186" s="71">
        <v>853</v>
      </c>
      <c r="J186" s="71">
        <v>735</v>
      </c>
      <c r="K186" s="71">
        <v>900</v>
      </c>
      <c r="L186" s="71">
        <v>935</v>
      </c>
      <c r="N186" s="171">
        <v>120</v>
      </c>
      <c r="O186" s="163">
        <v>762</v>
      </c>
      <c r="P186" s="163">
        <v>700</v>
      </c>
      <c r="Q186" s="163">
        <v>750</v>
      </c>
      <c r="R186" s="163">
        <v>825</v>
      </c>
      <c r="T186" s="171">
        <v>220</v>
      </c>
      <c r="U186" s="163">
        <v>946</v>
      </c>
      <c r="V186" s="163">
        <v>850</v>
      </c>
      <c r="W186" s="163">
        <v>925</v>
      </c>
      <c r="X186" s="163">
        <v>1025</v>
      </c>
      <c r="Z186" s="171">
        <v>160</v>
      </c>
      <c r="AA186" s="163">
        <v>1191</v>
      </c>
      <c r="AB186" s="163">
        <v>1095</v>
      </c>
      <c r="AC186" s="163">
        <v>1200</v>
      </c>
      <c r="AD186" s="163">
        <v>1300</v>
      </c>
      <c r="AF186" s="171">
        <v>50</v>
      </c>
      <c r="AG186" s="163">
        <v>1491</v>
      </c>
      <c r="AH186" s="163">
        <v>1350</v>
      </c>
      <c r="AI186" s="163">
        <v>1500</v>
      </c>
      <c r="AJ186" s="163">
        <v>1600</v>
      </c>
      <c r="AL186" s="171">
        <v>570</v>
      </c>
      <c r="AM186" s="171">
        <v>1017</v>
      </c>
      <c r="AN186" s="171">
        <v>825</v>
      </c>
      <c r="AO186" s="171">
        <v>975</v>
      </c>
      <c r="AP186" s="171">
        <v>1198</v>
      </c>
    </row>
    <row r="187" spans="1:42" x14ac:dyDescent="0.2">
      <c r="A187" s="13" t="s">
        <v>519</v>
      </c>
      <c r="B187" s="13">
        <v>30</v>
      </c>
      <c r="C187" s="13">
        <v>543</v>
      </c>
      <c r="D187" s="13">
        <v>460</v>
      </c>
      <c r="E187" s="13">
        <v>510</v>
      </c>
      <c r="F187" s="13">
        <v>650</v>
      </c>
      <c r="H187" s="124">
        <v>30</v>
      </c>
      <c r="I187" s="71">
        <v>603</v>
      </c>
      <c r="J187" s="71">
        <v>563</v>
      </c>
      <c r="K187" s="71">
        <v>598</v>
      </c>
      <c r="L187" s="71">
        <v>638</v>
      </c>
      <c r="N187" s="171">
        <v>520</v>
      </c>
      <c r="O187" s="163">
        <v>842</v>
      </c>
      <c r="P187" s="163">
        <v>750</v>
      </c>
      <c r="Q187" s="163">
        <v>850</v>
      </c>
      <c r="R187" s="163">
        <v>925</v>
      </c>
      <c r="T187" s="171">
        <v>890</v>
      </c>
      <c r="U187" s="163">
        <v>1005</v>
      </c>
      <c r="V187" s="163">
        <v>850</v>
      </c>
      <c r="W187" s="163">
        <v>975</v>
      </c>
      <c r="X187" s="163">
        <v>1154</v>
      </c>
      <c r="Z187" s="171">
        <v>360</v>
      </c>
      <c r="AA187" s="163">
        <v>1213</v>
      </c>
      <c r="AB187" s="163">
        <v>1075</v>
      </c>
      <c r="AC187" s="163">
        <v>1200</v>
      </c>
      <c r="AD187" s="163">
        <v>1325</v>
      </c>
      <c r="AF187" s="171">
        <v>120</v>
      </c>
      <c r="AG187" s="163">
        <v>1702</v>
      </c>
      <c r="AH187" s="163">
        <v>1375</v>
      </c>
      <c r="AI187" s="163">
        <v>1650</v>
      </c>
      <c r="AJ187" s="163">
        <v>1900</v>
      </c>
      <c r="AL187" s="171">
        <v>1940</v>
      </c>
      <c r="AM187" s="171">
        <v>1029</v>
      </c>
      <c r="AN187" s="171">
        <v>834</v>
      </c>
      <c r="AO187" s="171">
        <v>950</v>
      </c>
      <c r="AP187" s="171">
        <v>1200</v>
      </c>
    </row>
    <row r="188" spans="1:42" x14ac:dyDescent="0.2">
      <c r="A188" s="13" t="s">
        <v>521</v>
      </c>
      <c r="B188" s="13">
        <v>10</v>
      </c>
      <c r="C188" s="13">
        <v>488</v>
      </c>
      <c r="D188" s="13">
        <v>440</v>
      </c>
      <c r="E188" s="13">
        <v>495</v>
      </c>
      <c r="F188" s="13">
        <v>550</v>
      </c>
      <c r="H188" s="124">
        <v>30</v>
      </c>
      <c r="I188" s="71">
        <v>536</v>
      </c>
      <c r="J188" s="71">
        <v>525</v>
      </c>
      <c r="K188" s="71">
        <v>525</v>
      </c>
      <c r="L188" s="71">
        <v>575</v>
      </c>
      <c r="N188" s="171">
        <v>210</v>
      </c>
      <c r="O188" s="163">
        <v>679</v>
      </c>
      <c r="P188" s="163">
        <v>620</v>
      </c>
      <c r="Q188" s="163">
        <v>675</v>
      </c>
      <c r="R188" s="163">
        <v>730</v>
      </c>
      <c r="T188" s="171">
        <v>590</v>
      </c>
      <c r="U188" s="163">
        <v>832</v>
      </c>
      <c r="V188" s="163">
        <v>756</v>
      </c>
      <c r="W188" s="163">
        <v>825</v>
      </c>
      <c r="X188" s="163">
        <v>895</v>
      </c>
      <c r="Z188" s="171">
        <v>300</v>
      </c>
      <c r="AA188" s="163">
        <v>1074</v>
      </c>
      <c r="AB188" s="163">
        <v>950</v>
      </c>
      <c r="AC188" s="163">
        <v>1050</v>
      </c>
      <c r="AD188" s="163">
        <v>1200</v>
      </c>
      <c r="AF188" s="171">
        <v>120</v>
      </c>
      <c r="AG188" s="163">
        <v>1426</v>
      </c>
      <c r="AH188" s="163">
        <v>1250</v>
      </c>
      <c r="AI188" s="163">
        <v>1400</v>
      </c>
      <c r="AJ188" s="163">
        <v>1570</v>
      </c>
      <c r="AL188" s="171">
        <v>1260</v>
      </c>
      <c r="AM188" s="171">
        <v>913</v>
      </c>
      <c r="AN188" s="171">
        <v>750</v>
      </c>
      <c r="AO188" s="171">
        <v>850</v>
      </c>
      <c r="AP188" s="171">
        <v>1000</v>
      </c>
    </row>
    <row r="189" spans="1:42" x14ac:dyDescent="0.2">
      <c r="A189" s="13" t="s">
        <v>523</v>
      </c>
      <c r="B189" s="13">
        <v>10</v>
      </c>
      <c r="C189" s="13">
        <v>705</v>
      </c>
      <c r="D189" s="13">
        <v>650</v>
      </c>
      <c r="E189" s="13">
        <v>775</v>
      </c>
      <c r="F189" s="13">
        <v>800</v>
      </c>
      <c r="H189" s="124">
        <v>10</v>
      </c>
      <c r="I189" s="71">
        <v>769</v>
      </c>
      <c r="J189" s="71">
        <v>750</v>
      </c>
      <c r="K189" s="71">
        <v>775</v>
      </c>
      <c r="L189" s="71">
        <v>800</v>
      </c>
      <c r="N189" s="171">
        <v>160</v>
      </c>
      <c r="O189" s="163">
        <v>917</v>
      </c>
      <c r="P189" s="163">
        <v>850</v>
      </c>
      <c r="Q189" s="163">
        <v>900</v>
      </c>
      <c r="R189" s="163">
        <v>995</v>
      </c>
      <c r="T189" s="171">
        <v>290</v>
      </c>
      <c r="U189" s="163">
        <v>1246</v>
      </c>
      <c r="V189" s="163">
        <v>1100</v>
      </c>
      <c r="W189" s="163">
        <v>1250</v>
      </c>
      <c r="X189" s="163">
        <v>1350</v>
      </c>
      <c r="Z189" s="171">
        <v>180</v>
      </c>
      <c r="AA189" s="163">
        <v>1574</v>
      </c>
      <c r="AB189" s="163">
        <v>1400</v>
      </c>
      <c r="AC189" s="163">
        <v>1500</v>
      </c>
      <c r="AD189" s="163">
        <v>1750</v>
      </c>
      <c r="AF189" s="171">
        <v>80</v>
      </c>
      <c r="AG189" s="163">
        <v>2383</v>
      </c>
      <c r="AH189" s="163">
        <v>1698</v>
      </c>
      <c r="AI189" s="163">
        <v>2200</v>
      </c>
      <c r="AJ189" s="163">
        <v>2575</v>
      </c>
      <c r="AL189" s="171">
        <v>720</v>
      </c>
      <c r="AM189" s="171">
        <v>1371</v>
      </c>
      <c r="AN189" s="171">
        <v>1000</v>
      </c>
      <c r="AO189" s="171">
        <v>1250</v>
      </c>
      <c r="AP189" s="171">
        <v>1500</v>
      </c>
    </row>
    <row r="190" spans="1:42" x14ac:dyDescent="0.2">
      <c r="A190" s="13" t="s">
        <v>525</v>
      </c>
      <c r="B190" s="13">
        <v>10</v>
      </c>
      <c r="C190" s="13">
        <v>457</v>
      </c>
      <c r="D190" s="13">
        <v>400</v>
      </c>
      <c r="E190" s="13">
        <v>475</v>
      </c>
      <c r="F190" s="13">
        <v>500</v>
      </c>
      <c r="H190" s="124">
        <v>10</v>
      </c>
      <c r="I190" s="71">
        <v>664</v>
      </c>
      <c r="J190" s="71">
        <v>625</v>
      </c>
      <c r="K190" s="71">
        <v>650</v>
      </c>
      <c r="L190" s="71">
        <v>675</v>
      </c>
      <c r="N190" s="171">
        <v>100</v>
      </c>
      <c r="O190" s="163">
        <v>830</v>
      </c>
      <c r="P190" s="163">
        <v>765</v>
      </c>
      <c r="Q190" s="163">
        <v>825</v>
      </c>
      <c r="R190" s="163">
        <v>895</v>
      </c>
      <c r="T190" s="171">
        <v>170</v>
      </c>
      <c r="U190" s="163">
        <v>1094</v>
      </c>
      <c r="V190" s="163">
        <v>995</v>
      </c>
      <c r="W190" s="163">
        <v>1100</v>
      </c>
      <c r="X190" s="163">
        <v>1200</v>
      </c>
      <c r="Z190" s="171">
        <v>110</v>
      </c>
      <c r="AA190" s="163">
        <v>1326</v>
      </c>
      <c r="AB190" s="163">
        <v>1250</v>
      </c>
      <c r="AC190" s="163">
        <v>1300</v>
      </c>
      <c r="AD190" s="163">
        <v>1400</v>
      </c>
      <c r="AF190" s="171">
        <v>30</v>
      </c>
      <c r="AG190" s="163">
        <v>1686</v>
      </c>
      <c r="AH190" s="163">
        <v>1450</v>
      </c>
      <c r="AI190" s="163">
        <v>1750</v>
      </c>
      <c r="AJ190" s="163">
        <v>1850</v>
      </c>
      <c r="AL190" s="171">
        <v>430</v>
      </c>
      <c r="AM190" s="171">
        <v>1121</v>
      </c>
      <c r="AN190" s="171">
        <v>900</v>
      </c>
      <c r="AO190" s="171">
        <v>1123</v>
      </c>
      <c r="AP190" s="171">
        <v>1300</v>
      </c>
    </row>
    <row r="191" spans="1:42" x14ac:dyDescent="0.2">
      <c r="A191" s="13" t="s">
        <v>527</v>
      </c>
      <c r="B191" s="13">
        <v>0</v>
      </c>
      <c r="C191" s="13">
        <v>489</v>
      </c>
      <c r="D191" s="13">
        <v>420</v>
      </c>
      <c r="E191" s="13">
        <v>485</v>
      </c>
      <c r="F191" s="13">
        <v>550</v>
      </c>
      <c r="H191" s="124">
        <v>10</v>
      </c>
      <c r="I191" s="71">
        <v>579</v>
      </c>
      <c r="J191" s="71">
        <v>520</v>
      </c>
      <c r="K191" s="71">
        <v>550</v>
      </c>
      <c r="L191" s="71">
        <v>650</v>
      </c>
      <c r="N191" s="171">
        <v>100</v>
      </c>
      <c r="O191" s="163">
        <v>701</v>
      </c>
      <c r="P191" s="163">
        <v>645</v>
      </c>
      <c r="Q191" s="163">
        <v>695</v>
      </c>
      <c r="R191" s="163">
        <v>735</v>
      </c>
      <c r="T191" s="171">
        <v>160</v>
      </c>
      <c r="U191" s="163">
        <v>853</v>
      </c>
      <c r="V191" s="163">
        <v>775</v>
      </c>
      <c r="W191" s="163">
        <v>850</v>
      </c>
      <c r="X191" s="163">
        <v>925</v>
      </c>
      <c r="Z191" s="171">
        <v>100</v>
      </c>
      <c r="AA191" s="163">
        <v>1064</v>
      </c>
      <c r="AB191" s="163">
        <v>975</v>
      </c>
      <c r="AC191" s="163">
        <v>1050</v>
      </c>
      <c r="AD191" s="163">
        <v>1150</v>
      </c>
      <c r="AF191" s="171">
        <v>50</v>
      </c>
      <c r="AG191" s="163">
        <v>1592</v>
      </c>
      <c r="AH191" s="163">
        <v>1310</v>
      </c>
      <c r="AI191" s="163">
        <v>1450</v>
      </c>
      <c r="AJ191" s="163">
        <v>1750</v>
      </c>
      <c r="AL191" s="171">
        <v>410</v>
      </c>
      <c r="AM191" s="171">
        <v>955</v>
      </c>
      <c r="AN191" s="171">
        <v>725</v>
      </c>
      <c r="AO191" s="171">
        <v>895</v>
      </c>
      <c r="AP191" s="171">
        <v>1050</v>
      </c>
    </row>
    <row r="192" spans="1:42" x14ac:dyDescent="0.2">
      <c r="A192" s="13" t="s">
        <v>529</v>
      </c>
      <c r="B192" s="13">
        <v>10</v>
      </c>
      <c r="C192" s="13">
        <v>441</v>
      </c>
      <c r="D192" s="13">
        <v>400</v>
      </c>
      <c r="E192" s="13">
        <v>425</v>
      </c>
      <c r="F192" s="13">
        <v>450</v>
      </c>
      <c r="H192" s="124">
        <v>20</v>
      </c>
      <c r="I192" s="71">
        <v>563</v>
      </c>
      <c r="J192" s="71">
        <v>495</v>
      </c>
      <c r="K192" s="71">
        <v>575</v>
      </c>
      <c r="L192" s="71">
        <v>615</v>
      </c>
      <c r="N192" s="171">
        <v>110</v>
      </c>
      <c r="O192" s="163">
        <v>719</v>
      </c>
      <c r="P192" s="163">
        <v>650</v>
      </c>
      <c r="Q192" s="163">
        <v>700</v>
      </c>
      <c r="R192" s="163">
        <v>775</v>
      </c>
      <c r="T192" s="171">
        <v>270</v>
      </c>
      <c r="U192" s="163">
        <v>978</v>
      </c>
      <c r="V192" s="163">
        <v>850</v>
      </c>
      <c r="W192" s="163">
        <v>950</v>
      </c>
      <c r="X192" s="163">
        <v>1050</v>
      </c>
      <c r="Z192" s="171">
        <v>190</v>
      </c>
      <c r="AA192" s="163">
        <v>1217</v>
      </c>
      <c r="AB192" s="163">
        <v>1100</v>
      </c>
      <c r="AC192" s="163">
        <v>1250</v>
      </c>
      <c r="AD192" s="163">
        <v>1325</v>
      </c>
      <c r="AF192" s="171">
        <v>50</v>
      </c>
      <c r="AG192" s="163">
        <v>1641</v>
      </c>
      <c r="AH192" s="163">
        <v>1400</v>
      </c>
      <c r="AI192" s="163">
        <v>1600</v>
      </c>
      <c r="AJ192" s="163">
        <v>1800</v>
      </c>
      <c r="AL192" s="171">
        <v>650</v>
      </c>
      <c r="AM192" s="171">
        <v>1030</v>
      </c>
      <c r="AN192" s="171">
        <v>800</v>
      </c>
      <c r="AO192" s="171">
        <v>995</v>
      </c>
      <c r="AP192" s="171">
        <v>1218</v>
      </c>
    </row>
    <row r="193" spans="1:42" x14ac:dyDescent="0.2">
      <c r="A193" s="13" t="s">
        <v>531</v>
      </c>
      <c r="B193" s="13">
        <v>10</v>
      </c>
      <c r="C193" s="13">
        <v>376</v>
      </c>
      <c r="D193" s="13">
        <v>350</v>
      </c>
      <c r="E193" s="13">
        <v>350</v>
      </c>
      <c r="F193" s="13">
        <v>410</v>
      </c>
      <c r="H193" s="124">
        <v>10</v>
      </c>
      <c r="I193" s="71">
        <v>531</v>
      </c>
      <c r="J193" s="71">
        <v>440</v>
      </c>
      <c r="K193" s="71">
        <v>500</v>
      </c>
      <c r="L193" s="71">
        <v>565</v>
      </c>
      <c r="N193" s="171">
        <v>130</v>
      </c>
      <c r="O193" s="163">
        <v>599</v>
      </c>
      <c r="P193" s="163">
        <v>540</v>
      </c>
      <c r="Q193" s="163">
        <v>595</v>
      </c>
      <c r="R193" s="163">
        <v>650</v>
      </c>
      <c r="T193" s="171">
        <v>370</v>
      </c>
      <c r="U193" s="163">
        <v>769</v>
      </c>
      <c r="V193" s="163">
        <v>685</v>
      </c>
      <c r="W193" s="163">
        <v>750</v>
      </c>
      <c r="X193" s="163">
        <v>825</v>
      </c>
      <c r="Z193" s="171">
        <v>220</v>
      </c>
      <c r="AA193" s="163">
        <v>947</v>
      </c>
      <c r="AB193" s="163">
        <v>850</v>
      </c>
      <c r="AC193" s="163">
        <v>925</v>
      </c>
      <c r="AD193" s="163">
        <v>1000</v>
      </c>
      <c r="AF193" s="171">
        <v>60</v>
      </c>
      <c r="AG193" s="163">
        <v>1304</v>
      </c>
      <c r="AH193" s="163">
        <v>1100</v>
      </c>
      <c r="AI193" s="163">
        <v>1275</v>
      </c>
      <c r="AJ193" s="163">
        <v>1450</v>
      </c>
      <c r="AL193" s="171">
        <v>780</v>
      </c>
      <c r="AM193" s="171">
        <v>827</v>
      </c>
      <c r="AN193" s="171">
        <v>675</v>
      </c>
      <c r="AO193" s="171">
        <v>795</v>
      </c>
      <c r="AP193" s="171">
        <v>925</v>
      </c>
    </row>
    <row r="194" spans="1:42" x14ac:dyDescent="0.2">
      <c r="A194" s="13" t="s">
        <v>533</v>
      </c>
      <c r="B194" s="13" t="s">
        <v>84</v>
      </c>
      <c r="C194" s="13">
        <v>489</v>
      </c>
      <c r="D194" s="13">
        <v>420</v>
      </c>
      <c r="E194" s="13">
        <v>485</v>
      </c>
      <c r="F194" s="13">
        <v>550</v>
      </c>
      <c r="H194" s="124">
        <v>20</v>
      </c>
      <c r="I194" s="71">
        <v>635</v>
      </c>
      <c r="J194" s="71">
        <v>600</v>
      </c>
      <c r="K194" s="71">
        <v>625</v>
      </c>
      <c r="L194" s="71">
        <v>658</v>
      </c>
      <c r="N194" s="171">
        <v>90</v>
      </c>
      <c r="O194" s="163">
        <v>826</v>
      </c>
      <c r="P194" s="163">
        <v>725</v>
      </c>
      <c r="Q194" s="163">
        <v>775</v>
      </c>
      <c r="R194" s="163">
        <v>900</v>
      </c>
      <c r="T194" s="171">
        <v>240</v>
      </c>
      <c r="U194" s="163">
        <v>964</v>
      </c>
      <c r="V194" s="163">
        <v>875</v>
      </c>
      <c r="W194" s="163">
        <v>950</v>
      </c>
      <c r="X194" s="163">
        <v>1025</v>
      </c>
      <c r="Z194" s="171">
        <v>260</v>
      </c>
      <c r="AA194" s="163">
        <v>1196</v>
      </c>
      <c r="AB194" s="163">
        <v>1023</v>
      </c>
      <c r="AC194" s="163">
        <v>1200</v>
      </c>
      <c r="AD194" s="163">
        <v>1350</v>
      </c>
      <c r="AF194" s="171">
        <v>170</v>
      </c>
      <c r="AG194" s="163">
        <v>1535</v>
      </c>
      <c r="AH194" s="163">
        <v>1175</v>
      </c>
      <c r="AI194" s="163">
        <v>1400</v>
      </c>
      <c r="AJ194" s="163">
        <v>1800</v>
      </c>
      <c r="AL194" s="171">
        <v>780</v>
      </c>
      <c r="AM194" s="171">
        <v>1143</v>
      </c>
      <c r="AN194" s="171">
        <v>895</v>
      </c>
      <c r="AO194" s="171">
        <v>1075</v>
      </c>
      <c r="AP194" s="171">
        <v>1300</v>
      </c>
    </row>
    <row r="195" spans="1:42" x14ac:dyDescent="0.2">
      <c r="A195" s="13" t="s">
        <v>823</v>
      </c>
      <c r="B195" s="13">
        <v>190</v>
      </c>
      <c r="C195" s="13">
        <v>490</v>
      </c>
      <c r="D195" s="13">
        <v>423</v>
      </c>
      <c r="E195" s="13">
        <v>475</v>
      </c>
      <c r="F195" s="13">
        <v>550</v>
      </c>
      <c r="H195" s="124">
        <v>240</v>
      </c>
      <c r="I195" s="71">
        <v>719</v>
      </c>
      <c r="J195" s="71">
        <v>650</v>
      </c>
      <c r="K195" s="71">
        <v>700</v>
      </c>
      <c r="L195" s="71">
        <v>795</v>
      </c>
      <c r="N195" s="171">
        <v>2490</v>
      </c>
      <c r="O195" s="163">
        <v>881</v>
      </c>
      <c r="P195" s="163">
        <v>795</v>
      </c>
      <c r="Q195" s="163">
        <v>870</v>
      </c>
      <c r="R195" s="163">
        <v>950</v>
      </c>
      <c r="T195" s="171">
        <v>4210</v>
      </c>
      <c r="U195" s="163">
        <v>1150</v>
      </c>
      <c r="V195" s="163">
        <v>995</v>
      </c>
      <c r="W195" s="163">
        <v>1150</v>
      </c>
      <c r="X195" s="163">
        <v>1250</v>
      </c>
      <c r="Z195" s="171">
        <v>1910</v>
      </c>
      <c r="AA195" s="163">
        <v>1466</v>
      </c>
      <c r="AB195" s="163">
        <v>1250</v>
      </c>
      <c r="AC195" s="163">
        <v>1400</v>
      </c>
      <c r="AD195" s="163">
        <v>1600</v>
      </c>
      <c r="AF195" s="171">
        <v>820</v>
      </c>
      <c r="AG195" s="163">
        <v>2094</v>
      </c>
      <c r="AH195" s="163">
        <v>1600</v>
      </c>
      <c r="AI195" s="163">
        <v>1950</v>
      </c>
      <c r="AJ195" s="163">
        <v>2400</v>
      </c>
      <c r="AL195" s="171">
        <v>9860</v>
      </c>
      <c r="AM195" s="171">
        <v>1198</v>
      </c>
      <c r="AN195" s="171">
        <v>900</v>
      </c>
      <c r="AO195" s="171">
        <v>1100</v>
      </c>
      <c r="AP195" s="171">
        <v>1350</v>
      </c>
    </row>
    <row r="196" spans="1:42" x14ac:dyDescent="0.2">
      <c r="A196" s="13" t="s">
        <v>535</v>
      </c>
      <c r="B196" s="13" t="s">
        <v>84</v>
      </c>
      <c r="C196" s="13">
        <v>489</v>
      </c>
      <c r="D196" s="13">
        <v>420</v>
      </c>
      <c r="E196" s="13">
        <v>485</v>
      </c>
      <c r="F196" s="13">
        <v>550</v>
      </c>
      <c r="H196" s="124">
        <v>10</v>
      </c>
      <c r="I196" s="71">
        <v>753</v>
      </c>
      <c r="J196" s="71">
        <v>725</v>
      </c>
      <c r="K196" s="71">
        <v>750</v>
      </c>
      <c r="L196" s="71">
        <v>795</v>
      </c>
      <c r="N196" s="171">
        <v>140</v>
      </c>
      <c r="O196" s="163">
        <v>841</v>
      </c>
      <c r="P196" s="163">
        <v>795</v>
      </c>
      <c r="Q196" s="163">
        <v>850</v>
      </c>
      <c r="R196" s="163">
        <v>895</v>
      </c>
      <c r="T196" s="171">
        <v>260</v>
      </c>
      <c r="U196" s="163">
        <v>1104</v>
      </c>
      <c r="V196" s="163">
        <v>995</v>
      </c>
      <c r="W196" s="163">
        <v>1100</v>
      </c>
      <c r="X196" s="163">
        <v>1200</v>
      </c>
      <c r="Z196" s="171">
        <v>130</v>
      </c>
      <c r="AA196" s="163">
        <v>1421</v>
      </c>
      <c r="AB196" s="163">
        <v>1300</v>
      </c>
      <c r="AC196" s="163">
        <v>1413</v>
      </c>
      <c r="AD196" s="163">
        <v>1500</v>
      </c>
      <c r="AF196" s="171">
        <v>30</v>
      </c>
      <c r="AG196" s="163">
        <v>1801</v>
      </c>
      <c r="AH196" s="163">
        <v>1650</v>
      </c>
      <c r="AI196" s="163">
        <v>1775</v>
      </c>
      <c r="AJ196" s="163">
        <v>2000</v>
      </c>
      <c r="AL196" s="171">
        <v>570</v>
      </c>
      <c r="AM196" s="171">
        <v>1129</v>
      </c>
      <c r="AN196" s="171">
        <v>900</v>
      </c>
      <c r="AO196" s="171">
        <v>1100</v>
      </c>
      <c r="AP196" s="171">
        <v>1300</v>
      </c>
    </row>
    <row r="197" spans="1:42" x14ac:dyDescent="0.2">
      <c r="A197" s="13" t="s">
        <v>537</v>
      </c>
      <c r="B197" s="13">
        <v>30</v>
      </c>
      <c r="C197" s="13">
        <v>484</v>
      </c>
      <c r="D197" s="13">
        <v>445</v>
      </c>
      <c r="E197" s="13">
        <v>450</v>
      </c>
      <c r="F197" s="13">
        <v>548</v>
      </c>
      <c r="H197" s="124">
        <v>10</v>
      </c>
      <c r="I197" s="71">
        <v>769</v>
      </c>
      <c r="J197" s="71">
        <v>700</v>
      </c>
      <c r="K197" s="71">
        <v>750</v>
      </c>
      <c r="L197" s="71">
        <v>850</v>
      </c>
      <c r="N197" s="171">
        <v>300</v>
      </c>
      <c r="O197" s="163">
        <v>862</v>
      </c>
      <c r="P197" s="163">
        <v>800</v>
      </c>
      <c r="Q197" s="163">
        <v>850</v>
      </c>
      <c r="R197" s="163">
        <v>910</v>
      </c>
      <c r="T197" s="171">
        <v>510</v>
      </c>
      <c r="U197" s="163">
        <v>1104</v>
      </c>
      <c r="V197" s="163">
        <v>975</v>
      </c>
      <c r="W197" s="163">
        <v>1100</v>
      </c>
      <c r="X197" s="163">
        <v>1215</v>
      </c>
      <c r="Z197" s="171">
        <v>240</v>
      </c>
      <c r="AA197" s="163">
        <v>1450</v>
      </c>
      <c r="AB197" s="163">
        <v>1300</v>
      </c>
      <c r="AC197" s="163">
        <v>1400</v>
      </c>
      <c r="AD197" s="163">
        <v>1535</v>
      </c>
      <c r="AF197" s="171">
        <v>100</v>
      </c>
      <c r="AG197" s="163">
        <v>2115</v>
      </c>
      <c r="AH197" s="163">
        <v>1600</v>
      </c>
      <c r="AI197" s="163">
        <v>1990</v>
      </c>
      <c r="AJ197" s="163">
        <v>2325</v>
      </c>
      <c r="AL197" s="171">
        <v>1170</v>
      </c>
      <c r="AM197" s="171">
        <v>1180</v>
      </c>
      <c r="AN197" s="171">
        <v>900</v>
      </c>
      <c r="AO197" s="171">
        <v>1100</v>
      </c>
      <c r="AP197" s="171">
        <v>1350</v>
      </c>
    </row>
    <row r="198" spans="1:42" x14ac:dyDescent="0.2">
      <c r="A198" s="13" t="s">
        <v>538</v>
      </c>
      <c r="B198" s="13">
        <v>20</v>
      </c>
      <c r="C198" s="13">
        <v>506</v>
      </c>
      <c r="D198" s="13">
        <v>475</v>
      </c>
      <c r="E198" s="13">
        <v>500</v>
      </c>
      <c r="F198" s="13">
        <v>550</v>
      </c>
      <c r="H198" s="124">
        <v>20</v>
      </c>
      <c r="I198" s="71">
        <v>683</v>
      </c>
      <c r="J198" s="71">
        <v>650</v>
      </c>
      <c r="K198" s="71">
        <v>675</v>
      </c>
      <c r="L198" s="71">
        <v>700</v>
      </c>
      <c r="N198" s="171">
        <v>260</v>
      </c>
      <c r="O198" s="163">
        <v>853</v>
      </c>
      <c r="P198" s="163">
        <v>795</v>
      </c>
      <c r="Q198" s="163">
        <v>850</v>
      </c>
      <c r="R198" s="163">
        <v>900</v>
      </c>
      <c r="T198" s="171">
        <v>610</v>
      </c>
      <c r="U198" s="163">
        <v>1117</v>
      </c>
      <c r="V198" s="163">
        <v>995</v>
      </c>
      <c r="W198" s="163">
        <v>1100</v>
      </c>
      <c r="X198" s="163">
        <v>1200</v>
      </c>
      <c r="Z198" s="171">
        <v>200</v>
      </c>
      <c r="AA198" s="163">
        <v>1477</v>
      </c>
      <c r="AB198" s="163">
        <v>1298</v>
      </c>
      <c r="AC198" s="163">
        <v>1425</v>
      </c>
      <c r="AD198" s="163">
        <v>1550</v>
      </c>
      <c r="AF198" s="171">
        <v>70</v>
      </c>
      <c r="AG198" s="163">
        <v>2130</v>
      </c>
      <c r="AH198" s="163">
        <v>1695</v>
      </c>
      <c r="AI198" s="163">
        <v>1978</v>
      </c>
      <c r="AJ198" s="163">
        <v>2350</v>
      </c>
      <c r="AL198" s="171">
        <v>1170</v>
      </c>
      <c r="AM198" s="171">
        <v>1168</v>
      </c>
      <c r="AN198" s="171">
        <v>900</v>
      </c>
      <c r="AO198" s="171">
        <v>1095</v>
      </c>
      <c r="AP198" s="171">
        <v>1300</v>
      </c>
    </row>
    <row r="199" spans="1:42" x14ac:dyDescent="0.2">
      <c r="A199" s="13" t="s">
        <v>540</v>
      </c>
      <c r="B199" s="13" t="s">
        <v>84</v>
      </c>
      <c r="C199" s="13">
        <v>489</v>
      </c>
      <c r="D199" s="13">
        <v>420</v>
      </c>
      <c r="E199" s="13">
        <v>485</v>
      </c>
      <c r="F199" s="13">
        <v>550</v>
      </c>
      <c r="H199" s="124">
        <v>10</v>
      </c>
      <c r="I199" s="71">
        <v>812</v>
      </c>
      <c r="J199" s="71">
        <v>775</v>
      </c>
      <c r="K199" s="71">
        <v>808</v>
      </c>
      <c r="L199" s="71">
        <v>850</v>
      </c>
      <c r="N199" s="171">
        <v>180</v>
      </c>
      <c r="O199" s="163">
        <v>968</v>
      </c>
      <c r="P199" s="163">
        <v>893</v>
      </c>
      <c r="Q199" s="163">
        <v>950</v>
      </c>
      <c r="R199" s="163">
        <v>1000</v>
      </c>
      <c r="T199" s="171">
        <v>290</v>
      </c>
      <c r="U199" s="163">
        <v>1265</v>
      </c>
      <c r="V199" s="163">
        <v>1150</v>
      </c>
      <c r="W199" s="163">
        <v>1250</v>
      </c>
      <c r="X199" s="163">
        <v>1350</v>
      </c>
      <c r="Z199" s="171">
        <v>150</v>
      </c>
      <c r="AA199" s="163">
        <v>1597</v>
      </c>
      <c r="AB199" s="163">
        <v>1450</v>
      </c>
      <c r="AC199" s="163">
        <v>1550</v>
      </c>
      <c r="AD199" s="163">
        <v>1700</v>
      </c>
      <c r="AF199" s="171">
        <v>60</v>
      </c>
      <c r="AG199" s="163">
        <v>2628</v>
      </c>
      <c r="AH199" s="163">
        <v>1800</v>
      </c>
      <c r="AI199" s="163">
        <v>2200</v>
      </c>
      <c r="AJ199" s="163">
        <v>2500</v>
      </c>
      <c r="AL199" s="171">
        <v>690</v>
      </c>
      <c r="AM199" s="171">
        <v>1371</v>
      </c>
      <c r="AN199" s="171">
        <v>1050</v>
      </c>
      <c r="AO199" s="171">
        <v>1250</v>
      </c>
      <c r="AP199" s="171">
        <v>1500</v>
      </c>
    </row>
    <row r="200" spans="1:42" x14ac:dyDescent="0.2">
      <c r="A200" s="13" t="s">
        <v>542</v>
      </c>
      <c r="B200" s="13">
        <v>30</v>
      </c>
      <c r="C200" s="13">
        <v>502</v>
      </c>
      <c r="D200" s="13">
        <v>450</v>
      </c>
      <c r="E200" s="13">
        <v>500</v>
      </c>
      <c r="F200" s="13">
        <v>550</v>
      </c>
      <c r="H200" s="124">
        <v>20</v>
      </c>
      <c r="I200" s="71">
        <v>685</v>
      </c>
      <c r="J200" s="71">
        <v>650</v>
      </c>
      <c r="K200" s="71">
        <v>650</v>
      </c>
      <c r="L200" s="71">
        <v>750</v>
      </c>
      <c r="N200" s="171">
        <v>220</v>
      </c>
      <c r="O200" s="163">
        <v>773</v>
      </c>
      <c r="P200" s="163">
        <v>725</v>
      </c>
      <c r="Q200" s="163">
        <v>775</v>
      </c>
      <c r="R200" s="163">
        <v>845</v>
      </c>
      <c r="T200" s="171">
        <v>390</v>
      </c>
      <c r="U200" s="163">
        <v>1006</v>
      </c>
      <c r="V200" s="163">
        <v>880</v>
      </c>
      <c r="W200" s="163">
        <v>975</v>
      </c>
      <c r="X200" s="163">
        <v>1100</v>
      </c>
      <c r="Z200" s="171">
        <v>170</v>
      </c>
      <c r="AA200" s="163">
        <v>1290</v>
      </c>
      <c r="AB200" s="163">
        <v>1150</v>
      </c>
      <c r="AC200" s="163">
        <v>1280</v>
      </c>
      <c r="AD200" s="163">
        <v>1400</v>
      </c>
      <c r="AF200" s="171">
        <v>70</v>
      </c>
      <c r="AG200" s="163">
        <v>1821</v>
      </c>
      <c r="AH200" s="163">
        <v>1475</v>
      </c>
      <c r="AI200" s="163">
        <v>1800</v>
      </c>
      <c r="AJ200" s="163">
        <v>2100</v>
      </c>
      <c r="AL200" s="171">
        <v>900</v>
      </c>
      <c r="AM200" s="171">
        <v>1042</v>
      </c>
      <c r="AN200" s="171">
        <v>800</v>
      </c>
      <c r="AO200" s="171">
        <v>950</v>
      </c>
      <c r="AP200" s="171">
        <v>1200</v>
      </c>
    </row>
    <row r="201" spans="1:42" x14ac:dyDescent="0.2">
      <c r="A201" s="13" t="s">
        <v>543</v>
      </c>
      <c r="B201" s="13">
        <v>10</v>
      </c>
      <c r="C201" s="13">
        <v>522</v>
      </c>
      <c r="D201" s="13">
        <v>390</v>
      </c>
      <c r="E201" s="13">
        <v>500</v>
      </c>
      <c r="F201" s="13">
        <v>650</v>
      </c>
      <c r="H201" s="124">
        <v>20</v>
      </c>
      <c r="I201" s="71">
        <v>722</v>
      </c>
      <c r="J201" s="71">
        <v>675</v>
      </c>
      <c r="K201" s="71">
        <v>695</v>
      </c>
      <c r="L201" s="71">
        <v>775</v>
      </c>
      <c r="N201" s="171">
        <v>350</v>
      </c>
      <c r="O201" s="163">
        <v>941</v>
      </c>
      <c r="P201" s="163">
        <v>850</v>
      </c>
      <c r="Q201" s="163">
        <v>900</v>
      </c>
      <c r="R201" s="163">
        <v>1000</v>
      </c>
      <c r="T201" s="171">
        <v>630</v>
      </c>
      <c r="U201" s="163">
        <v>1304</v>
      </c>
      <c r="V201" s="163">
        <v>1100</v>
      </c>
      <c r="W201" s="163">
        <v>1295</v>
      </c>
      <c r="X201" s="163">
        <v>1450</v>
      </c>
      <c r="Z201" s="171">
        <v>250</v>
      </c>
      <c r="AA201" s="163">
        <v>1778</v>
      </c>
      <c r="AB201" s="163">
        <v>1500</v>
      </c>
      <c r="AC201" s="163">
        <v>1700</v>
      </c>
      <c r="AD201" s="163">
        <v>2000</v>
      </c>
      <c r="AF201" s="171">
        <v>120</v>
      </c>
      <c r="AG201" s="163">
        <v>2657</v>
      </c>
      <c r="AH201" s="163">
        <v>2000</v>
      </c>
      <c r="AI201" s="163">
        <v>2500</v>
      </c>
      <c r="AJ201" s="163">
        <v>3200</v>
      </c>
      <c r="AL201" s="171">
        <v>1390</v>
      </c>
      <c r="AM201" s="171">
        <v>1399</v>
      </c>
      <c r="AN201" s="171">
        <v>995</v>
      </c>
      <c r="AO201" s="171">
        <v>1250</v>
      </c>
      <c r="AP201" s="171">
        <v>1595</v>
      </c>
    </row>
    <row r="202" spans="1:42" x14ac:dyDescent="0.2">
      <c r="A202" s="13" t="s">
        <v>544</v>
      </c>
      <c r="B202" s="13">
        <v>60</v>
      </c>
      <c r="C202" s="13">
        <v>447</v>
      </c>
      <c r="D202" s="13">
        <v>395</v>
      </c>
      <c r="E202" s="13">
        <v>450</v>
      </c>
      <c r="F202" s="13">
        <v>500</v>
      </c>
      <c r="H202" s="124">
        <v>30</v>
      </c>
      <c r="I202" s="71">
        <v>674</v>
      </c>
      <c r="J202" s="71">
        <v>582</v>
      </c>
      <c r="K202" s="71">
        <v>675</v>
      </c>
      <c r="L202" s="71">
        <v>775</v>
      </c>
      <c r="N202" s="171">
        <v>250</v>
      </c>
      <c r="O202" s="163">
        <v>768</v>
      </c>
      <c r="P202" s="163">
        <v>700</v>
      </c>
      <c r="Q202" s="163">
        <v>750</v>
      </c>
      <c r="R202" s="163">
        <v>825</v>
      </c>
      <c r="T202" s="171">
        <v>300</v>
      </c>
      <c r="U202" s="163">
        <v>994</v>
      </c>
      <c r="V202" s="163">
        <v>925</v>
      </c>
      <c r="W202" s="163">
        <v>995</v>
      </c>
      <c r="X202" s="163">
        <v>1075</v>
      </c>
      <c r="Z202" s="171">
        <v>180</v>
      </c>
      <c r="AA202" s="163">
        <v>1196</v>
      </c>
      <c r="AB202" s="163">
        <v>1100</v>
      </c>
      <c r="AC202" s="163">
        <v>1200</v>
      </c>
      <c r="AD202" s="163">
        <v>1300</v>
      </c>
      <c r="AF202" s="171">
        <v>20</v>
      </c>
      <c r="AG202" s="163">
        <v>1457</v>
      </c>
      <c r="AH202" s="163">
        <v>1300</v>
      </c>
      <c r="AI202" s="163">
        <v>1400</v>
      </c>
      <c r="AJ202" s="163">
        <v>1595</v>
      </c>
      <c r="AL202" s="171">
        <v>830</v>
      </c>
      <c r="AM202" s="171">
        <v>934</v>
      </c>
      <c r="AN202" s="171">
        <v>750</v>
      </c>
      <c r="AO202" s="171">
        <v>925</v>
      </c>
      <c r="AP202" s="171">
        <v>1100</v>
      </c>
    </row>
    <row r="203" spans="1:42" x14ac:dyDescent="0.2">
      <c r="A203" s="13" t="s">
        <v>546</v>
      </c>
      <c r="B203" s="13">
        <v>10</v>
      </c>
      <c r="C203" s="13">
        <v>845</v>
      </c>
      <c r="D203" s="13">
        <v>800</v>
      </c>
      <c r="E203" s="13">
        <v>850</v>
      </c>
      <c r="F203" s="13">
        <v>895</v>
      </c>
      <c r="H203" s="124">
        <v>10</v>
      </c>
      <c r="I203" s="71">
        <v>791</v>
      </c>
      <c r="J203" s="71">
        <v>675</v>
      </c>
      <c r="K203" s="71">
        <v>850</v>
      </c>
      <c r="L203" s="71">
        <v>875</v>
      </c>
      <c r="N203" s="171">
        <v>110</v>
      </c>
      <c r="O203" s="163">
        <v>986</v>
      </c>
      <c r="P203" s="163">
        <v>900</v>
      </c>
      <c r="Q203" s="163">
        <v>975</v>
      </c>
      <c r="R203" s="163">
        <v>1050</v>
      </c>
      <c r="T203" s="171">
        <v>260</v>
      </c>
      <c r="U203" s="163">
        <v>1218</v>
      </c>
      <c r="V203" s="163">
        <v>1100</v>
      </c>
      <c r="W203" s="163">
        <v>1200</v>
      </c>
      <c r="X203" s="163">
        <v>1300</v>
      </c>
      <c r="Z203" s="171">
        <v>100</v>
      </c>
      <c r="AA203" s="163">
        <v>1611</v>
      </c>
      <c r="AB203" s="163">
        <v>1440</v>
      </c>
      <c r="AC203" s="163">
        <v>1550</v>
      </c>
      <c r="AD203" s="163">
        <v>1750</v>
      </c>
      <c r="AF203" s="171">
        <v>50</v>
      </c>
      <c r="AG203" s="163">
        <v>2338</v>
      </c>
      <c r="AH203" s="163">
        <v>1995</v>
      </c>
      <c r="AI203" s="163">
        <v>2200</v>
      </c>
      <c r="AJ203" s="163">
        <v>2600</v>
      </c>
      <c r="AL203" s="171">
        <v>540</v>
      </c>
      <c r="AM203" s="171">
        <v>1342</v>
      </c>
      <c r="AN203" s="171">
        <v>1050</v>
      </c>
      <c r="AO203" s="171">
        <v>1250</v>
      </c>
      <c r="AP203" s="171">
        <v>1500</v>
      </c>
    </row>
    <row r="204" spans="1:42" x14ac:dyDescent="0.2">
      <c r="A204" s="13" t="s">
        <v>548</v>
      </c>
      <c r="B204" s="13">
        <v>10</v>
      </c>
      <c r="C204" s="13">
        <v>543</v>
      </c>
      <c r="D204" s="13">
        <v>495</v>
      </c>
      <c r="E204" s="13">
        <v>525</v>
      </c>
      <c r="F204" s="13">
        <v>575</v>
      </c>
      <c r="H204" s="124">
        <v>30</v>
      </c>
      <c r="I204" s="71">
        <v>791</v>
      </c>
      <c r="J204" s="71">
        <v>750</v>
      </c>
      <c r="K204" s="71">
        <v>800</v>
      </c>
      <c r="L204" s="71">
        <v>825</v>
      </c>
      <c r="N204" s="171">
        <v>370</v>
      </c>
      <c r="O204" s="163">
        <v>979</v>
      </c>
      <c r="P204" s="163">
        <v>900</v>
      </c>
      <c r="Q204" s="163">
        <v>950</v>
      </c>
      <c r="R204" s="163">
        <v>1050</v>
      </c>
      <c r="T204" s="171">
        <v>430</v>
      </c>
      <c r="U204" s="163">
        <v>1251</v>
      </c>
      <c r="V204" s="163">
        <v>1160</v>
      </c>
      <c r="W204" s="163">
        <v>1250</v>
      </c>
      <c r="X204" s="163">
        <v>1300</v>
      </c>
      <c r="Z204" s="171">
        <v>120</v>
      </c>
      <c r="AA204" s="163">
        <v>1541</v>
      </c>
      <c r="AB204" s="163">
        <v>1400</v>
      </c>
      <c r="AC204" s="163">
        <v>1500</v>
      </c>
      <c r="AD204" s="163">
        <v>1600</v>
      </c>
      <c r="AF204" s="171">
        <v>50</v>
      </c>
      <c r="AG204" s="163">
        <v>2086</v>
      </c>
      <c r="AH204" s="163">
        <v>1751</v>
      </c>
      <c r="AI204" s="163">
        <v>1973</v>
      </c>
      <c r="AJ204" s="163">
        <v>2445</v>
      </c>
      <c r="AL204" s="171">
        <v>1020</v>
      </c>
      <c r="AM204" s="171">
        <v>1207</v>
      </c>
      <c r="AN204" s="171">
        <v>975</v>
      </c>
      <c r="AO204" s="171">
        <v>1175</v>
      </c>
      <c r="AP204" s="171">
        <v>1323</v>
      </c>
    </row>
    <row r="205" spans="1:42" x14ac:dyDescent="0.2">
      <c r="A205" s="13" t="s">
        <v>549</v>
      </c>
      <c r="B205" s="13">
        <v>30</v>
      </c>
      <c r="C205" s="13">
        <v>447</v>
      </c>
      <c r="D205" s="13">
        <v>365</v>
      </c>
      <c r="E205" s="13">
        <v>438</v>
      </c>
      <c r="F205" s="13">
        <v>550</v>
      </c>
      <c r="H205" s="124">
        <v>80</v>
      </c>
      <c r="I205" s="71">
        <v>688</v>
      </c>
      <c r="J205" s="71">
        <v>635</v>
      </c>
      <c r="K205" s="71">
        <v>650</v>
      </c>
      <c r="L205" s="71">
        <v>713</v>
      </c>
      <c r="N205" s="171">
        <v>320</v>
      </c>
      <c r="O205" s="163">
        <v>838</v>
      </c>
      <c r="P205" s="163">
        <v>750</v>
      </c>
      <c r="Q205" s="163">
        <v>825</v>
      </c>
      <c r="R205" s="163">
        <v>895</v>
      </c>
      <c r="T205" s="171">
        <v>530</v>
      </c>
      <c r="U205" s="163">
        <v>1083</v>
      </c>
      <c r="V205" s="163">
        <v>950</v>
      </c>
      <c r="W205" s="163">
        <v>1050</v>
      </c>
      <c r="X205" s="163">
        <v>1200</v>
      </c>
      <c r="Z205" s="171">
        <v>370</v>
      </c>
      <c r="AA205" s="163">
        <v>1370</v>
      </c>
      <c r="AB205" s="163">
        <v>1200</v>
      </c>
      <c r="AC205" s="163">
        <v>1330</v>
      </c>
      <c r="AD205" s="163">
        <v>1450</v>
      </c>
      <c r="AF205" s="171">
        <v>240</v>
      </c>
      <c r="AG205" s="163">
        <v>1781</v>
      </c>
      <c r="AH205" s="163">
        <v>1450</v>
      </c>
      <c r="AI205" s="163">
        <v>1670</v>
      </c>
      <c r="AJ205" s="163">
        <v>2000</v>
      </c>
      <c r="AL205" s="171">
        <v>1570</v>
      </c>
      <c r="AM205" s="171">
        <v>1181</v>
      </c>
      <c r="AN205" s="171">
        <v>895</v>
      </c>
      <c r="AO205" s="171">
        <v>1100</v>
      </c>
      <c r="AP205" s="171">
        <v>1350</v>
      </c>
    </row>
    <row r="206" spans="1:42" x14ac:dyDescent="0.2">
      <c r="A206" s="13" t="s">
        <v>828</v>
      </c>
      <c r="B206" s="13">
        <v>130</v>
      </c>
      <c r="C206" s="13">
        <v>457</v>
      </c>
      <c r="D206" s="13">
        <v>410</v>
      </c>
      <c r="E206" s="13">
        <v>450</v>
      </c>
      <c r="F206" s="13">
        <v>500</v>
      </c>
      <c r="H206" s="124">
        <v>110</v>
      </c>
      <c r="I206" s="71">
        <v>483</v>
      </c>
      <c r="J206" s="71">
        <v>410</v>
      </c>
      <c r="K206" s="71">
        <v>475</v>
      </c>
      <c r="L206" s="71">
        <v>550</v>
      </c>
      <c r="N206" s="171">
        <v>1460</v>
      </c>
      <c r="O206" s="163">
        <v>561</v>
      </c>
      <c r="P206" s="163">
        <v>480</v>
      </c>
      <c r="Q206" s="163">
        <v>550</v>
      </c>
      <c r="R206" s="163">
        <v>625</v>
      </c>
      <c r="T206" s="171">
        <v>3630</v>
      </c>
      <c r="U206" s="163">
        <v>688</v>
      </c>
      <c r="V206" s="163">
        <v>600</v>
      </c>
      <c r="W206" s="163">
        <v>675</v>
      </c>
      <c r="X206" s="163">
        <v>750</v>
      </c>
      <c r="Z206" s="171">
        <v>2990</v>
      </c>
      <c r="AA206" s="163">
        <v>818</v>
      </c>
      <c r="AB206" s="163">
        <v>700</v>
      </c>
      <c r="AC206" s="163">
        <v>795</v>
      </c>
      <c r="AD206" s="163">
        <v>895</v>
      </c>
      <c r="AF206" s="171">
        <v>890</v>
      </c>
      <c r="AG206" s="163">
        <v>1293</v>
      </c>
      <c r="AH206" s="163">
        <v>950</v>
      </c>
      <c r="AI206" s="163">
        <v>1200</v>
      </c>
      <c r="AJ206" s="163">
        <v>1500</v>
      </c>
      <c r="AL206" s="171">
        <v>9210</v>
      </c>
      <c r="AM206" s="171">
        <v>763</v>
      </c>
      <c r="AN206" s="171">
        <v>600</v>
      </c>
      <c r="AO206" s="171">
        <v>700</v>
      </c>
      <c r="AP206" s="171">
        <v>850</v>
      </c>
    </row>
    <row r="207" spans="1:42" x14ac:dyDescent="0.2">
      <c r="A207" s="13" t="s">
        <v>551</v>
      </c>
      <c r="B207" s="13" t="s">
        <v>84</v>
      </c>
      <c r="C207" s="13">
        <v>489</v>
      </c>
      <c r="D207" s="13">
        <v>420</v>
      </c>
      <c r="E207" s="13">
        <v>485</v>
      </c>
      <c r="F207" s="13">
        <v>550</v>
      </c>
      <c r="H207" s="124">
        <v>10</v>
      </c>
      <c r="I207" s="71">
        <v>395</v>
      </c>
      <c r="J207" s="71">
        <v>300</v>
      </c>
      <c r="K207" s="71">
        <v>425</v>
      </c>
      <c r="L207" s="71">
        <v>450</v>
      </c>
      <c r="N207" s="171">
        <v>170</v>
      </c>
      <c r="O207" s="163">
        <v>553</v>
      </c>
      <c r="P207" s="163">
        <v>500</v>
      </c>
      <c r="Q207" s="163">
        <v>550</v>
      </c>
      <c r="R207" s="163">
        <v>600</v>
      </c>
      <c r="T207" s="171">
        <v>360</v>
      </c>
      <c r="U207" s="163">
        <v>677</v>
      </c>
      <c r="V207" s="163">
        <v>620</v>
      </c>
      <c r="W207" s="163">
        <v>675</v>
      </c>
      <c r="X207" s="163">
        <v>725</v>
      </c>
      <c r="Z207" s="171">
        <v>310</v>
      </c>
      <c r="AA207" s="163">
        <v>840</v>
      </c>
      <c r="AB207" s="163">
        <v>750</v>
      </c>
      <c r="AC207" s="163">
        <v>823</v>
      </c>
      <c r="AD207" s="163">
        <v>900</v>
      </c>
      <c r="AF207" s="171">
        <v>110</v>
      </c>
      <c r="AG207" s="163">
        <v>1291</v>
      </c>
      <c r="AH207" s="163">
        <v>1000</v>
      </c>
      <c r="AI207" s="163">
        <v>1200</v>
      </c>
      <c r="AJ207" s="163">
        <v>1460</v>
      </c>
      <c r="AL207" s="171">
        <v>950</v>
      </c>
      <c r="AM207" s="171">
        <v>777</v>
      </c>
      <c r="AN207" s="171">
        <v>610</v>
      </c>
      <c r="AO207" s="171">
        <v>725</v>
      </c>
      <c r="AP207" s="171">
        <v>850</v>
      </c>
    </row>
    <row r="208" spans="1:42" x14ac:dyDescent="0.2">
      <c r="A208" s="13" t="s">
        <v>553</v>
      </c>
      <c r="B208" s="13">
        <v>0</v>
      </c>
      <c r="C208" s="13">
        <v>489</v>
      </c>
      <c r="D208" s="13">
        <v>420</v>
      </c>
      <c r="E208" s="13">
        <v>485</v>
      </c>
      <c r="F208" s="13">
        <v>550</v>
      </c>
      <c r="H208" s="124">
        <v>10</v>
      </c>
      <c r="I208" s="71">
        <v>546</v>
      </c>
      <c r="J208" s="71">
        <v>470</v>
      </c>
      <c r="K208" s="71">
        <v>520</v>
      </c>
      <c r="L208" s="71">
        <v>525</v>
      </c>
      <c r="N208" s="171">
        <v>60</v>
      </c>
      <c r="O208" s="163">
        <v>581</v>
      </c>
      <c r="P208" s="163">
        <v>525</v>
      </c>
      <c r="Q208" s="163">
        <v>575</v>
      </c>
      <c r="R208" s="163">
        <v>625</v>
      </c>
      <c r="T208" s="171">
        <v>280</v>
      </c>
      <c r="U208" s="163">
        <v>719</v>
      </c>
      <c r="V208" s="163">
        <v>650</v>
      </c>
      <c r="W208" s="163">
        <v>700</v>
      </c>
      <c r="X208" s="163">
        <v>770</v>
      </c>
      <c r="Z208" s="171">
        <v>290</v>
      </c>
      <c r="AA208" s="163">
        <v>849</v>
      </c>
      <c r="AB208" s="163">
        <v>750</v>
      </c>
      <c r="AC208" s="163">
        <v>825</v>
      </c>
      <c r="AD208" s="163">
        <v>935</v>
      </c>
      <c r="AF208" s="171">
        <v>110</v>
      </c>
      <c r="AG208" s="163">
        <v>1186</v>
      </c>
      <c r="AH208" s="163">
        <v>925</v>
      </c>
      <c r="AI208" s="163">
        <v>1100</v>
      </c>
      <c r="AJ208" s="163">
        <v>1350</v>
      </c>
      <c r="AL208" s="171">
        <v>740</v>
      </c>
      <c r="AM208" s="171">
        <v>823</v>
      </c>
      <c r="AN208" s="171">
        <v>675</v>
      </c>
      <c r="AO208" s="171">
        <v>775</v>
      </c>
      <c r="AP208" s="171">
        <v>900</v>
      </c>
    </row>
    <row r="209" spans="1:42" x14ac:dyDescent="0.2">
      <c r="A209" s="13" t="s">
        <v>555</v>
      </c>
      <c r="B209" s="13">
        <v>20</v>
      </c>
      <c r="C209" s="13">
        <v>404</v>
      </c>
      <c r="D209" s="13">
        <v>403</v>
      </c>
      <c r="E209" s="13">
        <v>403</v>
      </c>
      <c r="F209" s="13">
        <v>403</v>
      </c>
      <c r="H209" s="124">
        <v>10</v>
      </c>
      <c r="I209" s="71">
        <v>394</v>
      </c>
      <c r="J209" s="71">
        <v>360</v>
      </c>
      <c r="K209" s="71">
        <v>405</v>
      </c>
      <c r="L209" s="71">
        <v>425</v>
      </c>
      <c r="N209" s="171">
        <v>290</v>
      </c>
      <c r="O209" s="163">
        <v>459</v>
      </c>
      <c r="P209" s="163">
        <v>410</v>
      </c>
      <c r="Q209" s="163">
        <v>450</v>
      </c>
      <c r="R209" s="163">
        <v>495</v>
      </c>
      <c r="T209" s="171">
        <v>530</v>
      </c>
      <c r="U209" s="163">
        <v>598</v>
      </c>
      <c r="V209" s="163">
        <v>535</v>
      </c>
      <c r="W209" s="163">
        <v>585</v>
      </c>
      <c r="X209" s="163">
        <v>650</v>
      </c>
      <c r="Z209" s="171">
        <v>410</v>
      </c>
      <c r="AA209" s="163">
        <v>702</v>
      </c>
      <c r="AB209" s="163">
        <v>600</v>
      </c>
      <c r="AC209" s="163">
        <v>680</v>
      </c>
      <c r="AD209" s="163">
        <v>775</v>
      </c>
      <c r="AF209" s="171">
        <v>60</v>
      </c>
      <c r="AG209" s="163">
        <v>985</v>
      </c>
      <c r="AH209" s="163">
        <v>750</v>
      </c>
      <c r="AI209" s="163">
        <v>938</v>
      </c>
      <c r="AJ209" s="163">
        <v>1180</v>
      </c>
      <c r="AL209" s="171">
        <v>1310</v>
      </c>
      <c r="AM209" s="171">
        <v>613</v>
      </c>
      <c r="AN209" s="171">
        <v>500</v>
      </c>
      <c r="AO209" s="171">
        <v>595</v>
      </c>
      <c r="AP209" s="171">
        <v>695</v>
      </c>
    </row>
    <row r="210" spans="1:42" x14ac:dyDescent="0.2">
      <c r="A210" s="13" t="s">
        <v>990</v>
      </c>
      <c r="B210" s="13">
        <v>30</v>
      </c>
      <c r="C210" s="13">
        <v>469</v>
      </c>
      <c r="D210" s="13">
        <v>450</v>
      </c>
      <c r="E210" s="13">
        <v>460</v>
      </c>
      <c r="F210" s="13">
        <v>485</v>
      </c>
      <c r="H210" s="124">
        <v>20</v>
      </c>
      <c r="I210" s="71">
        <v>423</v>
      </c>
      <c r="J210" s="71">
        <v>350</v>
      </c>
      <c r="K210" s="71">
        <v>393</v>
      </c>
      <c r="L210" s="71">
        <v>475</v>
      </c>
      <c r="N210" s="171">
        <v>250</v>
      </c>
      <c r="O210" s="163">
        <v>544</v>
      </c>
      <c r="P210" s="163">
        <v>500</v>
      </c>
      <c r="Q210" s="163">
        <v>550</v>
      </c>
      <c r="R210" s="163">
        <v>595</v>
      </c>
      <c r="T210" s="171">
        <v>730</v>
      </c>
      <c r="U210" s="163">
        <v>666</v>
      </c>
      <c r="V210" s="163">
        <v>600</v>
      </c>
      <c r="W210" s="163">
        <v>650</v>
      </c>
      <c r="X210" s="163">
        <v>725</v>
      </c>
      <c r="Z210" s="171">
        <v>600</v>
      </c>
      <c r="AA210" s="163">
        <v>807</v>
      </c>
      <c r="AB210" s="163">
        <v>700</v>
      </c>
      <c r="AC210" s="163">
        <v>795</v>
      </c>
      <c r="AD210" s="163">
        <v>875</v>
      </c>
      <c r="AF210" s="171">
        <v>150</v>
      </c>
      <c r="AG210" s="163">
        <v>1223</v>
      </c>
      <c r="AH210" s="163">
        <v>950</v>
      </c>
      <c r="AI210" s="163">
        <v>1115</v>
      </c>
      <c r="AJ210" s="163">
        <v>1400</v>
      </c>
      <c r="AL210" s="171">
        <v>1770</v>
      </c>
      <c r="AM210" s="171">
        <v>739</v>
      </c>
      <c r="AN210" s="171">
        <v>600</v>
      </c>
      <c r="AO210" s="171">
        <v>695</v>
      </c>
      <c r="AP210" s="171">
        <v>800</v>
      </c>
    </row>
    <row r="211" spans="1:42" x14ac:dyDescent="0.2">
      <c r="A211" s="13" t="s">
        <v>558</v>
      </c>
      <c r="B211" s="13" t="s">
        <v>84</v>
      </c>
      <c r="C211" s="13">
        <v>489</v>
      </c>
      <c r="D211" s="13">
        <v>420</v>
      </c>
      <c r="E211" s="13">
        <v>485</v>
      </c>
      <c r="F211" s="13">
        <v>550</v>
      </c>
      <c r="H211" s="124">
        <v>10</v>
      </c>
      <c r="I211" s="71">
        <v>433</v>
      </c>
      <c r="J211" s="71">
        <v>400</v>
      </c>
      <c r="K211" s="71">
        <v>433</v>
      </c>
      <c r="L211" s="71">
        <v>472</v>
      </c>
      <c r="N211" s="171">
        <v>150</v>
      </c>
      <c r="O211" s="163">
        <v>521</v>
      </c>
      <c r="P211" s="163">
        <v>460</v>
      </c>
      <c r="Q211" s="163">
        <v>510</v>
      </c>
      <c r="R211" s="163">
        <v>565</v>
      </c>
      <c r="T211" s="171">
        <v>530</v>
      </c>
      <c r="U211" s="163">
        <v>643</v>
      </c>
      <c r="V211" s="163">
        <v>575</v>
      </c>
      <c r="W211" s="163">
        <v>625</v>
      </c>
      <c r="X211" s="163">
        <v>695</v>
      </c>
      <c r="Z211" s="171">
        <v>370</v>
      </c>
      <c r="AA211" s="163">
        <v>790</v>
      </c>
      <c r="AB211" s="163">
        <v>700</v>
      </c>
      <c r="AC211" s="163">
        <v>750</v>
      </c>
      <c r="AD211" s="163">
        <v>850</v>
      </c>
      <c r="AF211" s="171">
        <v>60</v>
      </c>
      <c r="AG211" s="163">
        <v>1178</v>
      </c>
      <c r="AH211" s="163">
        <v>850</v>
      </c>
      <c r="AI211" s="163">
        <v>995</v>
      </c>
      <c r="AJ211" s="163">
        <v>1300</v>
      </c>
      <c r="AL211" s="171">
        <v>1130</v>
      </c>
      <c r="AM211" s="171">
        <v>703</v>
      </c>
      <c r="AN211" s="171">
        <v>575</v>
      </c>
      <c r="AO211" s="171">
        <v>650</v>
      </c>
      <c r="AP211" s="171">
        <v>750</v>
      </c>
    </row>
    <row r="212" spans="1:42" x14ac:dyDescent="0.2">
      <c r="A212" s="13" t="s">
        <v>560</v>
      </c>
      <c r="B212" s="13">
        <v>80</v>
      </c>
      <c r="C212" s="13">
        <v>463</v>
      </c>
      <c r="D212" s="13">
        <v>420</v>
      </c>
      <c r="E212" s="13">
        <v>475</v>
      </c>
      <c r="F212" s="13">
        <v>515</v>
      </c>
      <c r="H212" s="124">
        <v>60</v>
      </c>
      <c r="I212" s="71">
        <v>522</v>
      </c>
      <c r="J212" s="71">
        <v>435</v>
      </c>
      <c r="K212" s="71">
        <v>525</v>
      </c>
      <c r="L212" s="71">
        <v>575</v>
      </c>
      <c r="N212" s="171">
        <v>470</v>
      </c>
      <c r="O212" s="163">
        <v>640</v>
      </c>
      <c r="P212" s="163">
        <v>550</v>
      </c>
      <c r="Q212" s="163">
        <v>625</v>
      </c>
      <c r="R212" s="163">
        <v>725</v>
      </c>
      <c r="T212" s="171">
        <v>930</v>
      </c>
      <c r="U212" s="163">
        <v>775</v>
      </c>
      <c r="V212" s="163">
        <v>660</v>
      </c>
      <c r="W212" s="163">
        <v>750</v>
      </c>
      <c r="X212" s="163">
        <v>855</v>
      </c>
      <c r="Z212" s="171">
        <v>740</v>
      </c>
      <c r="AA212" s="163">
        <v>874</v>
      </c>
      <c r="AB212" s="163">
        <v>725</v>
      </c>
      <c r="AC212" s="163">
        <v>825</v>
      </c>
      <c r="AD212" s="163">
        <v>950</v>
      </c>
      <c r="AF212" s="171">
        <v>300</v>
      </c>
      <c r="AG212" s="163">
        <v>1483</v>
      </c>
      <c r="AH212" s="163">
        <v>1100</v>
      </c>
      <c r="AI212" s="163">
        <v>1400</v>
      </c>
      <c r="AJ212" s="163">
        <v>1700</v>
      </c>
      <c r="AL212" s="171">
        <v>2590</v>
      </c>
      <c r="AM212" s="171">
        <v>845</v>
      </c>
      <c r="AN212" s="171">
        <v>650</v>
      </c>
      <c r="AO212" s="171">
        <v>750</v>
      </c>
      <c r="AP212" s="171">
        <v>920</v>
      </c>
    </row>
    <row r="213" spans="1:42" x14ac:dyDescent="0.2">
      <c r="A213" s="13" t="s">
        <v>562</v>
      </c>
      <c r="B213" s="13" t="s">
        <v>84</v>
      </c>
      <c r="C213" s="13">
        <v>489</v>
      </c>
      <c r="D213" s="13">
        <v>420</v>
      </c>
      <c r="E213" s="13">
        <v>485</v>
      </c>
      <c r="F213" s="13">
        <v>550</v>
      </c>
      <c r="H213" s="124" t="s">
        <v>84</v>
      </c>
      <c r="I213" s="71">
        <v>605</v>
      </c>
      <c r="J213" s="71">
        <v>495</v>
      </c>
      <c r="K213" s="71">
        <v>595</v>
      </c>
      <c r="L213" s="71">
        <v>695</v>
      </c>
      <c r="N213" s="171">
        <v>70</v>
      </c>
      <c r="O213" s="163">
        <v>592</v>
      </c>
      <c r="P213" s="163">
        <v>535</v>
      </c>
      <c r="Q213" s="163">
        <v>595</v>
      </c>
      <c r="R213" s="163">
        <v>650</v>
      </c>
      <c r="T213" s="171">
        <v>290</v>
      </c>
      <c r="U213" s="163">
        <v>699</v>
      </c>
      <c r="V213" s="163">
        <v>650</v>
      </c>
      <c r="W213" s="163">
        <v>695</v>
      </c>
      <c r="X213" s="163">
        <v>750</v>
      </c>
      <c r="Z213" s="171">
        <v>270</v>
      </c>
      <c r="AA213" s="163">
        <v>843</v>
      </c>
      <c r="AB213" s="163">
        <v>750</v>
      </c>
      <c r="AC213" s="163">
        <v>825</v>
      </c>
      <c r="AD213" s="163">
        <v>900</v>
      </c>
      <c r="AF213" s="171">
        <v>100</v>
      </c>
      <c r="AG213" s="163">
        <v>1183</v>
      </c>
      <c r="AH213" s="163">
        <v>995</v>
      </c>
      <c r="AI213" s="163">
        <v>1125</v>
      </c>
      <c r="AJ213" s="163">
        <v>1300</v>
      </c>
      <c r="AL213" s="171">
        <v>730</v>
      </c>
      <c r="AM213" s="171">
        <v>807</v>
      </c>
      <c r="AN213" s="171">
        <v>670</v>
      </c>
      <c r="AO213" s="171">
        <v>750</v>
      </c>
      <c r="AP213" s="171">
        <v>895</v>
      </c>
    </row>
    <row r="214" spans="1:42" x14ac:dyDescent="0.2">
      <c r="A214" s="13" t="s">
        <v>829</v>
      </c>
      <c r="B214" s="13">
        <v>100</v>
      </c>
      <c r="C214" s="13">
        <v>451</v>
      </c>
      <c r="D214" s="13">
        <v>395</v>
      </c>
      <c r="E214" s="13">
        <v>440</v>
      </c>
      <c r="F214" s="13">
        <v>500</v>
      </c>
      <c r="H214" s="124">
        <v>120</v>
      </c>
      <c r="I214" s="71">
        <v>434</v>
      </c>
      <c r="J214" s="71">
        <v>375</v>
      </c>
      <c r="K214" s="71">
        <v>400</v>
      </c>
      <c r="L214" s="71">
        <v>470</v>
      </c>
      <c r="N214" s="171">
        <v>1110</v>
      </c>
      <c r="O214" s="163">
        <v>564</v>
      </c>
      <c r="P214" s="163">
        <v>450</v>
      </c>
      <c r="Q214" s="163">
        <v>565</v>
      </c>
      <c r="R214" s="163">
        <v>650</v>
      </c>
      <c r="T214" s="171">
        <v>2870</v>
      </c>
      <c r="U214" s="163">
        <v>724</v>
      </c>
      <c r="V214" s="163">
        <v>625</v>
      </c>
      <c r="W214" s="163">
        <v>700</v>
      </c>
      <c r="X214" s="163">
        <v>795</v>
      </c>
      <c r="Z214" s="171">
        <v>2300</v>
      </c>
      <c r="AA214" s="163">
        <v>838</v>
      </c>
      <c r="AB214" s="163">
        <v>680</v>
      </c>
      <c r="AC214" s="163">
        <v>800</v>
      </c>
      <c r="AD214" s="163">
        <v>950</v>
      </c>
      <c r="AF214" s="171">
        <v>530</v>
      </c>
      <c r="AG214" s="163">
        <v>1302</v>
      </c>
      <c r="AH214" s="163">
        <v>995</v>
      </c>
      <c r="AI214" s="163">
        <v>1250</v>
      </c>
      <c r="AJ214" s="163">
        <v>1475</v>
      </c>
      <c r="AL214" s="171">
        <v>7020</v>
      </c>
      <c r="AM214" s="171">
        <v>771</v>
      </c>
      <c r="AN214" s="171">
        <v>600</v>
      </c>
      <c r="AO214" s="171">
        <v>725</v>
      </c>
      <c r="AP214" s="171">
        <v>870</v>
      </c>
    </row>
    <row r="215" spans="1:42" x14ac:dyDescent="0.2">
      <c r="A215" s="13" t="s">
        <v>564</v>
      </c>
      <c r="B215" s="13">
        <v>0</v>
      </c>
      <c r="C215" s="13">
        <v>489</v>
      </c>
      <c r="D215" s="13">
        <v>420</v>
      </c>
      <c r="E215" s="13">
        <v>485</v>
      </c>
      <c r="F215" s="13">
        <v>550</v>
      </c>
      <c r="H215" s="124">
        <v>10</v>
      </c>
      <c r="I215" s="71">
        <v>423</v>
      </c>
      <c r="J215" s="71">
        <v>350</v>
      </c>
      <c r="K215" s="71">
        <v>450</v>
      </c>
      <c r="L215" s="71">
        <v>465</v>
      </c>
      <c r="N215" s="171">
        <v>70</v>
      </c>
      <c r="O215" s="163">
        <v>598</v>
      </c>
      <c r="P215" s="163">
        <v>550</v>
      </c>
      <c r="Q215" s="163">
        <v>600</v>
      </c>
      <c r="R215" s="163">
        <v>650</v>
      </c>
      <c r="T215" s="171">
        <v>190</v>
      </c>
      <c r="U215" s="163">
        <v>763</v>
      </c>
      <c r="V215" s="163">
        <v>695</v>
      </c>
      <c r="W215" s="163">
        <v>750</v>
      </c>
      <c r="X215" s="163">
        <v>825</v>
      </c>
      <c r="Z215" s="171">
        <v>120</v>
      </c>
      <c r="AA215" s="163">
        <v>895</v>
      </c>
      <c r="AB215" s="163">
        <v>795</v>
      </c>
      <c r="AC215" s="163">
        <v>850</v>
      </c>
      <c r="AD215" s="163">
        <v>950</v>
      </c>
      <c r="AF215" s="171">
        <v>30</v>
      </c>
      <c r="AG215" s="163">
        <v>1300</v>
      </c>
      <c r="AH215" s="163">
        <v>950</v>
      </c>
      <c r="AI215" s="163">
        <v>1200</v>
      </c>
      <c r="AJ215" s="163">
        <v>1395</v>
      </c>
      <c r="AL215" s="171">
        <v>420</v>
      </c>
      <c r="AM215" s="171">
        <v>802</v>
      </c>
      <c r="AN215" s="171">
        <v>675</v>
      </c>
      <c r="AO215" s="171">
        <v>775</v>
      </c>
      <c r="AP215" s="171">
        <v>875</v>
      </c>
    </row>
    <row r="216" spans="1:42" x14ac:dyDescent="0.2">
      <c r="A216" s="13" t="s">
        <v>831</v>
      </c>
      <c r="B216" s="13">
        <v>20</v>
      </c>
      <c r="C216" s="13">
        <v>452</v>
      </c>
      <c r="D216" s="13">
        <v>400</v>
      </c>
      <c r="E216" s="13">
        <v>429</v>
      </c>
      <c r="F216" s="13">
        <v>485</v>
      </c>
      <c r="H216" s="124">
        <v>60</v>
      </c>
      <c r="I216" s="71">
        <v>377</v>
      </c>
      <c r="J216" s="71">
        <v>350</v>
      </c>
      <c r="K216" s="71">
        <v>385</v>
      </c>
      <c r="L216" s="71">
        <v>400</v>
      </c>
      <c r="N216" s="171">
        <v>420</v>
      </c>
      <c r="O216" s="163">
        <v>471</v>
      </c>
      <c r="P216" s="163">
        <v>400</v>
      </c>
      <c r="Q216" s="163">
        <v>445</v>
      </c>
      <c r="R216" s="163">
        <v>500</v>
      </c>
      <c r="T216" s="171">
        <v>910</v>
      </c>
      <c r="U216" s="163">
        <v>628</v>
      </c>
      <c r="V216" s="163">
        <v>550</v>
      </c>
      <c r="W216" s="163">
        <v>625</v>
      </c>
      <c r="X216" s="163">
        <v>700</v>
      </c>
      <c r="Z216" s="171">
        <v>930</v>
      </c>
      <c r="AA216" s="163">
        <v>716</v>
      </c>
      <c r="AB216" s="163">
        <v>595</v>
      </c>
      <c r="AC216" s="163">
        <v>680</v>
      </c>
      <c r="AD216" s="163">
        <v>825</v>
      </c>
      <c r="AF216" s="171">
        <v>150</v>
      </c>
      <c r="AG216" s="163">
        <v>1111</v>
      </c>
      <c r="AH216" s="163">
        <v>875</v>
      </c>
      <c r="AI216" s="163">
        <v>1000</v>
      </c>
      <c r="AJ216" s="163">
        <v>1250</v>
      </c>
      <c r="AL216" s="171">
        <v>2500</v>
      </c>
      <c r="AM216" s="171">
        <v>657</v>
      </c>
      <c r="AN216" s="171">
        <v>525</v>
      </c>
      <c r="AO216" s="171">
        <v>625</v>
      </c>
      <c r="AP216" s="171">
        <v>750</v>
      </c>
    </row>
    <row r="217" spans="1:42" x14ac:dyDescent="0.2">
      <c r="A217" s="13" t="s">
        <v>568</v>
      </c>
      <c r="B217" s="13">
        <v>60</v>
      </c>
      <c r="C217" s="13">
        <v>430</v>
      </c>
      <c r="D217" s="13">
        <v>393</v>
      </c>
      <c r="E217" s="13">
        <v>425</v>
      </c>
      <c r="F217" s="13">
        <v>477</v>
      </c>
      <c r="H217" s="124">
        <v>40</v>
      </c>
      <c r="I217" s="71">
        <v>466</v>
      </c>
      <c r="J217" s="71">
        <v>425</v>
      </c>
      <c r="K217" s="71">
        <v>450</v>
      </c>
      <c r="L217" s="71">
        <v>494</v>
      </c>
      <c r="N217" s="171">
        <v>430</v>
      </c>
      <c r="O217" s="163">
        <v>601</v>
      </c>
      <c r="P217" s="163">
        <v>525</v>
      </c>
      <c r="Q217" s="163">
        <v>600</v>
      </c>
      <c r="R217" s="163">
        <v>665</v>
      </c>
      <c r="T217" s="171">
        <v>1000</v>
      </c>
      <c r="U217" s="163">
        <v>718</v>
      </c>
      <c r="V217" s="163">
        <v>650</v>
      </c>
      <c r="W217" s="163">
        <v>701</v>
      </c>
      <c r="X217" s="163">
        <v>765</v>
      </c>
      <c r="Z217" s="171">
        <v>580</v>
      </c>
      <c r="AA217" s="163">
        <v>809</v>
      </c>
      <c r="AB217" s="163">
        <v>725</v>
      </c>
      <c r="AC217" s="163">
        <v>800</v>
      </c>
      <c r="AD217" s="163">
        <v>885</v>
      </c>
      <c r="AF217" s="171">
        <v>90</v>
      </c>
      <c r="AG217" s="163">
        <v>1105</v>
      </c>
      <c r="AH217" s="163">
        <v>900</v>
      </c>
      <c r="AI217" s="163">
        <v>1095</v>
      </c>
      <c r="AJ217" s="163">
        <v>1250</v>
      </c>
      <c r="AL217" s="171">
        <v>2190</v>
      </c>
      <c r="AM217" s="171">
        <v>723</v>
      </c>
      <c r="AN217" s="171">
        <v>625</v>
      </c>
      <c r="AO217" s="171">
        <v>700</v>
      </c>
      <c r="AP217" s="171">
        <v>800</v>
      </c>
    </row>
    <row r="218" spans="1:42" x14ac:dyDescent="0.2">
      <c r="A218" s="13" t="s">
        <v>570</v>
      </c>
      <c r="B218" s="13">
        <v>0</v>
      </c>
      <c r="C218" s="13">
        <v>489</v>
      </c>
      <c r="D218" s="13">
        <v>420</v>
      </c>
      <c r="E218" s="13">
        <v>485</v>
      </c>
      <c r="F218" s="13">
        <v>550</v>
      </c>
      <c r="H218" s="124" t="s">
        <v>84</v>
      </c>
      <c r="I218" s="71">
        <v>605</v>
      </c>
      <c r="J218" s="71">
        <v>495</v>
      </c>
      <c r="K218" s="71">
        <v>595</v>
      </c>
      <c r="L218" s="71">
        <v>695</v>
      </c>
      <c r="N218" s="171">
        <v>30</v>
      </c>
      <c r="O218" s="163">
        <v>578</v>
      </c>
      <c r="P218" s="163">
        <v>525</v>
      </c>
      <c r="Q218" s="163">
        <v>598</v>
      </c>
      <c r="R218" s="163">
        <v>625</v>
      </c>
      <c r="T218" s="171">
        <v>150</v>
      </c>
      <c r="U218" s="163">
        <v>709</v>
      </c>
      <c r="V218" s="163">
        <v>650</v>
      </c>
      <c r="W218" s="163">
        <v>720</v>
      </c>
      <c r="X218" s="163">
        <v>750</v>
      </c>
      <c r="Z218" s="171">
        <v>140</v>
      </c>
      <c r="AA218" s="163">
        <v>870</v>
      </c>
      <c r="AB218" s="163">
        <v>795</v>
      </c>
      <c r="AC218" s="163">
        <v>850</v>
      </c>
      <c r="AD218" s="163">
        <v>950</v>
      </c>
      <c r="AF218" s="171">
        <v>60</v>
      </c>
      <c r="AG218" s="163">
        <v>1265</v>
      </c>
      <c r="AH218" s="163">
        <v>1025</v>
      </c>
      <c r="AI218" s="163">
        <v>1250</v>
      </c>
      <c r="AJ218" s="163">
        <v>1450</v>
      </c>
      <c r="AL218" s="171">
        <v>370</v>
      </c>
      <c r="AM218" s="171">
        <v>841</v>
      </c>
      <c r="AN218" s="171">
        <v>678</v>
      </c>
      <c r="AO218" s="171">
        <v>775</v>
      </c>
      <c r="AP218" s="171">
        <v>900</v>
      </c>
    </row>
    <row r="219" spans="1:42" x14ac:dyDescent="0.2">
      <c r="A219" s="13" t="s">
        <v>833</v>
      </c>
      <c r="B219" s="13">
        <v>20</v>
      </c>
      <c r="C219" s="13">
        <v>506</v>
      </c>
      <c r="D219" s="13">
        <v>470</v>
      </c>
      <c r="E219" s="13">
        <v>525</v>
      </c>
      <c r="F219" s="13">
        <v>550</v>
      </c>
      <c r="H219" s="124">
        <v>10</v>
      </c>
      <c r="I219" s="71">
        <v>598</v>
      </c>
      <c r="J219" s="71">
        <v>510</v>
      </c>
      <c r="K219" s="71">
        <v>585</v>
      </c>
      <c r="L219" s="71">
        <v>625</v>
      </c>
      <c r="N219" s="171">
        <v>160</v>
      </c>
      <c r="O219" s="163">
        <v>693</v>
      </c>
      <c r="P219" s="163">
        <v>625</v>
      </c>
      <c r="Q219" s="163">
        <v>675</v>
      </c>
      <c r="R219" s="163">
        <v>725</v>
      </c>
      <c r="T219" s="171">
        <v>620</v>
      </c>
      <c r="U219" s="163">
        <v>870</v>
      </c>
      <c r="V219" s="163">
        <v>750</v>
      </c>
      <c r="W219" s="163">
        <v>825</v>
      </c>
      <c r="X219" s="163">
        <v>1010</v>
      </c>
      <c r="Z219" s="171">
        <v>530</v>
      </c>
      <c r="AA219" s="163">
        <v>1064</v>
      </c>
      <c r="AB219" s="163">
        <v>900</v>
      </c>
      <c r="AC219" s="163">
        <v>1040</v>
      </c>
      <c r="AD219" s="163">
        <v>1200</v>
      </c>
      <c r="AF219" s="171">
        <v>200</v>
      </c>
      <c r="AG219" s="163">
        <v>1547</v>
      </c>
      <c r="AH219" s="163">
        <v>1260</v>
      </c>
      <c r="AI219" s="163">
        <v>1450</v>
      </c>
      <c r="AJ219" s="163">
        <v>1850</v>
      </c>
      <c r="AL219" s="171">
        <v>1540</v>
      </c>
      <c r="AM219" s="171">
        <v>998</v>
      </c>
      <c r="AN219" s="171">
        <v>755</v>
      </c>
      <c r="AO219" s="171">
        <v>950</v>
      </c>
      <c r="AP219" s="171">
        <v>1150</v>
      </c>
    </row>
    <row r="220" spans="1:42" x14ac:dyDescent="0.2">
      <c r="A220" s="13" t="s">
        <v>82</v>
      </c>
      <c r="B220" s="13">
        <v>900</v>
      </c>
      <c r="C220" s="13">
        <v>664</v>
      </c>
      <c r="D220" s="13">
        <v>550</v>
      </c>
      <c r="E220" s="13">
        <v>650</v>
      </c>
      <c r="F220" s="13">
        <v>750</v>
      </c>
      <c r="H220" s="124">
        <v>2960</v>
      </c>
      <c r="I220" s="71">
        <v>1014</v>
      </c>
      <c r="J220" s="71">
        <v>823</v>
      </c>
      <c r="K220" s="71">
        <v>950</v>
      </c>
      <c r="L220" s="71">
        <v>1150</v>
      </c>
      <c r="N220" s="170">
        <v>17260</v>
      </c>
      <c r="O220" s="162">
        <v>1292</v>
      </c>
      <c r="P220" s="162">
        <v>1050</v>
      </c>
      <c r="Q220" s="162">
        <v>1225</v>
      </c>
      <c r="R220" s="162">
        <v>1450</v>
      </c>
      <c r="T220" s="170">
        <v>23880</v>
      </c>
      <c r="U220" s="162">
        <v>1608</v>
      </c>
      <c r="V220" s="162">
        <v>1300</v>
      </c>
      <c r="W220" s="162">
        <v>1475</v>
      </c>
      <c r="X220" s="162">
        <v>1775</v>
      </c>
      <c r="Z220" s="170">
        <v>10080</v>
      </c>
      <c r="AA220" s="162">
        <v>1992</v>
      </c>
      <c r="AB220" s="162">
        <v>1525</v>
      </c>
      <c r="AC220" s="162">
        <v>1750</v>
      </c>
      <c r="AD220" s="162">
        <v>2200</v>
      </c>
      <c r="AF220" s="170">
        <v>4140</v>
      </c>
      <c r="AG220" s="162">
        <v>2916</v>
      </c>
      <c r="AH220" s="162">
        <v>1995</v>
      </c>
      <c r="AI220" s="162">
        <v>2500</v>
      </c>
      <c r="AJ220" s="162">
        <v>3445</v>
      </c>
      <c r="AL220" s="170">
        <v>59220</v>
      </c>
      <c r="AM220" s="170">
        <v>1629</v>
      </c>
      <c r="AN220" s="170">
        <v>1200</v>
      </c>
      <c r="AO220" s="170">
        <v>1450</v>
      </c>
      <c r="AP220" s="170">
        <v>1800</v>
      </c>
    </row>
    <row r="221" spans="1:42" x14ac:dyDescent="0.2">
      <c r="A221" s="13" t="s">
        <v>83</v>
      </c>
      <c r="B221" s="13">
        <v>270</v>
      </c>
      <c r="C221" s="13">
        <v>666</v>
      </c>
      <c r="D221" s="13">
        <v>550</v>
      </c>
      <c r="E221" s="13">
        <v>650</v>
      </c>
      <c r="F221" s="13">
        <v>750</v>
      </c>
      <c r="H221" s="124">
        <v>1680</v>
      </c>
      <c r="I221" s="71">
        <v>1130</v>
      </c>
      <c r="J221" s="71">
        <v>910</v>
      </c>
      <c r="K221" s="71">
        <v>1083</v>
      </c>
      <c r="L221" s="71">
        <v>1300</v>
      </c>
      <c r="N221" s="171">
        <v>9090</v>
      </c>
      <c r="O221" s="163">
        <v>1460</v>
      </c>
      <c r="P221" s="163">
        <v>1213</v>
      </c>
      <c r="Q221" s="163">
        <v>1390</v>
      </c>
      <c r="R221" s="163">
        <v>1600</v>
      </c>
      <c r="T221" s="171">
        <v>10980</v>
      </c>
      <c r="U221" s="163">
        <v>1867</v>
      </c>
      <c r="V221" s="163">
        <v>1475</v>
      </c>
      <c r="W221" s="163">
        <v>1725</v>
      </c>
      <c r="X221" s="163">
        <v>2100</v>
      </c>
      <c r="Z221" s="171">
        <v>3910</v>
      </c>
      <c r="AA221" s="163">
        <v>2429</v>
      </c>
      <c r="AB221" s="163">
        <v>1750</v>
      </c>
      <c r="AC221" s="163">
        <v>2197</v>
      </c>
      <c r="AD221" s="163">
        <v>2708</v>
      </c>
      <c r="AF221" s="171">
        <v>1740</v>
      </c>
      <c r="AG221" s="163">
        <v>3464</v>
      </c>
      <c r="AH221" s="163">
        <v>2300</v>
      </c>
      <c r="AI221" s="163">
        <v>3125</v>
      </c>
      <c r="AJ221" s="163">
        <v>4000</v>
      </c>
      <c r="AL221" s="171">
        <v>27660</v>
      </c>
      <c r="AM221" s="171">
        <v>1857</v>
      </c>
      <c r="AN221" s="171">
        <v>1343</v>
      </c>
      <c r="AO221" s="171">
        <v>1625</v>
      </c>
      <c r="AP221" s="171">
        <v>2100</v>
      </c>
    </row>
    <row r="222" spans="1:42" x14ac:dyDescent="0.2">
      <c r="A222" s="13" t="s">
        <v>47</v>
      </c>
      <c r="B222" s="13" t="s">
        <v>84</v>
      </c>
      <c r="C222" s="13">
        <v>666</v>
      </c>
      <c r="D222" s="13">
        <v>550</v>
      </c>
      <c r="E222" s="13">
        <v>650</v>
      </c>
      <c r="F222" s="13">
        <v>750</v>
      </c>
      <c r="H222" s="124">
        <v>210</v>
      </c>
      <c r="I222" s="71">
        <v>1182</v>
      </c>
      <c r="J222" s="71">
        <v>950</v>
      </c>
      <c r="K222" s="71">
        <v>1100</v>
      </c>
      <c r="L222" s="71">
        <v>1415</v>
      </c>
      <c r="N222" s="171">
        <v>440</v>
      </c>
      <c r="O222" s="163">
        <v>1617</v>
      </c>
      <c r="P222" s="163">
        <v>1300</v>
      </c>
      <c r="Q222" s="163">
        <v>1550</v>
      </c>
      <c r="R222" s="163">
        <v>1842</v>
      </c>
      <c r="T222" s="171">
        <v>420</v>
      </c>
      <c r="U222" s="163">
        <v>2184</v>
      </c>
      <c r="V222" s="163">
        <v>1690</v>
      </c>
      <c r="W222" s="163">
        <v>2050</v>
      </c>
      <c r="X222" s="163">
        <v>2587</v>
      </c>
      <c r="Z222" s="171">
        <v>180</v>
      </c>
      <c r="AA222" s="163">
        <v>2936</v>
      </c>
      <c r="AB222" s="163">
        <v>2175</v>
      </c>
      <c r="AC222" s="163">
        <v>2755</v>
      </c>
      <c r="AD222" s="163">
        <v>3600</v>
      </c>
      <c r="AF222" s="171">
        <v>70</v>
      </c>
      <c r="AG222" s="163">
        <v>3516</v>
      </c>
      <c r="AH222" s="163">
        <v>2195</v>
      </c>
      <c r="AI222" s="163">
        <v>3098</v>
      </c>
      <c r="AJ222" s="163">
        <v>4247</v>
      </c>
      <c r="AL222" s="171">
        <v>1310</v>
      </c>
      <c r="AM222" s="171">
        <v>2001</v>
      </c>
      <c r="AN222" s="171">
        <v>1376</v>
      </c>
      <c r="AO222" s="171">
        <v>1750</v>
      </c>
      <c r="AP222" s="171">
        <v>2383</v>
      </c>
    </row>
    <row r="223" spans="1:42" x14ac:dyDescent="0.2">
      <c r="A223" s="13" t="s">
        <v>42</v>
      </c>
      <c r="B223" s="13">
        <v>0</v>
      </c>
      <c r="C223" s="13">
        <v>666</v>
      </c>
      <c r="D223" s="13">
        <v>550</v>
      </c>
      <c r="E223" s="13">
        <v>650</v>
      </c>
      <c r="F223" s="13">
        <v>750</v>
      </c>
      <c r="H223" s="124">
        <v>40</v>
      </c>
      <c r="I223" s="71">
        <v>1440</v>
      </c>
      <c r="J223" s="71">
        <v>1245</v>
      </c>
      <c r="K223" s="71">
        <v>1358</v>
      </c>
      <c r="L223" s="71">
        <v>1579</v>
      </c>
      <c r="N223" s="171">
        <v>100</v>
      </c>
      <c r="O223" s="163">
        <v>1771</v>
      </c>
      <c r="P223" s="163">
        <v>1525</v>
      </c>
      <c r="Q223" s="163">
        <v>1712</v>
      </c>
      <c r="R223" s="163">
        <v>1950</v>
      </c>
      <c r="T223" s="171">
        <v>50</v>
      </c>
      <c r="U223" s="163">
        <v>2229</v>
      </c>
      <c r="V223" s="163">
        <v>1975</v>
      </c>
      <c r="W223" s="163">
        <v>2297</v>
      </c>
      <c r="X223" s="163">
        <v>2500</v>
      </c>
      <c r="Z223" s="171">
        <v>10</v>
      </c>
      <c r="AA223" s="163">
        <v>2923</v>
      </c>
      <c r="AB223" s="163">
        <v>2383</v>
      </c>
      <c r="AC223" s="163">
        <v>2800</v>
      </c>
      <c r="AD223" s="163">
        <v>3300</v>
      </c>
      <c r="AF223" s="171" t="s">
        <v>84</v>
      </c>
      <c r="AG223" s="163" t="s">
        <v>85</v>
      </c>
      <c r="AH223" s="163" t="s">
        <v>85</v>
      </c>
      <c r="AI223" s="163" t="s">
        <v>85</v>
      </c>
      <c r="AJ223" s="163" t="s">
        <v>85</v>
      </c>
      <c r="AL223" s="171">
        <v>200</v>
      </c>
      <c r="AM223" s="171">
        <v>1864</v>
      </c>
      <c r="AN223" s="171">
        <v>1500</v>
      </c>
      <c r="AO223" s="171">
        <v>1755</v>
      </c>
      <c r="AP223" s="171">
        <v>2159</v>
      </c>
    </row>
    <row r="224" spans="1:42" x14ac:dyDescent="0.2">
      <c r="A224" s="13" t="s">
        <v>52</v>
      </c>
      <c r="B224" s="13">
        <v>10</v>
      </c>
      <c r="C224" s="13">
        <v>657</v>
      </c>
      <c r="D224" s="13">
        <v>642</v>
      </c>
      <c r="E224" s="13">
        <v>650</v>
      </c>
      <c r="F224" s="13">
        <v>650</v>
      </c>
      <c r="H224" s="124">
        <v>80</v>
      </c>
      <c r="I224" s="71">
        <v>1077</v>
      </c>
      <c r="J224" s="71">
        <v>900</v>
      </c>
      <c r="K224" s="71">
        <v>1050</v>
      </c>
      <c r="L224" s="71">
        <v>1250</v>
      </c>
      <c r="N224" s="171">
        <v>430</v>
      </c>
      <c r="O224" s="163">
        <v>1409</v>
      </c>
      <c r="P224" s="163">
        <v>1250</v>
      </c>
      <c r="Q224" s="163">
        <v>1350</v>
      </c>
      <c r="R224" s="163">
        <v>1550</v>
      </c>
      <c r="T224" s="171">
        <v>520</v>
      </c>
      <c r="U224" s="163">
        <v>1751</v>
      </c>
      <c r="V224" s="163">
        <v>1475</v>
      </c>
      <c r="W224" s="163">
        <v>1650</v>
      </c>
      <c r="X224" s="163">
        <v>1950</v>
      </c>
      <c r="Z224" s="171">
        <v>220</v>
      </c>
      <c r="AA224" s="163">
        <v>2331</v>
      </c>
      <c r="AB224" s="163">
        <v>1900</v>
      </c>
      <c r="AC224" s="163">
        <v>2250</v>
      </c>
      <c r="AD224" s="163">
        <v>2693</v>
      </c>
      <c r="AF224" s="171">
        <v>70</v>
      </c>
      <c r="AG224" s="163">
        <v>3030</v>
      </c>
      <c r="AH224" s="163">
        <v>2770</v>
      </c>
      <c r="AI224" s="163">
        <v>3050</v>
      </c>
      <c r="AJ224" s="163">
        <v>3378</v>
      </c>
      <c r="AL224" s="171">
        <v>1330</v>
      </c>
      <c r="AM224" s="171">
        <v>1760</v>
      </c>
      <c r="AN224" s="171">
        <v>1350</v>
      </c>
      <c r="AO224" s="171">
        <v>1600</v>
      </c>
      <c r="AP224" s="171">
        <v>2000</v>
      </c>
    </row>
    <row r="225" spans="1:42" x14ac:dyDescent="0.2">
      <c r="A225" s="13" t="s">
        <v>86</v>
      </c>
      <c r="B225" s="13" t="s">
        <v>84</v>
      </c>
      <c r="C225" s="13">
        <v>666</v>
      </c>
      <c r="D225" s="13">
        <v>550</v>
      </c>
      <c r="E225" s="13">
        <v>650</v>
      </c>
      <c r="F225" s="13">
        <v>750</v>
      </c>
      <c r="H225" s="124">
        <v>150</v>
      </c>
      <c r="I225" s="71">
        <v>1008</v>
      </c>
      <c r="J225" s="71">
        <v>850</v>
      </c>
      <c r="K225" s="71">
        <v>975</v>
      </c>
      <c r="L225" s="71">
        <v>1101</v>
      </c>
      <c r="N225" s="171">
        <v>720</v>
      </c>
      <c r="O225" s="163">
        <v>1452</v>
      </c>
      <c r="P225" s="163">
        <v>1257</v>
      </c>
      <c r="Q225" s="163">
        <v>1400</v>
      </c>
      <c r="R225" s="163">
        <v>1600</v>
      </c>
      <c r="T225" s="171">
        <v>830</v>
      </c>
      <c r="U225" s="163">
        <v>1959</v>
      </c>
      <c r="V225" s="163">
        <v>1600</v>
      </c>
      <c r="W225" s="163">
        <v>1820</v>
      </c>
      <c r="X225" s="163">
        <v>2201</v>
      </c>
      <c r="Z225" s="171">
        <v>270</v>
      </c>
      <c r="AA225" s="163">
        <v>2631</v>
      </c>
      <c r="AB225" s="163">
        <v>2100</v>
      </c>
      <c r="AC225" s="163">
        <v>2450</v>
      </c>
      <c r="AD225" s="163">
        <v>3000</v>
      </c>
      <c r="AF225" s="171">
        <v>210</v>
      </c>
      <c r="AG225" s="163">
        <v>4362</v>
      </c>
      <c r="AH225" s="163">
        <v>3384</v>
      </c>
      <c r="AI225" s="163">
        <v>4028</v>
      </c>
      <c r="AJ225" s="163">
        <v>5100</v>
      </c>
      <c r="AL225" s="171">
        <v>2180</v>
      </c>
      <c r="AM225" s="171">
        <v>2036</v>
      </c>
      <c r="AN225" s="171">
        <v>1400</v>
      </c>
      <c r="AO225" s="171">
        <v>1712</v>
      </c>
      <c r="AP225" s="171">
        <v>2300</v>
      </c>
    </row>
    <row r="226" spans="1:42" x14ac:dyDescent="0.2">
      <c r="A226" s="13" t="s">
        <v>53</v>
      </c>
      <c r="B226" s="13">
        <v>50</v>
      </c>
      <c r="C226" s="13">
        <v>636</v>
      </c>
      <c r="D226" s="13">
        <v>550</v>
      </c>
      <c r="E226" s="13">
        <v>650</v>
      </c>
      <c r="F226" s="13">
        <v>700</v>
      </c>
      <c r="H226" s="124">
        <v>170</v>
      </c>
      <c r="I226" s="71">
        <v>877</v>
      </c>
      <c r="J226" s="71">
        <v>758</v>
      </c>
      <c r="K226" s="71">
        <v>850</v>
      </c>
      <c r="L226" s="71">
        <v>975</v>
      </c>
      <c r="N226" s="171">
        <v>570</v>
      </c>
      <c r="O226" s="163">
        <v>1253</v>
      </c>
      <c r="P226" s="163">
        <v>1100</v>
      </c>
      <c r="Q226" s="163">
        <v>1250</v>
      </c>
      <c r="R226" s="163">
        <v>1380</v>
      </c>
      <c r="T226" s="171">
        <v>680</v>
      </c>
      <c r="U226" s="163">
        <v>1580</v>
      </c>
      <c r="V226" s="163">
        <v>1350</v>
      </c>
      <c r="W226" s="163">
        <v>1500</v>
      </c>
      <c r="X226" s="163">
        <v>1733</v>
      </c>
      <c r="Z226" s="171">
        <v>230</v>
      </c>
      <c r="AA226" s="163">
        <v>1970</v>
      </c>
      <c r="AB226" s="163">
        <v>1600</v>
      </c>
      <c r="AC226" s="163">
        <v>1850</v>
      </c>
      <c r="AD226" s="163">
        <v>2167</v>
      </c>
      <c r="AF226" s="171">
        <v>220</v>
      </c>
      <c r="AG226" s="163">
        <v>2502</v>
      </c>
      <c r="AH226" s="163">
        <v>1800</v>
      </c>
      <c r="AI226" s="163">
        <v>2200</v>
      </c>
      <c r="AJ226" s="163">
        <v>2900</v>
      </c>
      <c r="AL226" s="171">
        <v>1910</v>
      </c>
      <c r="AM226" s="171">
        <v>1546</v>
      </c>
      <c r="AN226" s="171">
        <v>1200</v>
      </c>
      <c r="AO226" s="171">
        <v>1425</v>
      </c>
      <c r="AP226" s="171">
        <v>1750</v>
      </c>
    </row>
    <row r="227" spans="1:42" x14ac:dyDescent="0.2">
      <c r="A227" s="13" t="s">
        <v>58</v>
      </c>
      <c r="B227" s="13">
        <v>50</v>
      </c>
      <c r="C227" s="13">
        <v>697</v>
      </c>
      <c r="D227" s="13">
        <v>600</v>
      </c>
      <c r="E227" s="13">
        <v>675</v>
      </c>
      <c r="F227" s="13">
        <v>775</v>
      </c>
      <c r="H227" s="124">
        <v>120</v>
      </c>
      <c r="I227" s="71">
        <v>1136</v>
      </c>
      <c r="J227" s="71">
        <v>937</v>
      </c>
      <c r="K227" s="71">
        <v>1089</v>
      </c>
      <c r="L227" s="71">
        <v>1243</v>
      </c>
      <c r="N227" s="171">
        <v>860</v>
      </c>
      <c r="O227" s="163">
        <v>1484</v>
      </c>
      <c r="P227" s="163">
        <v>1278</v>
      </c>
      <c r="Q227" s="163">
        <v>1430</v>
      </c>
      <c r="R227" s="163">
        <v>1625</v>
      </c>
      <c r="T227" s="171">
        <v>760</v>
      </c>
      <c r="U227" s="163">
        <v>1933</v>
      </c>
      <c r="V227" s="163">
        <v>1600</v>
      </c>
      <c r="W227" s="163">
        <v>1850</v>
      </c>
      <c r="X227" s="163">
        <v>2192</v>
      </c>
      <c r="Z227" s="171">
        <v>310</v>
      </c>
      <c r="AA227" s="163">
        <v>2452</v>
      </c>
      <c r="AB227" s="163">
        <v>1950</v>
      </c>
      <c r="AC227" s="163">
        <v>2300</v>
      </c>
      <c r="AD227" s="163">
        <v>2817</v>
      </c>
      <c r="AF227" s="171">
        <v>150</v>
      </c>
      <c r="AG227" s="163">
        <v>3327</v>
      </c>
      <c r="AH227" s="163">
        <v>2800</v>
      </c>
      <c r="AI227" s="163">
        <v>3175</v>
      </c>
      <c r="AJ227" s="163">
        <v>3900</v>
      </c>
      <c r="AL227" s="171">
        <v>2250</v>
      </c>
      <c r="AM227" s="171">
        <v>1858</v>
      </c>
      <c r="AN227" s="171">
        <v>1387</v>
      </c>
      <c r="AO227" s="171">
        <v>1700</v>
      </c>
      <c r="AP227" s="171">
        <v>2167</v>
      </c>
    </row>
    <row r="228" spans="1:42" x14ac:dyDescent="0.2">
      <c r="A228" s="13" t="s">
        <v>87</v>
      </c>
      <c r="B228" s="13">
        <v>0</v>
      </c>
      <c r="C228" s="13">
        <v>666</v>
      </c>
      <c r="D228" s="13">
        <v>550</v>
      </c>
      <c r="E228" s="13">
        <v>650</v>
      </c>
      <c r="F228" s="13">
        <v>750</v>
      </c>
      <c r="H228" s="124">
        <v>270</v>
      </c>
      <c r="I228" s="71">
        <v>1332</v>
      </c>
      <c r="J228" s="71">
        <v>1100</v>
      </c>
      <c r="K228" s="71">
        <v>1300</v>
      </c>
      <c r="L228" s="71">
        <v>1517</v>
      </c>
      <c r="N228" s="171">
        <v>880</v>
      </c>
      <c r="O228" s="163">
        <v>1947</v>
      </c>
      <c r="P228" s="163">
        <v>1517</v>
      </c>
      <c r="Q228" s="163">
        <v>1798</v>
      </c>
      <c r="R228" s="163">
        <v>2167</v>
      </c>
      <c r="T228" s="171">
        <v>970</v>
      </c>
      <c r="U228" s="163">
        <v>2770</v>
      </c>
      <c r="V228" s="163">
        <v>2102</v>
      </c>
      <c r="W228" s="163">
        <v>2535</v>
      </c>
      <c r="X228" s="163">
        <v>3142</v>
      </c>
      <c r="Z228" s="171">
        <v>290</v>
      </c>
      <c r="AA228" s="163">
        <v>4461</v>
      </c>
      <c r="AB228" s="163">
        <v>3200</v>
      </c>
      <c r="AC228" s="163">
        <v>4030</v>
      </c>
      <c r="AD228" s="163">
        <v>5417</v>
      </c>
      <c r="AF228" s="171">
        <v>110</v>
      </c>
      <c r="AG228" s="163">
        <v>6993</v>
      </c>
      <c r="AH228" s="163">
        <v>4800</v>
      </c>
      <c r="AI228" s="163">
        <v>6500</v>
      </c>
      <c r="AJ228" s="163">
        <v>8017</v>
      </c>
      <c r="AL228" s="171">
        <v>2530</v>
      </c>
      <c r="AM228" s="171">
        <v>2716</v>
      </c>
      <c r="AN228" s="171">
        <v>1700</v>
      </c>
      <c r="AO228" s="171">
        <v>2199</v>
      </c>
      <c r="AP228" s="171">
        <v>3100</v>
      </c>
    </row>
    <row r="229" spans="1:42" x14ac:dyDescent="0.2">
      <c r="A229" s="13" t="s">
        <v>59</v>
      </c>
      <c r="B229" s="13">
        <v>30</v>
      </c>
      <c r="C229" s="13">
        <v>582</v>
      </c>
      <c r="D229" s="13">
        <v>520</v>
      </c>
      <c r="E229" s="13">
        <v>570</v>
      </c>
      <c r="F229" s="13">
        <v>630</v>
      </c>
      <c r="H229" s="124">
        <v>80</v>
      </c>
      <c r="I229" s="71">
        <v>1077</v>
      </c>
      <c r="J229" s="71">
        <v>850</v>
      </c>
      <c r="K229" s="71">
        <v>1000</v>
      </c>
      <c r="L229" s="71">
        <v>1250</v>
      </c>
      <c r="N229" s="171">
        <v>670</v>
      </c>
      <c r="O229" s="163">
        <v>1392</v>
      </c>
      <c r="P229" s="163">
        <v>1200</v>
      </c>
      <c r="Q229" s="163">
        <v>1350</v>
      </c>
      <c r="R229" s="163">
        <v>1550</v>
      </c>
      <c r="T229" s="171">
        <v>1080</v>
      </c>
      <c r="U229" s="163">
        <v>1695</v>
      </c>
      <c r="V229" s="163">
        <v>1400</v>
      </c>
      <c r="W229" s="163">
        <v>1647</v>
      </c>
      <c r="X229" s="163">
        <v>1915</v>
      </c>
      <c r="Z229" s="171">
        <v>360</v>
      </c>
      <c r="AA229" s="163">
        <v>2199</v>
      </c>
      <c r="AB229" s="163">
        <v>1787</v>
      </c>
      <c r="AC229" s="163">
        <v>2167</v>
      </c>
      <c r="AD229" s="163">
        <v>2550</v>
      </c>
      <c r="AF229" s="171">
        <v>160</v>
      </c>
      <c r="AG229" s="163">
        <v>3180</v>
      </c>
      <c r="AH229" s="163">
        <v>2445</v>
      </c>
      <c r="AI229" s="163">
        <v>3125</v>
      </c>
      <c r="AJ229" s="163">
        <v>3650</v>
      </c>
      <c r="AL229" s="171">
        <v>2360</v>
      </c>
      <c r="AM229" s="171">
        <v>1753</v>
      </c>
      <c r="AN229" s="171">
        <v>1300</v>
      </c>
      <c r="AO229" s="171">
        <v>1600</v>
      </c>
      <c r="AP229" s="171">
        <v>2000</v>
      </c>
    </row>
    <row r="230" spans="1:42" x14ac:dyDescent="0.2">
      <c r="A230" s="13" t="s">
        <v>60</v>
      </c>
      <c r="B230" s="13">
        <v>50</v>
      </c>
      <c r="C230" s="13">
        <v>692</v>
      </c>
      <c r="D230" s="13">
        <v>560</v>
      </c>
      <c r="E230" s="13">
        <v>650</v>
      </c>
      <c r="F230" s="13">
        <v>800</v>
      </c>
      <c r="H230" s="124">
        <v>110</v>
      </c>
      <c r="I230" s="71">
        <v>878</v>
      </c>
      <c r="J230" s="71">
        <v>800</v>
      </c>
      <c r="K230" s="71">
        <v>860</v>
      </c>
      <c r="L230" s="71">
        <v>950</v>
      </c>
      <c r="N230" s="171">
        <v>660</v>
      </c>
      <c r="O230" s="163">
        <v>1156</v>
      </c>
      <c r="P230" s="163">
        <v>1000</v>
      </c>
      <c r="Q230" s="163">
        <v>1125</v>
      </c>
      <c r="R230" s="163">
        <v>1295</v>
      </c>
      <c r="T230" s="171">
        <v>870</v>
      </c>
      <c r="U230" s="163">
        <v>1397</v>
      </c>
      <c r="V230" s="163">
        <v>1250</v>
      </c>
      <c r="W230" s="163">
        <v>1350</v>
      </c>
      <c r="X230" s="163">
        <v>1500</v>
      </c>
      <c r="Z230" s="171">
        <v>310</v>
      </c>
      <c r="AA230" s="163">
        <v>1676</v>
      </c>
      <c r="AB230" s="163">
        <v>1500</v>
      </c>
      <c r="AC230" s="163">
        <v>1600</v>
      </c>
      <c r="AD230" s="163">
        <v>1800</v>
      </c>
      <c r="AF230" s="171">
        <v>90</v>
      </c>
      <c r="AG230" s="163">
        <v>2349</v>
      </c>
      <c r="AH230" s="163">
        <v>1900</v>
      </c>
      <c r="AI230" s="163">
        <v>2200</v>
      </c>
      <c r="AJ230" s="163">
        <v>2500</v>
      </c>
      <c r="AL230" s="171">
        <v>2080</v>
      </c>
      <c r="AM230" s="171">
        <v>1359</v>
      </c>
      <c r="AN230" s="171">
        <v>1100</v>
      </c>
      <c r="AO230" s="171">
        <v>1300</v>
      </c>
      <c r="AP230" s="171">
        <v>1508</v>
      </c>
    </row>
    <row r="231" spans="1:42" x14ac:dyDescent="0.2">
      <c r="A231" s="13" t="s">
        <v>62</v>
      </c>
      <c r="B231" s="13">
        <v>30</v>
      </c>
      <c r="C231" s="13">
        <v>653</v>
      </c>
      <c r="D231" s="13">
        <v>520</v>
      </c>
      <c r="E231" s="13">
        <v>690</v>
      </c>
      <c r="F231" s="13">
        <v>800</v>
      </c>
      <c r="H231" s="124">
        <v>70</v>
      </c>
      <c r="I231" s="71">
        <v>1143</v>
      </c>
      <c r="J231" s="71">
        <v>950</v>
      </c>
      <c r="K231" s="71">
        <v>1206</v>
      </c>
      <c r="L231" s="71">
        <v>1325</v>
      </c>
      <c r="N231" s="171">
        <v>1060</v>
      </c>
      <c r="O231" s="163">
        <v>1307</v>
      </c>
      <c r="P231" s="163">
        <v>1200</v>
      </c>
      <c r="Q231" s="163">
        <v>1325</v>
      </c>
      <c r="R231" s="163">
        <v>1431</v>
      </c>
      <c r="T231" s="171">
        <v>1140</v>
      </c>
      <c r="U231" s="163">
        <v>1589</v>
      </c>
      <c r="V231" s="163">
        <v>1400</v>
      </c>
      <c r="W231" s="163">
        <v>1590</v>
      </c>
      <c r="X231" s="163">
        <v>1759</v>
      </c>
      <c r="Z231" s="171">
        <v>430</v>
      </c>
      <c r="AA231" s="163">
        <v>1824</v>
      </c>
      <c r="AB231" s="163">
        <v>1600</v>
      </c>
      <c r="AC231" s="163">
        <v>1750</v>
      </c>
      <c r="AD231" s="163">
        <v>2025</v>
      </c>
      <c r="AF231" s="171">
        <v>90</v>
      </c>
      <c r="AG231" s="163">
        <v>2069</v>
      </c>
      <c r="AH231" s="163">
        <v>1800</v>
      </c>
      <c r="AI231" s="163">
        <v>2000</v>
      </c>
      <c r="AJ231" s="163">
        <v>2250</v>
      </c>
      <c r="AL231" s="171">
        <v>2820</v>
      </c>
      <c r="AM231" s="171">
        <v>1514</v>
      </c>
      <c r="AN231" s="171">
        <v>1300</v>
      </c>
      <c r="AO231" s="171">
        <v>1474</v>
      </c>
      <c r="AP231" s="171">
        <v>1700</v>
      </c>
    </row>
    <row r="232" spans="1:42" x14ac:dyDescent="0.2">
      <c r="A232" s="13" t="s">
        <v>64</v>
      </c>
      <c r="B232" s="13">
        <v>10</v>
      </c>
      <c r="C232" s="13">
        <v>722</v>
      </c>
      <c r="D232" s="13">
        <v>675</v>
      </c>
      <c r="E232" s="13">
        <v>748</v>
      </c>
      <c r="F232" s="13">
        <v>750</v>
      </c>
      <c r="H232" s="124">
        <v>60</v>
      </c>
      <c r="I232" s="71">
        <v>1109</v>
      </c>
      <c r="J232" s="71">
        <v>950</v>
      </c>
      <c r="K232" s="71">
        <v>1063</v>
      </c>
      <c r="L232" s="71">
        <v>1186</v>
      </c>
      <c r="N232" s="171">
        <v>920</v>
      </c>
      <c r="O232" s="163">
        <v>1379</v>
      </c>
      <c r="P232" s="163">
        <v>1175</v>
      </c>
      <c r="Q232" s="163">
        <v>1300</v>
      </c>
      <c r="R232" s="163">
        <v>1525</v>
      </c>
      <c r="T232" s="171">
        <v>1130</v>
      </c>
      <c r="U232" s="163">
        <v>1744</v>
      </c>
      <c r="V232" s="163">
        <v>1450</v>
      </c>
      <c r="W232" s="163">
        <v>1650</v>
      </c>
      <c r="X232" s="163">
        <v>1995</v>
      </c>
      <c r="Z232" s="171">
        <v>400</v>
      </c>
      <c r="AA232" s="163">
        <v>2183</v>
      </c>
      <c r="AB232" s="163">
        <v>1863</v>
      </c>
      <c r="AC232" s="163">
        <v>2100</v>
      </c>
      <c r="AD232" s="163">
        <v>2500</v>
      </c>
      <c r="AF232" s="171">
        <v>170</v>
      </c>
      <c r="AG232" s="163">
        <v>3249</v>
      </c>
      <c r="AH232" s="163">
        <v>2650</v>
      </c>
      <c r="AI232" s="163">
        <v>3100</v>
      </c>
      <c r="AJ232" s="163">
        <v>3725</v>
      </c>
      <c r="AL232" s="171">
        <v>2690</v>
      </c>
      <c r="AM232" s="171">
        <v>1761</v>
      </c>
      <c r="AN232" s="171">
        <v>1343</v>
      </c>
      <c r="AO232" s="171">
        <v>1600</v>
      </c>
      <c r="AP232" s="171">
        <v>2000</v>
      </c>
    </row>
    <row r="233" spans="1:42" x14ac:dyDescent="0.2">
      <c r="A233" s="13" t="s">
        <v>66</v>
      </c>
      <c r="B233" s="13">
        <v>20</v>
      </c>
      <c r="C233" s="13">
        <v>668</v>
      </c>
      <c r="D233" s="13">
        <v>600</v>
      </c>
      <c r="E233" s="13">
        <v>650</v>
      </c>
      <c r="F233" s="13">
        <v>740</v>
      </c>
      <c r="H233" s="124">
        <v>100</v>
      </c>
      <c r="I233" s="71">
        <v>1265</v>
      </c>
      <c r="J233" s="71">
        <v>1050</v>
      </c>
      <c r="K233" s="71">
        <v>1200</v>
      </c>
      <c r="L233" s="71">
        <v>1400</v>
      </c>
      <c r="N233" s="171">
        <v>630</v>
      </c>
      <c r="O233" s="163">
        <v>1418</v>
      </c>
      <c r="P233" s="163">
        <v>1250</v>
      </c>
      <c r="Q233" s="163">
        <v>1375</v>
      </c>
      <c r="R233" s="163">
        <v>1550</v>
      </c>
      <c r="T233" s="171">
        <v>720</v>
      </c>
      <c r="U233" s="163">
        <v>1731</v>
      </c>
      <c r="V233" s="163">
        <v>1500</v>
      </c>
      <c r="W233" s="163">
        <v>1650</v>
      </c>
      <c r="X233" s="163">
        <v>1900</v>
      </c>
      <c r="Z233" s="171">
        <v>240</v>
      </c>
      <c r="AA233" s="163">
        <v>2178</v>
      </c>
      <c r="AB233" s="163">
        <v>1800</v>
      </c>
      <c r="AC233" s="163">
        <v>2066</v>
      </c>
      <c r="AD233" s="163">
        <v>2383</v>
      </c>
      <c r="AF233" s="171">
        <v>40</v>
      </c>
      <c r="AG233" s="163">
        <v>2742</v>
      </c>
      <c r="AH233" s="163">
        <v>2167</v>
      </c>
      <c r="AI233" s="163">
        <v>2725</v>
      </c>
      <c r="AJ233" s="163">
        <v>3200</v>
      </c>
      <c r="AL233" s="171">
        <v>1740</v>
      </c>
      <c r="AM233" s="171">
        <v>1663</v>
      </c>
      <c r="AN233" s="171">
        <v>1343</v>
      </c>
      <c r="AO233" s="171">
        <v>1575</v>
      </c>
      <c r="AP233" s="171">
        <v>1865</v>
      </c>
    </row>
    <row r="234" spans="1:42" x14ac:dyDescent="0.2">
      <c r="A234" s="13" t="s">
        <v>68</v>
      </c>
      <c r="B234" s="13">
        <v>10</v>
      </c>
      <c r="C234" s="13">
        <v>529</v>
      </c>
      <c r="D234" s="13">
        <v>450</v>
      </c>
      <c r="E234" s="13">
        <v>500</v>
      </c>
      <c r="F234" s="13">
        <v>650</v>
      </c>
      <c r="H234" s="124">
        <v>100</v>
      </c>
      <c r="I234" s="71">
        <v>1041</v>
      </c>
      <c r="J234" s="71">
        <v>963</v>
      </c>
      <c r="K234" s="71">
        <v>1000</v>
      </c>
      <c r="L234" s="71">
        <v>1100</v>
      </c>
      <c r="N234" s="171">
        <v>830</v>
      </c>
      <c r="O234" s="163">
        <v>1441</v>
      </c>
      <c r="P234" s="163">
        <v>1250</v>
      </c>
      <c r="Q234" s="163">
        <v>1400</v>
      </c>
      <c r="R234" s="163">
        <v>1600</v>
      </c>
      <c r="T234" s="171">
        <v>1460</v>
      </c>
      <c r="U234" s="163">
        <v>1859</v>
      </c>
      <c r="V234" s="163">
        <v>1550</v>
      </c>
      <c r="W234" s="163">
        <v>1795</v>
      </c>
      <c r="X234" s="163">
        <v>2100</v>
      </c>
      <c r="Z234" s="171">
        <v>540</v>
      </c>
      <c r="AA234" s="163">
        <v>2346</v>
      </c>
      <c r="AB234" s="163">
        <v>1853</v>
      </c>
      <c r="AC234" s="163">
        <v>2300</v>
      </c>
      <c r="AD234" s="163">
        <v>2700</v>
      </c>
      <c r="AF234" s="171">
        <v>340</v>
      </c>
      <c r="AG234" s="163">
        <v>3331</v>
      </c>
      <c r="AH234" s="163">
        <v>2500</v>
      </c>
      <c r="AI234" s="163">
        <v>3300</v>
      </c>
      <c r="AJ234" s="163">
        <v>3800</v>
      </c>
      <c r="AL234" s="171">
        <v>3280</v>
      </c>
      <c r="AM234" s="171">
        <v>1957</v>
      </c>
      <c r="AN234" s="171">
        <v>1450</v>
      </c>
      <c r="AO234" s="171">
        <v>1750</v>
      </c>
      <c r="AP234" s="171">
        <v>2250</v>
      </c>
    </row>
    <row r="235" spans="1:42" x14ac:dyDescent="0.2">
      <c r="A235" s="13" t="s">
        <v>69</v>
      </c>
      <c r="B235" s="13">
        <v>10</v>
      </c>
      <c r="C235" s="13">
        <v>774</v>
      </c>
      <c r="D235" s="13">
        <v>700</v>
      </c>
      <c r="E235" s="13">
        <v>750</v>
      </c>
      <c r="F235" s="13">
        <v>850</v>
      </c>
      <c r="H235" s="124">
        <v>130</v>
      </c>
      <c r="I235" s="71">
        <v>1225</v>
      </c>
      <c r="J235" s="71">
        <v>1200</v>
      </c>
      <c r="K235" s="71">
        <v>1213</v>
      </c>
      <c r="L235" s="71">
        <v>1347</v>
      </c>
      <c r="N235" s="171">
        <v>320</v>
      </c>
      <c r="O235" s="163">
        <v>1862</v>
      </c>
      <c r="P235" s="163">
        <v>1450</v>
      </c>
      <c r="Q235" s="163">
        <v>1700</v>
      </c>
      <c r="R235" s="163">
        <v>2058</v>
      </c>
      <c r="T235" s="171">
        <v>380</v>
      </c>
      <c r="U235" s="163">
        <v>2543</v>
      </c>
      <c r="V235" s="163">
        <v>1950</v>
      </c>
      <c r="W235" s="163">
        <v>2275</v>
      </c>
      <c r="X235" s="163">
        <v>2936</v>
      </c>
      <c r="Z235" s="171">
        <v>120</v>
      </c>
      <c r="AA235" s="163">
        <v>3797</v>
      </c>
      <c r="AB235" s="163">
        <v>2817</v>
      </c>
      <c r="AC235" s="163">
        <v>3433</v>
      </c>
      <c r="AD235" s="163">
        <v>4205</v>
      </c>
      <c r="AF235" s="171">
        <v>30</v>
      </c>
      <c r="AG235" s="163">
        <v>5654</v>
      </c>
      <c r="AH235" s="163">
        <v>4312</v>
      </c>
      <c r="AI235" s="163">
        <v>4937</v>
      </c>
      <c r="AJ235" s="163">
        <v>6500</v>
      </c>
      <c r="AL235" s="171">
        <v>970</v>
      </c>
      <c r="AM235" s="171">
        <v>2359</v>
      </c>
      <c r="AN235" s="171">
        <v>1500</v>
      </c>
      <c r="AO235" s="171">
        <v>2000</v>
      </c>
      <c r="AP235" s="171">
        <v>2800</v>
      </c>
    </row>
    <row r="236" spans="1:42" x14ac:dyDescent="0.2">
      <c r="A236" s="13" t="s">
        <v>88</v>
      </c>
      <c r="B236" s="13">
        <v>630</v>
      </c>
      <c r="C236" s="13">
        <v>664</v>
      </c>
      <c r="D236" s="13">
        <v>550</v>
      </c>
      <c r="E236" s="13">
        <v>650</v>
      </c>
      <c r="F236" s="13">
        <v>775</v>
      </c>
      <c r="H236" s="124">
        <v>1280</v>
      </c>
      <c r="I236" s="71">
        <v>862</v>
      </c>
      <c r="J236" s="71">
        <v>750</v>
      </c>
      <c r="K236" s="71">
        <v>850</v>
      </c>
      <c r="L236" s="71">
        <v>950</v>
      </c>
      <c r="N236" s="171">
        <v>8180</v>
      </c>
      <c r="O236" s="163">
        <v>1104</v>
      </c>
      <c r="P236" s="163">
        <v>950</v>
      </c>
      <c r="Q236" s="163">
        <v>1095</v>
      </c>
      <c r="R236" s="163">
        <v>1200</v>
      </c>
      <c r="T236" s="171">
        <v>12900</v>
      </c>
      <c r="U236" s="163">
        <v>1388</v>
      </c>
      <c r="V236" s="163">
        <v>1200</v>
      </c>
      <c r="W236" s="163">
        <v>1350</v>
      </c>
      <c r="X236" s="163">
        <v>1500</v>
      </c>
      <c r="Z236" s="171">
        <v>6170</v>
      </c>
      <c r="AA236" s="163">
        <v>1714</v>
      </c>
      <c r="AB236" s="163">
        <v>1450</v>
      </c>
      <c r="AC236" s="163">
        <v>1650</v>
      </c>
      <c r="AD236" s="163">
        <v>1850</v>
      </c>
      <c r="AF236" s="171">
        <v>2410</v>
      </c>
      <c r="AG236" s="163">
        <v>2520</v>
      </c>
      <c r="AH236" s="163">
        <v>1850</v>
      </c>
      <c r="AI236" s="163">
        <v>2200</v>
      </c>
      <c r="AJ236" s="163">
        <v>2800</v>
      </c>
      <c r="AL236" s="171">
        <v>31570</v>
      </c>
      <c r="AM236" s="171">
        <v>1429</v>
      </c>
      <c r="AN236" s="171">
        <v>1100</v>
      </c>
      <c r="AO236" s="171">
        <v>1300</v>
      </c>
      <c r="AP236" s="171">
        <v>1600</v>
      </c>
    </row>
    <row r="237" spans="1:42" x14ac:dyDescent="0.2">
      <c r="A237" s="13" t="s">
        <v>89</v>
      </c>
      <c r="B237" s="13">
        <v>10</v>
      </c>
      <c r="C237" s="13">
        <v>504</v>
      </c>
      <c r="D237" s="13">
        <v>425</v>
      </c>
      <c r="E237" s="13">
        <v>550</v>
      </c>
      <c r="F237" s="13">
        <v>600</v>
      </c>
      <c r="H237" s="124">
        <v>10</v>
      </c>
      <c r="I237" s="71">
        <v>744</v>
      </c>
      <c r="J237" s="71">
        <v>730</v>
      </c>
      <c r="K237" s="71">
        <v>730</v>
      </c>
      <c r="L237" s="71">
        <v>750</v>
      </c>
      <c r="N237" s="171">
        <v>270</v>
      </c>
      <c r="O237" s="163">
        <v>1042</v>
      </c>
      <c r="P237" s="163">
        <v>950</v>
      </c>
      <c r="Q237" s="163">
        <v>1050</v>
      </c>
      <c r="R237" s="163">
        <v>1100</v>
      </c>
      <c r="T237" s="171">
        <v>520</v>
      </c>
      <c r="U237" s="163">
        <v>1286</v>
      </c>
      <c r="V237" s="163">
        <v>1195</v>
      </c>
      <c r="W237" s="163">
        <v>1250</v>
      </c>
      <c r="X237" s="163">
        <v>1440</v>
      </c>
      <c r="Z237" s="171">
        <v>290</v>
      </c>
      <c r="AA237" s="163">
        <v>1471</v>
      </c>
      <c r="AB237" s="163">
        <v>1350</v>
      </c>
      <c r="AC237" s="163">
        <v>1450</v>
      </c>
      <c r="AD237" s="163">
        <v>1570</v>
      </c>
      <c r="AF237" s="171">
        <v>50</v>
      </c>
      <c r="AG237" s="163">
        <v>1747</v>
      </c>
      <c r="AH237" s="163">
        <v>1600</v>
      </c>
      <c r="AI237" s="163">
        <v>1725</v>
      </c>
      <c r="AJ237" s="163">
        <v>1900</v>
      </c>
      <c r="AL237" s="171">
        <v>1140</v>
      </c>
      <c r="AM237" s="171">
        <v>1281</v>
      </c>
      <c r="AN237" s="171">
        <v>1100</v>
      </c>
      <c r="AO237" s="171">
        <v>1275</v>
      </c>
      <c r="AP237" s="171">
        <v>1450</v>
      </c>
    </row>
    <row r="238" spans="1:42" x14ac:dyDescent="0.2">
      <c r="A238" s="13" t="s">
        <v>43</v>
      </c>
      <c r="B238" s="13">
        <v>20</v>
      </c>
      <c r="C238" s="13">
        <v>626</v>
      </c>
      <c r="D238" s="13">
        <v>582</v>
      </c>
      <c r="E238" s="13">
        <v>620</v>
      </c>
      <c r="F238" s="13">
        <v>688</v>
      </c>
      <c r="H238" s="124">
        <v>170</v>
      </c>
      <c r="I238" s="71">
        <v>912</v>
      </c>
      <c r="J238" s="71">
        <v>800</v>
      </c>
      <c r="K238" s="71">
        <v>900</v>
      </c>
      <c r="L238" s="71">
        <v>997</v>
      </c>
      <c r="N238" s="171">
        <v>710</v>
      </c>
      <c r="O238" s="163">
        <v>1178</v>
      </c>
      <c r="P238" s="163">
        <v>1050</v>
      </c>
      <c r="Q238" s="163">
        <v>1150</v>
      </c>
      <c r="R238" s="163">
        <v>1275</v>
      </c>
      <c r="T238" s="171">
        <v>1350</v>
      </c>
      <c r="U238" s="163">
        <v>1413</v>
      </c>
      <c r="V238" s="163">
        <v>1300</v>
      </c>
      <c r="W238" s="163">
        <v>1400</v>
      </c>
      <c r="X238" s="163">
        <v>1517</v>
      </c>
      <c r="Z238" s="171">
        <v>420</v>
      </c>
      <c r="AA238" s="163">
        <v>1827</v>
      </c>
      <c r="AB238" s="163">
        <v>1600</v>
      </c>
      <c r="AC238" s="163">
        <v>1800</v>
      </c>
      <c r="AD238" s="163">
        <v>1995</v>
      </c>
      <c r="AF238" s="171">
        <v>200</v>
      </c>
      <c r="AG238" s="163">
        <v>2573</v>
      </c>
      <c r="AH238" s="163">
        <v>2100</v>
      </c>
      <c r="AI238" s="163">
        <v>2455</v>
      </c>
      <c r="AJ238" s="163">
        <v>2900</v>
      </c>
      <c r="AL238" s="171">
        <v>2870</v>
      </c>
      <c r="AM238" s="171">
        <v>1461</v>
      </c>
      <c r="AN238" s="171">
        <v>1200</v>
      </c>
      <c r="AO238" s="171">
        <v>1350</v>
      </c>
      <c r="AP238" s="171">
        <v>1600</v>
      </c>
    </row>
    <row r="239" spans="1:42" x14ac:dyDescent="0.2">
      <c r="A239" s="13" t="s">
        <v>44</v>
      </c>
      <c r="B239" s="13">
        <v>110</v>
      </c>
      <c r="C239" s="13">
        <v>819</v>
      </c>
      <c r="D239" s="13">
        <v>845</v>
      </c>
      <c r="E239" s="13">
        <v>866</v>
      </c>
      <c r="F239" s="13">
        <v>866</v>
      </c>
      <c r="H239" s="124">
        <v>20</v>
      </c>
      <c r="I239" s="71">
        <v>804</v>
      </c>
      <c r="J239" s="71">
        <v>750</v>
      </c>
      <c r="K239" s="71">
        <v>800</v>
      </c>
      <c r="L239" s="71">
        <v>825</v>
      </c>
      <c r="N239" s="171">
        <v>200</v>
      </c>
      <c r="O239" s="163">
        <v>934</v>
      </c>
      <c r="P239" s="163">
        <v>860</v>
      </c>
      <c r="Q239" s="163">
        <v>925</v>
      </c>
      <c r="R239" s="163">
        <v>1000</v>
      </c>
      <c r="T239" s="171">
        <v>380</v>
      </c>
      <c r="U239" s="163">
        <v>1182</v>
      </c>
      <c r="V239" s="163">
        <v>1100</v>
      </c>
      <c r="W239" s="163">
        <v>1200</v>
      </c>
      <c r="X239" s="163">
        <v>1275</v>
      </c>
      <c r="Z239" s="171">
        <v>270</v>
      </c>
      <c r="AA239" s="163">
        <v>1398</v>
      </c>
      <c r="AB239" s="163">
        <v>1228</v>
      </c>
      <c r="AC239" s="163">
        <v>1400</v>
      </c>
      <c r="AD239" s="163">
        <v>1550</v>
      </c>
      <c r="AF239" s="171">
        <v>100</v>
      </c>
      <c r="AG239" s="163">
        <v>1744</v>
      </c>
      <c r="AH239" s="163">
        <v>1321</v>
      </c>
      <c r="AI239" s="163">
        <v>1730</v>
      </c>
      <c r="AJ239" s="163">
        <v>2050</v>
      </c>
      <c r="AL239" s="171">
        <v>1080</v>
      </c>
      <c r="AM239" s="171">
        <v>1198</v>
      </c>
      <c r="AN239" s="171">
        <v>940</v>
      </c>
      <c r="AO239" s="171">
        <v>1168</v>
      </c>
      <c r="AP239" s="171">
        <v>1350</v>
      </c>
    </row>
    <row r="240" spans="1:42" x14ac:dyDescent="0.2">
      <c r="A240" s="13" t="s">
        <v>45</v>
      </c>
      <c r="B240" s="13">
        <v>50</v>
      </c>
      <c r="C240" s="13">
        <v>587</v>
      </c>
      <c r="D240" s="13">
        <v>500</v>
      </c>
      <c r="E240" s="13">
        <v>550</v>
      </c>
      <c r="F240" s="13">
        <v>675</v>
      </c>
      <c r="H240" s="124">
        <v>120</v>
      </c>
      <c r="I240" s="71">
        <v>877</v>
      </c>
      <c r="J240" s="71">
        <v>775</v>
      </c>
      <c r="K240" s="71">
        <v>863</v>
      </c>
      <c r="L240" s="71">
        <v>950</v>
      </c>
      <c r="N240" s="171">
        <v>360</v>
      </c>
      <c r="O240" s="163">
        <v>1198</v>
      </c>
      <c r="P240" s="163">
        <v>1050</v>
      </c>
      <c r="Q240" s="163">
        <v>1170</v>
      </c>
      <c r="R240" s="163">
        <v>1300</v>
      </c>
      <c r="T240" s="171">
        <v>600</v>
      </c>
      <c r="U240" s="163">
        <v>1440</v>
      </c>
      <c r="V240" s="163">
        <v>1300</v>
      </c>
      <c r="W240" s="163">
        <v>1400</v>
      </c>
      <c r="X240" s="163">
        <v>1550</v>
      </c>
      <c r="Z240" s="171">
        <v>400</v>
      </c>
      <c r="AA240" s="163">
        <v>1799</v>
      </c>
      <c r="AB240" s="163">
        <v>1650</v>
      </c>
      <c r="AC240" s="163">
        <v>1775</v>
      </c>
      <c r="AD240" s="163">
        <v>1900</v>
      </c>
      <c r="AF240" s="171">
        <v>160</v>
      </c>
      <c r="AG240" s="163">
        <v>2210</v>
      </c>
      <c r="AH240" s="163">
        <v>1950</v>
      </c>
      <c r="AI240" s="163">
        <v>2200</v>
      </c>
      <c r="AJ240" s="163">
        <v>2400</v>
      </c>
      <c r="AL240" s="171">
        <v>1690</v>
      </c>
      <c r="AM240" s="171">
        <v>1486</v>
      </c>
      <c r="AN240" s="171">
        <v>1200</v>
      </c>
      <c r="AO240" s="171">
        <v>1450</v>
      </c>
      <c r="AP240" s="171">
        <v>1750</v>
      </c>
    </row>
    <row r="241" spans="1:42" x14ac:dyDescent="0.2">
      <c r="A241" s="13" t="s">
        <v>46</v>
      </c>
      <c r="B241" s="13" t="s">
        <v>84</v>
      </c>
      <c r="C241" s="13">
        <v>664</v>
      </c>
      <c r="D241" s="13">
        <v>550</v>
      </c>
      <c r="E241" s="13">
        <v>650</v>
      </c>
      <c r="F241" s="13">
        <v>775</v>
      </c>
      <c r="H241" s="124">
        <v>50</v>
      </c>
      <c r="I241" s="71">
        <v>830</v>
      </c>
      <c r="J241" s="71">
        <v>790</v>
      </c>
      <c r="K241" s="71">
        <v>825</v>
      </c>
      <c r="L241" s="71">
        <v>875</v>
      </c>
      <c r="N241" s="171">
        <v>670</v>
      </c>
      <c r="O241" s="163">
        <v>1042</v>
      </c>
      <c r="P241" s="163">
        <v>950</v>
      </c>
      <c r="Q241" s="163">
        <v>1039</v>
      </c>
      <c r="R241" s="163">
        <v>1100</v>
      </c>
      <c r="T241" s="171">
        <v>1050</v>
      </c>
      <c r="U241" s="163">
        <v>1323</v>
      </c>
      <c r="V241" s="163">
        <v>1200</v>
      </c>
      <c r="W241" s="163">
        <v>1300</v>
      </c>
      <c r="X241" s="163">
        <v>1400</v>
      </c>
      <c r="Z241" s="171">
        <v>430</v>
      </c>
      <c r="AA241" s="163">
        <v>1684</v>
      </c>
      <c r="AB241" s="163">
        <v>1500</v>
      </c>
      <c r="AC241" s="163">
        <v>1600</v>
      </c>
      <c r="AD241" s="163">
        <v>1800</v>
      </c>
      <c r="AF241" s="171">
        <v>210</v>
      </c>
      <c r="AG241" s="163">
        <v>2427</v>
      </c>
      <c r="AH241" s="163">
        <v>1850</v>
      </c>
      <c r="AI241" s="163">
        <v>2200</v>
      </c>
      <c r="AJ241" s="163">
        <v>2600</v>
      </c>
      <c r="AL241" s="171">
        <v>2410</v>
      </c>
      <c r="AM241" s="171">
        <v>1393</v>
      </c>
      <c r="AN241" s="171">
        <v>1100</v>
      </c>
      <c r="AO241" s="171">
        <v>1300</v>
      </c>
      <c r="AP241" s="171">
        <v>1525</v>
      </c>
    </row>
    <row r="242" spans="1:42" x14ac:dyDescent="0.2">
      <c r="A242" s="13" t="s">
        <v>48</v>
      </c>
      <c r="B242" s="13">
        <v>20</v>
      </c>
      <c r="C242" s="13">
        <v>568</v>
      </c>
      <c r="D242" s="13">
        <v>500</v>
      </c>
      <c r="E242" s="13">
        <v>538</v>
      </c>
      <c r="F242" s="13">
        <v>650</v>
      </c>
      <c r="H242" s="124">
        <v>110</v>
      </c>
      <c r="I242" s="71">
        <v>815</v>
      </c>
      <c r="J242" s="71">
        <v>750</v>
      </c>
      <c r="K242" s="71">
        <v>800</v>
      </c>
      <c r="L242" s="71">
        <v>880</v>
      </c>
      <c r="N242" s="171">
        <v>650</v>
      </c>
      <c r="O242" s="163">
        <v>991</v>
      </c>
      <c r="P242" s="163">
        <v>900</v>
      </c>
      <c r="Q242" s="163">
        <v>950</v>
      </c>
      <c r="R242" s="163">
        <v>1050</v>
      </c>
      <c r="T242" s="171">
        <v>940</v>
      </c>
      <c r="U242" s="163">
        <v>1248</v>
      </c>
      <c r="V242" s="163">
        <v>1150</v>
      </c>
      <c r="W242" s="163">
        <v>1250</v>
      </c>
      <c r="X242" s="163">
        <v>1350</v>
      </c>
      <c r="Z242" s="171">
        <v>330</v>
      </c>
      <c r="AA242" s="163">
        <v>1540</v>
      </c>
      <c r="AB242" s="163">
        <v>1400</v>
      </c>
      <c r="AC242" s="163">
        <v>1500</v>
      </c>
      <c r="AD242" s="163">
        <v>1650</v>
      </c>
      <c r="AF242" s="171">
        <v>140</v>
      </c>
      <c r="AG242" s="163">
        <v>2088</v>
      </c>
      <c r="AH242" s="163">
        <v>1750</v>
      </c>
      <c r="AI242" s="163">
        <v>1975</v>
      </c>
      <c r="AJ242" s="163">
        <v>2305</v>
      </c>
      <c r="AL242" s="171">
        <v>2190</v>
      </c>
      <c r="AM242" s="171">
        <v>1241</v>
      </c>
      <c r="AN242" s="171">
        <v>975</v>
      </c>
      <c r="AO242" s="171">
        <v>1200</v>
      </c>
      <c r="AP242" s="171">
        <v>1400</v>
      </c>
    </row>
    <row r="243" spans="1:42" x14ac:dyDescent="0.2">
      <c r="A243" s="13" t="s">
        <v>49</v>
      </c>
      <c r="B243" s="13">
        <v>80</v>
      </c>
      <c r="C243" s="13">
        <v>668</v>
      </c>
      <c r="D243" s="13">
        <v>600</v>
      </c>
      <c r="E243" s="13">
        <v>675</v>
      </c>
      <c r="F243" s="13">
        <v>750</v>
      </c>
      <c r="H243" s="124">
        <v>140</v>
      </c>
      <c r="I243" s="71">
        <v>932</v>
      </c>
      <c r="J243" s="71">
        <v>830</v>
      </c>
      <c r="K243" s="71">
        <v>925</v>
      </c>
      <c r="L243" s="71">
        <v>998</v>
      </c>
      <c r="N243" s="171">
        <v>580</v>
      </c>
      <c r="O243" s="163">
        <v>1238</v>
      </c>
      <c r="P243" s="163">
        <v>1120</v>
      </c>
      <c r="Q243" s="163">
        <v>1225</v>
      </c>
      <c r="R243" s="163">
        <v>1350</v>
      </c>
      <c r="T243" s="171">
        <v>800</v>
      </c>
      <c r="U243" s="163">
        <v>1530</v>
      </c>
      <c r="V243" s="163">
        <v>1350</v>
      </c>
      <c r="W243" s="163">
        <v>1475</v>
      </c>
      <c r="X243" s="163">
        <v>1625</v>
      </c>
      <c r="Z243" s="171">
        <v>340</v>
      </c>
      <c r="AA243" s="163">
        <v>1907</v>
      </c>
      <c r="AB243" s="163">
        <v>1600</v>
      </c>
      <c r="AC243" s="163">
        <v>1817</v>
      </c>
      <c r="AD243" s="163">
        <v>2021</v>
      </c>
      <c r="AF243" s="171">
        <v>190</v>
      </c>
      <c r="AG243" s="163">
        <v>2716</v>
      </c>
      <c r="AH243" s="163">
        <v>2150</v>
      </c>
      <c r="AI243" s="163">
        <v>2450</v>
      </c>
      <c r="AJ243" s="163">
        <v>3000</v>
      </c>
      <c r="AL243" s="171">
        <v>2130</v>
      </c>
      <c r="AM243" s="171">
        <v>1542</v>
      </c>
      <c r="AN243" s="171">
        <v>1200</v>
      </c>
      <c r="AO243" s="171">
        <v>1400</v>
      </c>
      <c r="AP243" s="171">
        <v>1750</v>
      </c>
    </row>
    <row r="244" spans="1:42" x14ac:dyDescent="0.2">
      <c r="A244" s="13" t="s">
        <v>50</v>
      </c>
      <c r="B244" s="13">
        <v>10</v>
      </c>
      <c r="C244" s="13">
        <v>774</v>
      </c>
      <c r="D244" s="13">
        <v>600</v>
      </c>
      <c r="E244" s="13">
        <v>807</v>
      </c>
      <c r="F244" s="13">
        <v>918</v>
      </c>
      <c r="H244" s="124">
        <v>60</v>
      </c>
      <c r="I244" s="71">
        <v>788</v>
      </c>
      <c r="J244" s="71">
        <v>670</v>
      </c>
      <c r="K244" s="71">
        <v>810</v>
      </c>
      <c r="L244" s="71">
        <v>900</v>
      </c>
      <c r="N244" s="171">
        <v>230</v>
      </c>
      <c r="O244" s="163">
        <v>1049</v>
      </c>
      <c r="P244" s="163">
        <v>950</v>
      </c>
      <c r="Q244" s="163">
        <v>1025</v>
      </c>
      <c r="R244" s="163">
        <v>1150</v>
      </c>
      <c r="T244" s="171">
        <v>370</v>
      </c>
      <c r="U244" s="163">
        <v>1349</v>
      </c>
      <c r="V244" s="163">
        <v>1250</v>
      </c>
      <c r="W244" s="163">
        <v>1328</v>
      </c>
      <c r="X244" s="163">
        <v>1450</v>
      </c>
      <c r="Z244" s="171">
        <v>230</v>
      </c>
      <c r="AA244" s="163">
        <v>1645</v>
      </c>
      <c r="AB244" s="163">
        <v>1500</v>
      </c>
      <c r="AC244" s="163">
        <v>1613</v>
      </c>
      <c r="AD244" s="163">
        <v>1750</v>
      </c>
      <c r="AF244" s="171">
        <v>60</v>
      </c>
      <c r="AG244" s="163">
        <v>2200</v>
      </c>
      <c r="AH244" s="163">
        <v>1825</v>
      </c>
      <c r="AI244" s="163">
        <v>2000</v>
      </c>
      <c r="AJ244" s="163">
        <v>2250</v>
      </c>
      <c r="AL244" s="171">
        <v>960</v>
      </c>
      <c r="AM244" s="171">
        <v>1359</v>
      </c>
      <c r="AN244" s="171">
        <v>1100</v>
      </c>
      <c r="AO244" s="171">
        <v>1300</v>
      </c>
      <c r="AP244" s="171">
        <v>1550</v>
      </c>
    </row>
    <row r="245" spans="1:42" x14ac:dyDescent="0.2">
      <c r="A245" s="13" t="s">
        <v>51</v>
      </c>
      <c r="B245" s="13">
        <v>30</v>
      </c>
      <c r="C245" s="13">
        <v>638</v>
      </c>
      <c r="D245" s="13">
        <v>550</v>
      </c>
      <c r="E245" s="13">
        <v>625</v>
      </c>
      <c r="F245" s="13">
        <v>700</v>
      </c>
      <c r="H245" s="124">
        <v>20</v>
      </c>
      <c r="I245" s="71">
        <v>938</v>
      </c>
      <c r="J245" s="71">
        <v>800</v>
      </c>
      <c r="K245" s="71">
        <v>950</v>
      </c>
      <c r="L245" s="71">
        <v>1075</v>
      </c>
      <c r="N245" s="171">
        <v>380</v>
      </c>
      <c r="O245" s="163">
        <v>1220</v>
      </c>
      <c r="P245" s="163">
        <v>1063</v>
      </c>
      <c r="Q245" s="163">
        <v>1200</v>
      </c>
      <c r="R245" s="163">
        <v>1350</v>
      </c>
      <c r="T245" s="171">
        <v>640</v>
      </c>
      <c r="U245" s="163">
        <v>1445</v>
      </c>
      <c r="V245" s="163">
        <v>1250</v>
      </c>
      <c r="W245" s="163">
        <v>1400</v>
      </c>
      <c r="X245" s="163">
        <v>1600</v>
      </c>
      <c r="Z245" s="171">
        <v>250</v>
      </c>
      <c r="AA245" s="163">
        <v>1785</v>
      </c>
      <c r="AB245" s="163">
        <v>1450</v>
      </c>
      <c r="AC245" s="163">
        <v>1700</v>
      </c>
      <c r="AD245" s="163">
        <v>2000</v>
      </c>
      <c r="AF245" s="171">
        <v>80</v>
      </c>
      <c r="AG245" s="163">
        <v>2545</v>
      </c>
      <c r="AH245" s="163">
        <v>1850</v>
      </c>
      <c r="AI245" s="163">
        <v>2225</v>
      </c>
      <c r="AJ245" s="163">
        <v>2925</v>
      </c>
      <c r="AL245" s="171">
        <v>1400</v>
      </c>
      <c r="AM245" s="171">
        <v>1484</v>
      </c>
      <c r="AN245" s="171">
        <v>1200</v>
      </c>
      <c r="AO245" s="171">
        <v>1375</v>
      </c>
      <c r="AP245" s="171">
        <v>1650</v>
      </c>
    </row>
    <row r="246" spans="1:42" x14ac:dyDescent="0.2">
      <c r="A246" s="13" t="s">
        <v>54</v>
      </c>
      <c r="B246" s="13">
        <v>20</v>
      </c>
      <c r="C246" s="13">
        <v>567</v>
      </c>
      <c r="D246" s="13">
        <v>490</v>
      </c>
      <c r="E246" s="13">
        <v>525</v>
      </c>
      <c r="F246" s="13">
        <v>580</v>
      </c>
      <c r="H246" s="124">
        <v>60</v>
      </c>
      <c r="I246" s="71">
        <v>802</v>
      </c>
      <c r="J246" s="71">
        <v>695</v>
      </c>
      <c r="K246" s="71">
        <v>798</v>
      </c>
      <c r="L246" s="71">
        <v>900</v>
      </c>
      <c r="N246" s="171">
        <v>380</v>
      </c>
      <c r="O246" s="163">
        <v>1085</v>
      </c>
      <c r="P246" s="163">
        <v>995</v>
      </c>
      <c r="Q246" s="163">
        <v>1075</v>
      </c>
      <c r="R246" s="163">
        <v>1150</v>
      </c>
      <c r="T246" s="171">
        <v>660</v>
      </c>
      <c r="U246" s="163">
        <v>1339</v>
      </c>
      <c r="V246" s="163">
        <v>1250</v>
      </c>
      <c r="W246" s="163">
        <v>1300</v>
      </c>
      <c r="X246" s="163">
        <v>1400</v>
      </c>
      <c r="Z246" s="171">
        <v>510</v>
      </c>
      <c r="AA246" s="163">
        <v>1651</v>
      </c>
      <c r="AB246" s="163">
        <v>1550</v>
      </c>
      <c r="AC246" s="163">
        <v>1650</v>
      </c>
      <c r="AD246" s="163">
        <v>1750</v>
      </c>
      <c r="AF246" s="171">
        <v>150</v>
      </c>
      <c r="AG246" s="163">
        <v>2032</v>
      </c>
      <c r="AH246" s="163">
        <v>1800</v>
      </c>
      <c r="AI246" s="163">
        <v>1950</v>
      </c>
      <c r="AJ246" s="163">
        <v>2200</v>
      </c>
      <c r="AL246" s="171">
        <v>1780</v>
      </c>
      <c r="AM246" s="171">
        <v>1407</v>
      </c>
      <c r="AN246" s="171">
        <v>1170</v>
      </c>
      <c r="AO246" s="171">
        <v>1350</v>
      </c>
      <c r="AP246" s="171">
        <v>1650</v>
      </c>
    </row>
    <row r="247" spans="1:42" x14ac:dyDescent="0.2">
      <c r="A247" s="13" t="s">
        <v>55</v>
      </c>
      <c r="B247" s="13">
        <v>10</v>
      </c>
      <c r="C247" s="13">
        <v>655</v>
      </c>
      <c r="D247" s="13">
        <v>600</v>
      </c>
      <c r="E247" s="13">
        <v>675</v>
      </c>
      <c r="F247" s="13">
        <v>700</v>
      </c>
      <c r="H247" s="124">
        <v>20</v>
      </c>
      <c r="I247" s="71">
        <v>772</v>
      </c>
      <c r="J247" s="71">
        <v>695</v>
      </c>
      <c r="K247" s="71">
        <v>773</v>
      </c>
      <c r="L247" s="71">
        <v>800</v>
      </c>
      <c r="N247" s="171">
        <v>290</v>
      </c>
      <c r="O247" s="163">
        <v>932</v>
      </c>
      <c r="P247" s="163">
        <v>850</v>
      </c>
      <c r="Q247" s="163">
        <v>925</v>
      </c>
      <c r="R247" s="163">
        <v>1000</v>
      </c>
      <c r="T247" s="171">
        <v>480</v>
      </c>
      <c r="U247" s="163">
        <v>1169</v>
      </c>
      <c r="V247" s="163">
        <v>1075</v>
      </c>
      <c r="W247" s="163">
        <v>1150</v>
      </c>
      <c r="X247" s="163">
        <v>1250</v>
      </c>
      <c r="Z247" s="171">
        <v>390</v>
      </c>
      <c r="AA247" s="163">
        <v>1412</v>
      </c>
      <c r="AB247" s="163">
        <v>1300</v>
      </c>
      <c r="AC247" s="163">
        <v>1400</v>
      </c>
      <c r="AD247" s="163">
        <v>1500</v>
      </c>
      <c r="AF247" s="171">
        <v>80</v>
      </c>
      <c r="AG247" s="163">
        <v>1806</v>
      </c>
      <c r="AH247" s="163">
        <v>1600</v>
      </c>
      <c r="AI247" s="163">
        <v>1750</v>
      </c>
      <c r="AJ247" s="163">
        <v>1963</v>
      </c>
      <c r="AL247" s="171">
        <v>1280</v>
      </c>
      <c r="AM247" s="171">
        <v>1217</v>
      </c>
      <c r="AN247" s="171">
        <v>1000</v>
      </c>
      <c r="AO247" s="171">
        <v>1200</v>
      </c>
      <c r="AP247" s="171">
        <v>1400</v>
      </c>
    </row>
    <row r="248" spans="1:42" x14ac:dyDescent="0.2">
      <c r="A248" s="13" t="s">
        <v>56</v>
      </c>
      <c r="B248" s="13">
        <v>140</v>
      </c>
      <c r="C248" s="13">
        <v>605</v>
      </c>
      <c r="D248" s="13">
        <v>525</v>
      </c>
      <c r="E248" s="13">
        <v>600</v>
      </c>
      <c r="F248" s="13">
        <v>675</v>
      </c>
      <c r="H248" s="124">
        <v>130</v>
      </c>
      <c r="I248" s="71">
        <v>805</v>
      </c>
      <c r="J248" s="71">
        <v>700</v>
      </c>
      <c r="K248" s="71">
        <v>750</v>
      </c>
      <c r="L248" s="71">
        <v>900</v>
      </c>
      <c r="N248" s="171">
        <v>400</v>
      </c>
      <c r="O248" s="163">
        <v>981</v>
      </c>
      <c r="P248" s="163">
        <v>900</v>
      </c>
      <c r="Q248" s="163">
        <v>975</v>
      </c>
      <c r="R248" s="163">
        <v>1050</v>
      </c>
      <c r="T248" s="171">
        <v>490</v>
      </c>
      <c r="U248" s="163">
        <v>1246</v>
      </c>
      <c r="V248" s="163">
        <v>1155</v>
      </c>
      <c r="W248" s="163">
        <v>1250</v>
      </c>
      <c r="X248" s="163">
        <v>1350</v>
      </c>
      <c r="Z248" s="171">
        <v>370</v>
      </c>
      <c r="AA248" s="163">
        <v>1451</v>
      </c>
      <c r="AB248" s="163">
        <v>1278</v>
      </c>
      <c r="AC248" s="163">
        <v>1450</v>
      </c>
      <c r="AD248" s="163">
        <v>1600</v>
      </c>
      <c r="AF248" s="171">
        <v>140</v>
      </c>
      <c r="AG248" s="163">
        <v>2060</v>
      </c>
      <c r="AH248" s="163">
        <v>1750</v>
      </c>
      <c r="AI248" s="163">
        <v>1950</v>
      </c>
      <c r="AJ248" s="163">
        <v>2250</v>
      </c>
      <c r="AL248" s="171">
        <v>1680</v>
      </c>
      <c r="AM248" s="171">
        <v>1208</v>
      </c>
      <c r="AN248" s="171">
        <v>925</v>
      </c>
      <c r="AO248" s="171">
        <v>1175</v>
      </c>
      <c r="AP248" s="171">
        <v>1400</v>
      </c>
    </row>
    <row r="249" spans="1:42" x14ac:dyDescent="0.2">
      <c r="A249" s="13" t="s">
        <v>57</v>
      </c>
      <c r="B249" s="13">
        <v>60</v>
      </c>
      <c r="C249" s="13">
        <v>574</v>
      </c>
      <c r="D249" s="13">
        <v>475</v>
      </c>
      <c r="E249" s="13">
        <v>578</v>
      </c>
      <c r="F249" s="13">
        <v>650</v>
      </c>
      <c r="H249" s="124">
        <v>80</v>
      </c>
      <c r="I249" s="71">
        <v>852</v>
      </c>
      <c r="J249" s="71">
        <v>750</v>
      </c>
      <c r="K249" s="71">
        <v>850</v>
      </c>
      <c r="L249" s="71">
        <v>950</v>
      </c>
      <c r="N249" s="171">
        <v>460</v>
      </c>
      <c r="O249" s="163">
        <v>1167</v>
      </c>
      <c r="P249" s="163">
        <v>1000</v>
      </c>
      <c r="Q249" s="163">
        <v>1150</v>
      </c>
      <c r="R249" s="163">
        <v>1350</v>
      </c>
      <c r="T249" s="171">
        <v>660</v>
      </c>
      <c r="U249" s="163">
        <v>1442</v>
      </c>
      <c r="V249" s="163">
        <v>1250</v>
      </c>
      <c r="W249" s="163">
        <v>1350</v>
      </c>
      <c r="X249" s="163">
        <v>1587</v>
      </c>
      <c r="Z249" s="171">
        <v>310</v>
      </c>
      <c r="AA249" s="163">
        <v>1737</v>
      </c>
      <c r="AB249" s="163">
        <v>1495</v>
      </c>
      <c r="AC249" s="163">
        <v>1650</v>
      </c>
      <c r="AD249" s="163">
        <v>1850</v>
      </c>
      <c r="AF249" s="171">
        <v>100</v>
      </c>
      <c r="AG249" s="163">
        <v>2845</v>
      </c>
      <c r="AH249" s="163">
        <v>1777</v>
      </c>
      <c r="AI249" s="163">
        <v>2225</v>
      </c>
      <c r="AJ249" s="163">
        <v>3600</v>
      </c>
      <c r="AL249" s="171">
        <v>1670</v>
      </c>
      <c r="AM249" s="171">
        <v>1447</v>
      </c>
      <c r="AN249" s="171">
        <v>1125</v>
      </c>
      <c r="AO249" s="171">
        <v>1350</v>
      </c>
      <c r="AP249" s="171">
        <v>1600</v>
      </c>
    </row>
    <row r="250" spans="1:42" x14ac:dyDescent="0.2">
      <c r="A250" s="13" t="s">
        <v>90</v>
      </c>
      <c r="B250" s="13" t="s">
        <v>84</v>
      </c>
      <c r="C250" s="13">
        <v>664</v>
      </c>
      <c r="D250" s="13">
        <v>550</v>
      </c>
      <c r="E250" s="13">
        <v>650</v>
      </c>
      <c r="F250" s="13">
        <v>775</v>
      </c>
      <c r="H250" s="124">
        <v>20</v>
      </c>
      <c r="I250" s="71">
        <v>881</v>
      </c>
      <c r="J250" s="71">
        <v>850</v>
      </c>
      <c r="K250" s="71">
        <v>875</v>
      </c>
      <c r="L250" s="71">
        <v>923</v>
      </c>
      <c r="N250" s="171">
        <v>230</v>
      </c>
      <c r="O250" s="163">
        <v>1089</v>
      </c>
      <c r="P250" s="163">
        <v>1000</v>
      </c>
      <c r="Q250" s="163">
        <v>1098</v>
      </c>
      <c r="R250" s="163">
        <v>1150</v>
      </c>
      <c r="T250" s="171">
        <v>360</v>
      </c>
      <c r="U250" s="163">
        <v>1406</v>
      </c>
      <c r="V250" s="163">
        <v>1250</v>
      </c>
      <c r="W250" s="163">
        <v>1350</v>
      </c>
      <c r="X250" s="163">
        <v>1525</v>
      </c>
      <c r="Z250" s="171">
        <v>160</v>
      </c>
      <c r="AA250" s="163">
        <v>1838</v>
      </c>
      <c r="AB250" s="163">
        <v>1575</v>
      </c>
      <c r="AC250" s="163">
        <v>1800</v>
      </c>
      <c r="AD250" s="163">
        <v>2000</v>
      </c>
      <c r="AF250" s="171">
        <v>90</v>
      </c>
      <c r="AG250" s="163">
        <v>2728</v>
      </c>
      <c r="AH250" s="163">
        <v>2100</v>
      </c>
      <c r="AI250" s="163">
        <v>2500</v>
      </c>
      <c r="AJ250" s="163">
        <v>3000</v>
      </c>
      <c r="AL250" s="171">
        <v>860</v>
      </c>
      <c r="AM250" s="171">
        <v>1519</v>
      </c>
      <c r="AN250" s="171">
        <v>1133</v>
      </c>
      <c r="AO250" s="171">
        <v>1350</v>
      </c>
      <c r="AP250" s="171">
        <v>1700</v>
      </c>
    </row>
    <row r="251" spans="1:42" x14ac:dyDescent="0.2">
      <c r="A251" s="13" t="s">
        <v>61</v>
      </c>
      <c r="B251" s="13" t="s">
        <v>84</v>
      </c>
      <c r="C251" s="13">
        <v>664</v>
      </c>
      <c r="D251" s="13">
        <v>550</v>
      </c>
      <c r="E251" s="13">
        <v>650</v>
      </c>
      <c r="F251" s="13">
        <v>775</v>
      </c>
      <c r="H251" s="124">
        <v>30</v>
      </c>
      <c r="I251" s="71">
        <v>926</v>
      </c>
      <c r="J251" s="71">
        <v>850</v>
      </c>
      <c r="K251" s="71">
        <v>900</v>
      </c>
      <c r="L251" s="71">
        <v>995</v>
      </c>
      <c r="N251" s="171">
        <v>330</v>
      </c>
      <c r="O251" s="163">
        <v>1220</v>
      </c>
      <c r="P251" s="163">
        <v>1100</v>
      </c>
      <c r="Q251" s="163">
        <v>1200</v>
      </c>
      <c r="R251" s="163">
        <v>1325</v>
      </c>
      <c r="T251" s="171">
        <v>520</v>
      </c>
      <c r="U251" s="163">
        <v>1546</v>
      </c>
      <c r="V251" s="163">
        <v>1350</v>
      </c>
      <c r="W251" s="163">
        <v>1475</v>
      </c>
      <c r="X251" s="163">
        <v>1700</v>
      </c>
      <c r="Z251" s="171">
        <v>210</v>
      </c>
      <c r="AA251" s="163">
        <v>2014</v>
      </c>
      <c r="AB251" s="163">
        <v>1650</v>
      </c>
      <c r="AC251" s="163">
        <v>1900</v>
      </c>
      <c r="AD251" s="163">
        <v>2300</v>
      </c>
      <c r="AF251" s="171">
        <v>120</v>
      </c>
      <c r="AG251" s="163">
        <v>3203</v>
      </c>
      <c r="AH251" s="163">
        <v>2500</v>
      </c>
      <c r="AI251" s="163">
        <v>2750</v>
      </c>
      <c r="AJ251" s="163">
        <v>3500</v>
      </c>
      <c r="AL251" s="171">
        <v>1220</v>
      </c>
      <c r="AM251" s="171">
        <v>1686</v>
      </c>
      <c r="AN251" s="171">
        <v>1250</v>
      </c>
      <c r="AO251" s="171">
        <v>1475</v>
      </c>
      <c r="AP251" s="171">
        <v>1850</v>
      </c>
    </row>
    <row r="252" spans="1:42" x14ac:dyDescent="0.2">
      <c r="A252" s="13" t="s">
        <v>63</v>
      </c>
      <c r="B252" s="13">
        <v>50</v>
      </c>
      <c r="C252" s="13">
        <v>756</v>
      </c>
      <c r="D252" s="13">
        <v>650</v>
      </c>
      <c r="E252" s="13">
        <v>695</v>
      </c>
      <c r="F252" s="13">
        <v>850</v>
      </c>
      <c r="H252" s="124">
        <v>40</v>
      </c>
      <c r="I252" s="71">
        <v>817</v>
      </c>
      <c r="J252" s="71">
        <v>750</v>
      </c>
      <c r="K252" s="71">
        <v>825</v>
      </c>
      <c r="L252" s="71">
        <v>895</v>
      </c>
      <c r="N252" s="171">
        <v>410</v>
      </c>
      <c r="O252" s="163">
        <v>1049</v>
      </c>
      <c r="P252" s="163">
        <v>950</v>
      </c>
      <c r="Q252" s="163">
        <v>1050</v>
      </c>
      <c r="R252" s="163">
        <v>1150</v>
      </c>
      <c r="T252" s="171">
        <v>600</v>
      </c>
      <c r="U252" s="163">
        <v>1303</v>
      </c>
      <c r="V252" s="163">
        <v>1200</v>
      </c>
      <c r="W252" s="163">
        <v>1300</v>
      </c>
      <c r="X252" s="163">
        <v>1400</v>
      </c>
      <c r="Z252" s="171">
        <v>320</v>
      </c>
      <c r="AA252" s="163">
        <v>1617</v>
      </c>
      <c r="AB252" s="163">
        <v>1475</v>
      </c>
      <c r="AC252" s="163">
        <v>1600</v>
      </c>
      <c r="AD252" s="163">
        <v>1700</v>
      </c>
      <c r="AF252" s="171">
        <v>100</v>
      </c>
      <c r="AG252" s="163">
        <v>2120</v>
      </c>
      <c r="AH252" s="163">
        <v>1800</v>
      </c>
      <c r="AI252" s="163">
        <v>2000</v>
      </c>
      <c r="AJ252" s="163">
        <v>2400</v>
      </c>
      <c r="AL252" s="171">
        <v>1520</v>
      </c>
      <c r="AM252" s="171">
        <v>1324</v>
      </c>
      <c r="AN252" s="171">
        <v>1100</v>
      </c>
      <c r="AO252" s="171">
        <v>1250</v>
      </c>
      <c r="AP252" s="171">
        <v>1500</v>
      </c>
    </row>
    <row r="253" spans="1:42" x14ac:dyDescent="0.2">
      <c r="A253" s="13" t="s">
        <v>91</v>
      </c>
      <c r="B253" s="13">
        <v>10</v>
      </c>
      <c r="C253" s="13">
        <v>691</v>
      </c>
      <c r="D253" s="13">
        <v>630</v>
      </c>
      <c r="E253" s="13">
        <v>650</v>
      </c>
      <c r="F253" s="13">
        <v>720</v>
      </c>
      <c r="H253" s="124">
        <v>90</v>
      </c>
      <c r="I253" s="71">
        <v>980</v>
      </c>
      <c r="J253" s="71">
        <v>850</v>
      </c>
      <c r="K253" s="71">
        <v>950</v>
      </c>
      <c r="L253" s="71">
        <v>1050</v>
      </c>
      <c r="N253" s="171">
        <v>720</v>
      </c>
      <c r="O253" s="163">
        <v>1252</v>
      </c>
      <c r="P253" s="163">
        <v>1100</v>
      </c>
      <c r="Q253" s="163">
        <v>1225</v>
      </c>
      <c r="R253" s="163">
        <v>1350</v>
      </c>
      <c r="T253" s="171">
        <v>1220</v>
      </c>
      <c r="U253" s="163">
        <v>1708</v>
      </c>
      <c r="V253" s="163">
        <v>1450</v>
      </c>
      <c r="W253" s="163">
        <v>1650</v>
      </c>
      <c r="X253" s="163">
        <v>1850</v>
      </c>
      <c r="Z253" s="171">
        <v>500</v>
      </c>
      <c r="AA253" s="163">
        <v>2320</v>
      </c>
      <c r="AB253" s="163">
        <v>1750</v>
      </c>
      <c r="AC253" s="163">
        <v>2150</v>
      </c>
      <c r="AD253" s="163">
        <v>2750</v>
      </c>
      <c r="AF253" s="171">
        <v>290</v>
      </c>
      <c r="AG253" s="163">
        <v>3860</v>
      </c>
      <c r="AH253" s="163">
        <v>2850</v>
      </c>
      <c r="AI253" s="163">
        <v>3675</v>
      </c>
      <c r="AJ253" s="163">
        <v>4425</v>
      </c>
      <c r="AL253" s="171">
        <v>2830</v>
      </c>
      <c r="AM253" s="171">
        <v>1895</v>
      </c>
      <c r="AN253" s="171">
        <v>1300</v>
      </c>
      <c r="AO253" s="171">
        <v>1600</v>
      </c>
      <c r="AP253" s="171">
        <v>2090</v>
      </c>
    </row>
    <row r="254" spans="1:42" x14ac:dyDescent="0.2">
      <c r="A254" s="13" t="s">
        <v>65</v>
      </c>
      <c r="B254" s="13">
        <v>0</v>
      </c>
      <c r="C254" s="13">
        <v>664</v>
      </c>
      <c r="D254" s="13">
        <v>550</v>
      </c>
      <c r="E254" s="13">
        <v>650</v>
      </c>
      <c r="F254" s="13">
        <v>775</v>
      </c>
      <c r="H254" s="124">
        <v>70</v>
      </c>
      <c r="I254" s="71">
        <v>787</v>
      </c>
      <c r="J254" s="71">
        <v>750</v>
      </c>
      <c r="K254" s="71">
        <v>795</v>
      </c>
      <c r="L254" s="71">
        <v>825</v>
      </c>
      <c r="N254" s="171">
        <v>460</v>
      </c>
      <c r="O254" s="163">
        <v>939</v>
      </c>
      <c r="P254" s="163">
        <v>875</v>
      </c>
      <c r="Q254" s="163">
        <v>950</v>
      </c>
      <c r="R254" s="163">
        <v>995</v>
      </c>
      <c r="T254" s="171">
        <v>610</v>
      </c>
      <c r="U254" s="163">
        <v>1192</v>
      </c>
      <c r="V254" s="163">
        <v>1095</v>
      </c>
      <c r="W254" s="163">
        <v>1195</v>
      </c>
      <c r="X254" s="163">
        <v>1300</v>
      </c>
      <c r="Z254" s="171">
        <v>180</v>
      </c>
      <c r="AA254" s="163">
        <v>1558</v>
      </c>
      <c r="AB254" s="163">
        <v>1400</v>
      </c>
      <c r="AC254" s="163">
        <v>1550</v>
      </c>
      <c r="AD254" s="163">
        <v>1650</v>
      </c>
      <c r="AF254" s="171">
        <v>50</v>
      </c>
      <c r="AG254" s="163">
        <v>2079</v>
      </c>
      <c r="AH254" s="163">
        <v>1753</v>
      </c>
      <c r="AI254" s="163">
        <v>1995</v>
      </c>
      <c r="AJ254" s="163">
        <v>2300</v>
      </c>
      <c r="AL254" s="171">
        <v>1370</v>
      </c>
      <c r="AM254" s="171">
        <v>1170</v>
      </c>
      <c r="AN254" s="171">
        <v>950</v>
      </c>
      <c r="AO254" s="171">
        <v>1100</v>
      </c>
      <c r="AP254" s="171">
        <v>1300</v>
      </c>
    </row>
    <row r="255" spans="1:42" x14ac:dyDescent="0.2">
      <c r="A255" s="13" t="s">
        <v>67</v>
      </c>
      <c r="B255" s="13">
        <v>10</v>
      </c>
      <c r="C255" s="13">
        <v>653</v>
      </c>
      <c r="D255" s="13">
        <v>600</v>
      </c>
      <c r="E255" s="13">
        <v>700</v>
      </c>
      <c r="F255" s="13">
        <v>700</v>
      </c>
      <c r="H255" s="124">
        <v>40</v>
      </c>
      <c r="I255" s="71">
        <v>826</v>
      </c>
      <c r="J255" s="71">
        <v>750</v>
      </c>
      <c r="K255" s="71">
        <v>850</v>
      </c>
      <c r="L255" s="71">
        <v>950</v>
      </c>
      <c r="N255" s="171">
        <v>450</v>
      </c>
      <c r="O255" s="163">
        <v>1125</v>
      </c>
      <c r="P255" s="163">
        <v>1000</v>
      </c>
      <c r="Q255" s="163">
        <v>1100</v>
      </c>
      <c r="R255" s="163">
        <v>1200</v>
      </c>
      <c r="T255" s="171">
        <v>630</v>
      </c>
      <c r="U255" s="163">
        <v>1382</v>
      </c>
      <c r="V255" s="163">
        <v>1250</v>
      </c>
      <c r="W255" s="163">
        <v>1350</v>
      </c>
      <c r="X255" s="163">
        <v>1500</v>
      </c>
      <c r="Z255" s="171">
        <v>270</v>
      </c>
      <c r="AA255" s="163">
        <v>1672</v>
      </c>
      <c r="AB255" s="163">
        <v>1500</v>
      </c>
      <c r="AC255" s="163">
        <v>1650</v>
      </c>
      <c r="AD255" s="163">
        <v>1800</v>
      </c>
      <c r="AF255" s="171">
        <v>100</v>
      </c>
      <c r="AG255" s="163">
        <v>2025</v>
      </c>
      <c r="AH255" s="163">
        <v>1800</v>
      </c>
      <c r="AI255" s="163">
        <v>2000</v>
      </c>
      <c r="AJ255" s="163">
        <v>2300</v>
      </c>
      <c r="AL255" s="171">
        <v>1500</v>
      </c>
      <c r="AM255" s="171">
        <v>1381</v>
      </c>
      <c r="AN255" s="171">
        <v>1132</v>
      </c>
      <c r="AO255" s="171">
        <v>1300</v>
      </c>
      <c r="AP255" s="171">
        <v>1600</v>
      </c>
    </row>
    <row r="256" spans="1:42" x14ac:dyDescent="0.2">
      <c r="A256" s="13" t="s">
        <v>834</v>
      </c>
      <c r="B256" s="161">
        <v>3220</v>
      </c>
      <c r="C256" s="13">
        <v>476</v>
      </c>
      <c r="D256" s="13">
        <v>400</v>
      </c>
      <c r="E256" s="13">
        <v>450</v>
      </c>
      <c r="F256" s="13">
        <v>530</v>
      </c>
      <c r="H256" s="124">
        <v>2950</v>
      </c>
      <c r="I256" s="71">
        <v>631</v>
      </c>
      <c r="J256" s="71">
        <v>550</v>
      </c>
      <c r="K256" s="71">
        <v>625</v>
      </c>
      <c r="L256" s="71">
        <v>700</v>
      </c>
      <c r="N256" s="170">
        <v>21330</v>
      </c>
      <c r="O256" s="162">
        <v>782</v>
      </c>
      <c r="P256" s="162">
        <v>675</v>
      </c>
      <c r="Q256" s="162">
        <v>775</v>
      </c>
      <c r="R256" s="162">
        <v>875</v>
      </c>
      <c r="T256" s="170">
        <v>37000</v>
      </c>
      <c r="U256" s="162">
        <v>996</v>
      </c>
      <c r="V256" s="162">
        <v>835</v>
      </c>
      <c r="W256" s="162">
        <v>950</v>
      </c>
      <c r="X256" s="162">
        <v>1150</v>
      </c>
      <c r="Z256" s="170">
        <v>19480</v>
      </c>
      <c r="AA256" s="162">
        <v>1226</v>
      </c>
      <c r="AB256" s="162">
        <v>995</v>
      </c>
      <c r="AC256" s="162">
        <v>1200</v>
      </c>
      <c r="AD256" s="162">
        <v>1400</v>
      </c>
      <c r="AF256" s="170">
        <v>7530</v>
      </c>
      <c r="AG256" s="162">
        <v>1979</v>
      </c>
      <c r="AH256" s="162">
        <v>1400</v>
      </c>
      <c r="AI256" s="162">
        <v>1733</v>
      </c>
      <c r="AJ256" s="162">
        <v>2250</v>
      </c>
      <c r="AL256" s="170">
        <v>91500</v>
      </c>
      <c r="AM256" s="170">
        <v>1046</v>
      </c>
      <c r="AN256" s="170">
        <v>775</v>
      </c>
      <c r="AO256" s="170">
        <v>950</v>
      </c>
      <c r="AP256" s="170">
        <v>1200</v>
      </c>
    </row>
    <row r="257" spans="1:42" x14ac:dyDescent="0.2">
      <c r="A257" s="13" t="s">
        <v>1046</v>
      </c>
      <c r="B257" s="13">
        <v>100</v>
      </c>
      <c r="C257" s="13">
        <v>473</v>
      </c>
      <c r="D257" s="13">
        <v>375</v>
      </c>
      <c r="E257" s="13">
        <v>450</v>
      </c>
      <c r="F257" s="13">
        <v>525</v>
      </c>
      <c r="H257" s="124">
        <v>40</v>
      </c>
      <c r="I257" s="71">
        <v>712</v>
      </c>
      <c r="J257" s="71">
        <v>650</v>
      </c>
      <c r="K257" s="71">
        <v>725</v>
      </c>
      <c r="L257" s="71">
        <v>775</v>
      </c>
      <c r="N257" s="171">
        <v>670</v>
      </c>
      <c r="O257" s="163">
        <v>835</v>
      </c>
      <c r="P257" s="163">
        <v>775</v>
      </c>
      <c r="Q257" s="163">
        <v>850</v>
      </c>
      <c r="R257" s="163">
        <v>900</v>
      </c>
      <c r="T257" s="171">
        <v>810</v>
      </c>
      <c r="U257" s="163">
        <v>1022</v>
      </c>
      <c r="V257" s="163">
        <v>900</v>
      </c>
      <c r="W257" s="163">
        <v>1000</v>
      </c>
      <c r="X257" s="163">
        <v>1150</v>
      </c>
      <c r="Z257" s="171">
        <v>340</v>
      </c>
      <c r="AA257" s="163">
        <v>1242</v>
      </c>
      <c r="AB257" s="163">
        <v>1075</v>
      </c>
      <c r="AC257" s="163">
        <v>1250</v>
      </c>
      <c r="AD257" s="163">
        <v>1400</v>
      </c>
      <c r="AF257" s="171">
        <v>160</v>
      </c>
      <c r="AG257" s="163">
        <v>1795</v>
      </c>
      <c r="AH257" s="163">
        <v>1400</v>
      </c>
      <c r="AI257" s="163">
        <v>1725</v>
      </c>
      <c r="AJ257" s="163">
        <v>2000</v>
      </c>
      <c r="AL257" s="171">
        <v>2130</v>
      </c>
      <c r="AM257" s="171">
        <v>1026</v>
      </c>
      <c r="AN257" s="171">
        <v>825</v>
      </c>
      <c r="AO257" s="171">
        <v>950</v>
      </c>
      <c r="AP257" s="171">
        <v>1158</v>
      </c>
    </row>
    <row r="258" spans="1:42" x14ac:dyDescent="0.2">
      <c r="A258" s="13" t="s">
        <v>1047</v>
      </c>
      <c r="B258" s="13">
        <v>90</v>
      </c>
      <c r="C258" s="13">
        <v>516</v>
      </c>
      <c r="D258" s="13">
        <v>475</v>
      </c>
      <c r="E258" s="13">
        <v>495</v>
      </c>
      <c r="F258" s="13">
        <v>550</v>
      </c>
      <c r="H258" s="124">
        <v>330</v>
      </c>
      <c r="I258" s="71">
        <v>715</v>
      </c>
      <c r="J258" s="71">
        <v>650</v>
      </c>
      <c r="K258" s="71">
        <v>713</v>
      </c>
      <c r="L258" s="71">
        <v>775</v>
      </c>
      <c r="N258" s="171">
        <v>1160</v>
      </c>
      <c r="O258" s="163">
        <v>930</v>
      </c>
      <c r="P258" s="163">
        <v>830</v>
      </c>
      <c r="Q258" s="163">
        <v>900</v>
      </c>
      <c r="R258" s="163">
        <v>1000</v>
      </c>
      <c r="T258" s="171">
        <v>1380</v>
      </c>
      <c r="U258" s="163">
        <v>1259</v>
      </c>
      <c r="V258" s="163">
        <v>1095</v>
      </c>
      <c r="W258" s="163">
        <v>1200</v>
      </c>
      <c r="X258" s="163">
        <v>1350</v>
      </c>
      <c r="Z258" s="171">
        <v>430</v>
      </c>
      <c r="AA258" s="163">
        <v>1541</v>
      </c>
      <c r="AB258" s="163">
        <v>1300</v>
      </c>
      <c r="AC258" s="163">
        <v>1500</v>
      </c>
      <c r="AD258" s="163">
        <v>1695</v>
      </c>
      <c r="AF258" s="171">
        <v>330</v>
      </c>
      <c r="AG258" s="163">
        <v>2235</v>
      </c>
      <c r="AH258" s="163">
        <v>1795</v>
      </c>
      <c r="AI258" s="163">
        <v>2100</v>
      </c>
      <c r="AJ258" s="163">
        <v>2600</v>
      </c>
      <c r="AL258" s="171">
        <v>3730</v>
      </c>
      <c r="AM258" s="171">
        <v>1210</v>
      </c>
      <c r="AN258" s="171">
        <v>885</v>
      </c>
      <c r="AO258" s="171">
        <v>1100</v>
      </c>
      <c r="AP258" s="171">
        <v>1395</v>
      </c>
    </row>
    <row r="259" spans="1:42" x14ac:dyDescent="0.2">
      <c r="A259" s="13" t="s">
        <v>835</v>
      </c>
      <c r="B259" s="13">
        <v>40</v>
      </c>
      <c r="C259" s="13">
        <v>564</v>
      </c>
      <c r="D259" s="13">
        <v>490</v>
      </c>
      <c r="E259" s="13">
        <v>525</v>
      </c>
      <c r="F259" s="13">
        <v>650</v>
      </c>
      <c r="H259" s="124">
        <v>110</v>
      </c>
      <c r="I259" s="71">
        <v>653</v>
      </c>
      <c r="J259" s="71">
        <v>600</v>
      </c>
      <c r="K259" s="71">
        <v>650</v>
      </c>
      <c r="L259" s="71">
        <v>700</v>
      </c>
      <c r="N259" s="171">
        <v>780</v>
      </c>
      <c r="O259" s="163">
        <v>827</v>
      </c>
      <c r="P259" s="163">
        <v>750</v>
      </c>
      <c r="Q259" s="163">
        <v>800</v>
      </c>
      <c r="R259" s="163">
        <v>895</v>
      </c>
      <c r="T259" s="171">
        <v>1500</v>
      </c>
      <c r="U259" s="163">
        <v>1086</v>
      </c>
      <c r="V259" s="163">
        <v>895</v>
      </c>
      <c r="W259" s="163">
        <v>1000</v>
      </c>
      <c r="X259" s="163">
        <v>1250</v>
      </c>
      <c r="Z259" s="171">
        <v>760</v>
      </c>
      <c r="AA259" s="163">
        <v>1437</v>
      </c>
      <c r="AB259" s="163">
        <v>1200</v>
      </c>
      <c r="AC259" s="163">
        <v>1350</v>
      </c>
      <c r="AD259" s="163">
        <v>1600</v>
      </c>
      <c r="AF259" s="171">
        <v>400</v>
      </c>
      <c r="AG259" s="163">
        <v>2415</v>
      </c>
      <c r="AH259" s="163">
        <v>1650</v>
      </c>
      <c r="AI259" s="163">
        <v>2122</v>
      </c>
      <c r="AJ259" s="163">
        <v>2750</v>
      </c>
      <c r="AL259" s="171">
        <v>3580</v>
      </c>
      <c r="AM259" s="171">
        <v>1236</v>
      </c>
      <c r="AN259" s="171">
        <v>850</v>
      </c>
      <c r="AO259" s="171">
        <v>1050</v>
      </c>
      <c r="AP259" s="171">
        <v>1395</v>
      </c>
    </row>
    <row r="260" spans="1:42" x14ac:dyDescent="0.2">
      <c r="A260" s="13" t="s">
        <v>1048</v>
      </c>
      <c r="B260" s="13">
        <v>30</v>
      </c>
      <c r="C260" s="13">
        <v>392</v>
      </c>
      <c r="D260" s="13">
        <v>379</v>
      </c>
      <c r="E260" s="13">
        <v>390</v>
      </c>
      <c r="F260" s="13">
        <v>401</v>
      </c>
      <c r="H260" s="124">
        <v>30</v>
      </c>
      <c r="I260" s="71">
        <v>431</v>
      </c>
      <c r="J260" s="71">
        <v>390</v>
      </c>
      <c r="K260" s="71">
        <v>425</v>
      </c>
      <c r="L260" s="71">
        <v>465</v>
      </c>
      <c r="N260" s="171">
        <v>490</v>
      </c>
      <c r="O260" s="163">
        <v>516</v>
      </c>
      <c r="P260" s="163">
        <v>450</v>
      </c>
      <c r="Q260" s="163">
        <v>525</v>
      </c>
      <c r="R260" s="163">
        <v>575</v>
      </c>
      <c r="T260" s="171">
        <v>1120</v>
      </c>
      <c r="U260" s="163">
        <v>664</v>
      </c>
      <c r="V260" s="163">
        <v>595</v>
      </c>
      <c r="W260" s="163">
        <v>650</v>
      </c>
      <c r="X260" s="163">
        <v>725</v>
      </c>
      <c r="Z260" s="171">
        <v>620</v>
      </c>
      <c r="AA260" s="163">
        <v>843</v>
      </c>
      <c r="AB260" s="163">
        <v>750</v>
      </c>
      <c r="AC260" s="163">
        <v>825</v>
      </c>
      <c r="AD260" s="163">
        <v>895</v>
      </c>
      <c r="AF260" s="171">
        <v>160</v>
      </c>
      <c r="AG260" s="163">
        <v>1183</v>
      </c>
      <c r="AH260" s="163">
        <v>900</v>
      </c>
      <c r="AI260" s="163">
        <v>1098</v>
      </c>
      <c r="AJ260" s="163">
        <v>1400</v>
      </c>
      <c r="AL260" s="171">
        <v>2440</v>
      </c>
      <c r="AM260" s="171">
        <v>708</v>
      </c>
      <c r="AN260" s="171">
        <v>565</v>
      </c>
      <c r="AO260" s="171">
        <v>675</v>
      </c>
      <c r="AP260" s="171">
        <v>800</v>
      </c>
    </row>
    <row r="261" spans="1:42" x14ac:dyDescent="0.2">
      <c r="A261" s="13" t="s">
        <v>1049</v>
      </c>
      <c r="B261" s="13">
        <v>200</v>
      </c>
      <c r="C261" s="13">
        <v>446</v>
      </c>
      <c r="D261" s="13">
        <v>375</v>
      </c>
      <c r="E261" s="13">
        <v>450</v>
      </c>
      <c r="F261" s="13">
        <v>475</v>
      </c>
      <c r="H261" s="124">
        <v>80</v>
      </c>
      <c r="I261" s="71">
        <v>605</v>
      </c>
      <c r="J261" s="71">
        <v>525</v>
      </c>
      <c r="K261" s="71">
        <v>575</v>
      </c>
      <c r="L261" s="71">
        <v>695</v>
      </c>
      <c r="N261" s="171">
        <v>680</v>
      </c>
      <c r="O261" s="163">
        <v>696</v>
      </c>
      <c r="P261" s="163">
        <v>600</v>
      </c>
      <c r="Q261" s="163">
        <v>695</v>
      </c>
      <c r="R261" s="163">
        <v>800</v>
      </c>
      <c r="T261" s="171">
        <v>1090</v>
      </c>
      <c r="U261" s="163">
        <v>865</v>
      </c>
      <c r="V261" s="163">
        <v>765</v>
      </c>
      <c r="W261" s="163">
        <v>850</v>
      </c>
      <c r="X261" s="163">
        <v>950</v>
      </c>
      <c r="Z261" s="171">
        <v>780</v>
      </c>
      <c r="AA261" s="163">
        <v>995</v>
      </c>
      <c r="AB261" s="163">
        <v>855</v>
      </c>
      <c r="AC261" s="163">
        <v>960</v>
      </c>
      <c r="AD261" s="163">
        <v>1100</v>
      </c>
      <c r="AF261" s="171">
        <v>120</v>
      </c>
      <c r="AG261" s="163">
        <v>1338</v>
      </c>
      <c r="AH261" s="163">
        <v>1138</v>
      </c>
      <c r="AI261" s="163">
        <v>1325</v>
      </c>
      <c r="AJ261" s="163">
        <v>1500</v>
      </c>
      <c r="AL261" s="171">
        <v>2950</v>
      </c>
      <c r="AM261" s="171">
        <v>845</v>
      </c>
      <c r="AN261" s="171">
        <v>695</v>
      </c>
      <c r="AO261" s="171">
        <v>850</v>
      </c>
      <c r="AP261" s="171">
        <v>960</v>
      </c>
    </row>
    <row r="262" spans="1:42" x14ac:dyDescent="0.2">
      <c r="A262" s="13" t="s">
        <v>1050</v>
      </c>
      <c r="B262" s="13">
        <v>10</v>
      </c>
      <c r="C262" s="13">
        <v>557</v>
      </c>
      <c r="D262" s="13">
        <v>498</v>
      </c>
      <c r="E262" s="13">
        <v>550</v>
      </c>
      <c r="F262" s="13">
        <v>645</v>
      </c>
      <c r="H262" s="124">
        <v>60</v>
      </c>
      <c r="I262" s="71">
        <v>686</v>
      </c>
      <c r="J262" s="71">
        <v>675</v>
      </c>
      <c r="K262" s="71">
        <v>695</v>
      </c>
      <c r="L262" s="71">
        <v>715</v>
      </c>
      <c r="N262" s="171">
        <v>420</v>
      </c>
      <c r="O262" s="163">
        <v>835</v>
      </c>
      <c r="P262" s="163">
        <v>750</v>
      </c>
      <c r="Q262" s="163">
        <v>825</v>
      </c>
      <c r="R262" s="163">
        <v>900</v>
      </c>
      <c r="T262" s="171">
        <v>820</v>
      </c>
      <c r="U262" s="163">
        <v>997</v>
      </c>
      <c r="V262" s="163">
        <v>895</v>
      </c>
      <c r="W262" s="163">
        <v>950</v>
      </c>
      <c r="X262" s="163">
        <v>1075</v>
      </c>
      <c r="Z262" s="171">
        <v>470</v>
      </c>
      <c r="AA262" s="163">
        <v>1188</v>
      </c>
      <c r="AB262" s="163">
        <v>1050</v>
      </c>
      <c r="AC262" s="163">
        <v>1195</v>
      </c>
      <c r="AD262" s="163">
        <v>1300</v>
      </c>
      <c r="AF262" s="171">
        <v>190</v>
      </c>
      <c r="AG262" s="163">
        <v>1522</v>
      </c>
      <c r="AH262" s="163">
        <v>1350</v>
      </c>
      <c r="AI262" s="163">
        <v>1495</v>
      </c>
      <c r="AJ262" s="163">
        <v>1650</v>
      </c>
      <c r="AL262" s="171">
        <v>1970</v>
      </c>
      <c r="AM262" s="171">
        <v>1050</v>
      </c>
      <c r="AN262" s="171">
        <v>875</v>
      </c>
      <c r="AO262" s="171">
        <v>995</v>
      </c>
      <c r="AP262" s="171">
        <v>1200</v>
      </c>
    </row>
    <row r="263" spans="1:42" x14ac:dyDescent="0.2">
      <c r="A263" s="13" t="s">
        <v>1051</v>
      </c>
      <c r="B263" s="13">
        <v>300</v>
      </c>
      <c r="C263" s="13">
        <v>433</v>
      </c>
      <c r="D263" s="13">
        <v>380</v>
      </c>
      <c r="E263" s="13">
        <v>410</v>
      </c>
      <c r="F263" s="13">
        <v>480</v>
      </c>
      <c r="H263" s="124">
        <v>80</v>
      </c>
      <c r="I263" s="71">
        <v>572</v>
      </c>
      <c r="J263" s="71">
        <v>523</v>
      </c>
      <c r="K263" s="71">
        <v>575</v>
      </c>
      <c r="L263" s="71">
        <v>618</v>
      </c>
      <c r="N263" s="171">
        <v>490</v>
      </c>
      <c r="O263" s="163">
        <v>689</v>
      </c>
      <c r="P263" s="163">
        <v>615</v>
      </c>
      <c r="Q263" s="163">
        <v>695</v>
      </c>
      <c r="R263" s="163">
        <v>750</v>
      </c>
      <c r="T263" s="171">
        <v>820</v>
      </c>
      <c r="U263" s="163">
        <v>854</v>
      </c>
      <c r="V263" s="163">
        <v>750</v>
      </c>
      <c r="W263" s="163">
        <v>825</v>
      </c>
      <c r="X263" s="163">
        <v>900</v>
      </c>
      <c r="Z263" s="171">
        <v>420</v>
      </c>
      <c r="AA263" s="163">
        <v>1037</v>
      </c>
      <c r="AB263" s="163">
        <v>900</v>
      </c>
      <c r="AC263" s="163">
        <v>1000</v>
      </c>
      <c r="AD263" s="163">
        <v>1150</v>
      </c>
      <c r="AF263" s="171">
        <v>220</v>
      </c>
      <c r="AG263" s="163">
        <v>1715</v>
      </c>
      <c r="AH263" s="163">
        <v>1200</v>
      </c>
      <c r="AI263" s="163">
        <v>1500</v>
      </c>
      <c r="AJ263" s="163">
        <v>1875</v>
      </c>
      <c r="AL263" s="171">
        <v>2330</v>
      </c>
      <c r="AM263" s="171">
        <v>869</v>
      </c>
      <c r="AN263" s="171">
        <v>650</v>
      </c>
      <c r="AO263" s="171">
        <v>800</v>
      </c>
      <c r="AP263" s="171">
        <v>975</v>
      </c>
    </row>
    <row r="264" spans="1:42" x14ac:dyDescent="0.2">
      <c r="A264" s="13" t="s">
        <v>1052</v>
      </c>
      <c r="B264" s="13">
        <v>150</v>
      </c>
      <c r="C264" s="13">
        <v>535</v>
      </c>
      <c r="D264" s="13">
        <v>425</v>
      </c>
      <c r="E264" s="13">
        <v>540</v>
      </c>
      <c r="F264" s="13">
        <v>625</v>
      </c>
      <c r="H264" s="124">
        <v>130</v>
      </c>
      <c r="I264" s="71">
        <v>662</v>
      </c>
      <c r="J264" s="71">
        <v>595</v>
      </c>
      <c r="K264" s="71">
        <v>650</v>
      </c>
      <c r="L264" s="71">
        <v>725</v>
      </c>
      <c r="N264" s="171">
        <v>930</v>
      </c>
      <c r="O264" s="163">
        <v>847</v>
      </c>
      <c r="P264" s="163">
        <v>750</v>
      </c>
      <c r="Q264" s="163">
        <v>850</v>
      </c>
      <c r="R264" s="163">
        <v>925</v>
      </c>
      <c r="T264" s="171">
        <v>1490</v>
      </c>
      <c r="U264" s="163">
        <v>1060</v>
      </c>
      <c r="V264" s="163">
        <v>925</v>
      </c>
      <c r="W264" s="163">
        <v>1000</v>
      </c>
      <c r="X264" s="163">
        <v>1175</v>
      </c>
      <c r="Z264" s="171">
        <v>470</v>
      </c>
      <c r="AA264" s="163">
        <v>1255</v>
      </c>
      <c r="AB264" s="163">
        <v>1100</v>
      </c>
      <c r="AC264" s="163">
        <v>1250</v>
      </c>
      <c r="AD264" s="163">
        <v>1395</v>
      </c>
      <c r="AF264" s="171">
        <v>140</v>
      </c>
      <c r="AG264" s="163">
        <v>1912</v>
      </c>
      <c r="AH264" s="163">
        <v>1450</v>
      </c>
      <c r="AI264" s="163">
        <v>1700</v>
      </c>
      <c r="AJ264" s="163">
        <v>2084</v>
      </c>
      <c r="AL264" s="171">
        <v>3310</v>
      </c>
      <c r="AM264" s="171">
        <v>1024</v>
      </c>
      <c r="AN264" s="171">
        <v>845</v>
      </c>
      <c r="AO264" s="171">
        <v>950</v>
      </c>
      <c r="AP264" s="171">
        <v>1160</v>
      </c>
    </row>
    <row r="265" spans="1:42" x14ac:dyDescent="0.2">
      <c r="A265" s="13" t="s">
        <v>1053</v>
      </c>
      <c r="B265" s="13">
        <v>30</v>
      </c>
      <c r="C265" s="13">
        <v>622</v>
      </c>
      <c r="D265" s="13">
        <v>641</v>
      </c>
      <c r="E265" s="13">
        <v>650</v>
      </c>
      <c r="F265" s="13">
        <v>650</v>
      </c>
      <c r="H265" s="124">
        <v>120</v>
      </c>
      <c r="I265" s="71">
        <v>672</v>
      </c>
      <c r="J265" s="71">
        <v>613</v>
      </c>
      <c r="K265" s="71">
        <v>663</v>
      </c>
      <c r="L265" s="71">
        <v>745</v>
      </c>
      <c r="N265" s="171">
        <v>540</v>
      </c>
      <c r="O265" s="163">
        <v>841</v>
      </c>
      <c r="P265" s="163">
        <v>775</v>
      </c>
      <c r="Q265" s="163">
        <v>825</v>
      </c>
      <c r="R265" s="163">
        <v>899</v>
      </c>
      <c r="T265" s="171">
        <v>490</v>
      </c>
      <c r="U265" s="163">
        <v>1096</v>
      </c>
      <c r="V265" s="163">
        <v>1000</v>
      </c>
      <c r="W265" s="163">
        <v>1096</v>
      </c>
      <c r="X265" s="163">
        <v>1195</v>
      </c>
      <c r="Z265" s="171">
        <v>200</v>
      </c>
      <c r="AA265" s="163">
        <v>1393</v>
      </c>
      <c r="AB265" s="163">
        <v>1300</v>
      </c>
      <c r="AC265" s="163">
        <v>1400</v>
      </c>
      <c r="AD265" s="163">
        <v>1500</v>
      </c>
      <c r="AF265" s="171">
        <v>50</v>
      </c>
      <c r="AG265" s="163">
        <v>1792</v>
      </c>
      <c r="AH265" s="163">
        <v>1600</v>
      </c>
      <c r="AI265" s="163">
        <v>1700</v>
      </c>
      <c r="AJ265" s="163">
        <v>1850</v>
      </c>
      <c r="AL265" s="171">
        <v>1420</v>
      </c>
      <c r="AM265" s="171">
        <v>1021</v>
      </c>
      <c r="AN265" s="171">
        <v>800</v>
      </c>
      <c r="AO265" s="171">
        <v>950</v>
      </c>
      <c r="AP265" s="171">
        <v>1195</v>
      </c>
    </row>
    <row r="266" spans="1:42" x14ac:dyDescent="0.2">
      <c r="A266" s="13" t="s">
        <v>1054</v>
      </c>
      <c r="B266" s="13">
        <v>170</v>
      </c>
      <c r="C266" s="13">
        <v>474</v>
      </c>
      <c r="D266" s="13">
        <v>425</v>
      </c>
      <c r="E266" s="13">
        <v>475</v>
      </c>
      <c r="F266" s="13">
        <v>525</v>
      </c>
      <c r="H266" s="124">
        <v>170</v>
      </c>
      <c r="I266" s="71">
        <v>543</v>
      </c>
      <c r="J266" s="71">
        <v>500</v>
      </c>
      <c r="K266" s="71">
        <v>525</v>
      </c>
      <c r="L266" s="71">
        <v>585</v>
      </c>
      <c r="N266" s="171">
        <v>1150</v>
      </c>
      <c r="O266" s="163">
        <v>670</v>
      </c>
      <c r="P266" s="163">
        <v>615</v>
      </c>
      <c r="Q266" s="163">
        <v>660</v>
      </c>
      <c r="R266" s="163">
        <v>725</v>
      </c>
      <c r="T266" s="171">
        <v>1600</v>
      </c>
      <c r="U266" s="163">
        <v>864</v>
      </c>
      <c r="V266" s="163">
        <v>775</v>
      </c>
      <c r="W266" s="163">
        <v>850</v>
      </c>
      <c r="X266" s="163">
        <v>925</v>
      </c>
      <c r="Z266" s="171">
        <v>700</v>
      </c>
      <c r="AA266" s="163">
        <v>1051</v>
      </c>
      <c r="AB266" s="163">
        <v>925</v>
      </c>
      <c r="AC266" s="163">
        <v>1000</v>
      </c>
      <c r="AD266" s="163">
        <v>1150</v>
      </c>
      <c r="AF266" s="171">
        <v>220</v>
      </c>
      <c r="AG266" s="163">
        <v>1479</v>
      </c>
      <c r="AH266" s="163">
        <v>1200</v>
      </c>
      <c r="AI266" s="163">
        <v>1400</v>
      </c>
      <c r="AJ266" s="163">
        <v>1600</v>
      </c>
      <c r="AL266" s="171">
        <v>4010</v>
      </c>
      <c r="AM266" s="171">
        <v>845</v>
      </c>
      <c r="AN266" s="171">
        <v>675</v>
      </c>
      <c r="AO266" s="171">
        <v>800</v>
      </c>
      <c r="AP266" s="171">
        <v>950</v>
      </c>
    </row>
    <row r="267" spans="1:42" x14ac:dyDescent="0.2">
      <c r="A267" s="13" t="s">
        <v>1055</v>
      </c>
      <c r="B267" s="13">
        <v>20</v>
      </c>
      <c r="C267" s="13">
        <v>442</v>
      </c>
      <c r="D267" s="13">
        <v>387</v>
      </c>
      <c r="E267" s="13">
        <v>433</v>
      </c>
      <c r="F267" s="13">
        <v>475</v>
      </c>
      <c r="H267" s="124">
        <v>30</v>
      </c>
      <c r="I267" s="71">
        <v>586</v>
      </c>
      <c r="J267" s="71">
        <v>520</v>
      </c>
      <c r="K267" s="71">
        <v>565</v>
      </c>
      <c r="L267" s="71">
        <v>650</v>
      </c>
      <c r="N267" s="171">
        <v>270</v>
      </c>
      <c r="O267" s="163">
        <v>763</v>
      </c>
      <c r="P267" s="163">
        <v>695</v>
      </c>
      <c r="Q267" s="163">
        <v>750</v>
      </c>
      <c r="R267" s="163">
        <v>800</v>
      </c>
      <c r="T267" s="171">
        <v>530</v>
      </c>
      <c r="U267" s="163">
        <v>950</v>
      </c>
      <c r="V267" s="163">
        <v>850</v>
      </c>
      <c r="W267" s="163">
        <v>908</v>
      </c>
      <c r="X267" s="163">
        <v>1000</v>
      </c>
      <c r="Z267" s="171">
        <v>260</v>
      </c>
      <c r="AA267" s="163">
        <v>1203</v>
      </c>
      <c r="AB267" s="163">
        <v>1095</v>
      </c>
      <c r="AC267" s="163">
        <v>1195</v>
      </c>
      <c r="AD267" s="163">
        <v>1300</v>
      </c>
      <c r="AF267" s="171">
        <v>110</v>
      </c>
      <c r="AG267" s="163">
        <v>1858</v>
      </c>
      <c r="AH267" s="163">
        <v>1400</v>
      </c>
      <c r="AI267" s="163">
        <v>1650</v>
      </c>
      <c r="AJ267" s="163">
        <v>2000</v>
      </c>
      <c r="AL267" s="171">
        <v>1210</v>
      </c>
      <c r="AM267" s="171">
        <v>1028</v>
      </c>
      <c r="AN267" s="171">
        <v>795</v>
      </c>
      <c r="AO267" s="171">
        <v>945</v>
      </c>
      <c r="AP267" s="171">
        <v>1175</v>
      </c>
    </row>
    <row r="268" spans="1:42" x14ac:dyDescent="0.2">
      <c r="A268" s="13" t="s">
        <v>1056</v>
      </c>
      <c r="B268" s="13">
        <v>30</v>
      </c>
      <c r="C268" s="13">
        <v>492</v>
      </c>
      <c r="D268" s="13">
        <v>425</v>
      </c>
      <c r="E268" s="13">
        <v>475</v>
      </c>
      <c r="F268" s="13">
        <v>550</v>
      </c>
      <c r="H268" s="124">
        <v>50</v>
      </c>
      <c r="I268" s="71">
        <v>711</v>
      </c>
      <c r="J268" s="71">
        <v>650</v>
      </c>
      <c r="K268" s="71">
        <v>725</v>
      </c>
      <c r="L268" s="71">
        <v>778</v>
      </c>
      <c r="N268" s="171">
        <v>510</v>
      </c>
      <c r="O268" s="163">
        <v>936</v>
      </c>
      <c r="P268" s="163">
        <v>850</v>
      </c>
      <c r="Q268" s="163">
        <v>910</v>
      </c>
      <c r="R268" s="163">
        <v>1000</v>
      </c>
      <c r="T268" s="171">
        <v>1030</v>
      </c>
      <c r="U268" s="163">
        <v>1237</v>
      </c>
      <c r="V268" s="163">
        <v>1095</v>
      </c>
      <c r="W268" s="163">
        <v>1200</v>
      </c>
      <c r="X268" s="163">
        <v>1350</v>
      </c>
      <c r="Z268" s="171">
        <v>430</v>
      </c>
      <c r="AA268" s="163">
        <v>1569</v>
      </c>
      <c r="AB268" s="163">
        <v>1300</v>
      </c>
      <c r="AC268" s="163">
        <v>1495</v>
      </c>
      <c r="AD268" s="163">
        <v>1700</v>
      </c>
      <c r="AF268" s="171">
        <v>170</v>
      </c>
      <c r="AG268" s="163">
        <v>2356</v>
      </c>
      <c r="AH268" s="163">
        <v>1750</v>
      </c>
      <c r="AI268" s="163">
        <v>2100</v>
      </c>
      <c r="AJ268" s="163">
        <v>2595</v>
      </c>
      <c r="AL268" s="171">
        <v>2220</v>
      </c>
      <c r="AM268" s="171">
        <v>1300</v>
      </c>
      <c r="AN268" s="171">
        <v>979</v>
      </c>
      <c r="AO268" s="171">
        <v>1200</v>
      </c>
      <c r="AP268" s="171">
        <v>1450</v>
      </c>
    </row>
    <row r="269" spans="1:42" x14ac:dyDescent="0.2">
      <c r="A269" s="13" t="s">
        <v>1057</v>
      </c>
      <c r="B269" s="13">
        <v>10</v>
      </c>
      <c r="C269" s="13">
        <v>566</v>
      </c>
      <c r="D269" s="13">
        <v>525</v>
      </c>
      <c r="E269" s="13">
        <v>575</v>
      </c>
      <c r="F269" s="13">
        <v>635</v>
      </c>
      <c r="H269" s="124">
        <v>30</v>
      </c>
      <c r="I269" s="71">
        <v>632</v>
      </c>
      <c r="J269" s="71">
        <v>600</v>
      </c>
      <c r="K269" s="71">
        <v>611</v>
      </c>
      <c r="L269" s="71">
        <v>725</v>
      </c>
      <c r="N269" s="171">
        <v>270</v>
      </c>
      <c r="O269" s="163">
        <v>822</v>
      </c>
      <c r="P269" s="163">
        <v>750</v>
      </c>
      <c r="Q269" s="163">
        <v>825</v>
      </c>
      <c r="R269" s="163">
        <v>875</v>
      </c>
      <c r="T269" s="171">
        <v>580</v>
      </c>
      <c r="U269" s="163">
        <v>1063</v>
      </c>
      <c r="V269" s="163">
        <v>950</v>
      </c>
      <c r="W269" s="163">
        <v>1050</v>
      </c>
      <c r="X269" s="163">
        <v>1175</v>
      </c>
      <c r="Z269" s="171">
        <v>380</v>
      </c>
      <c r="AA269" s="163">
        <v>1306</v>
      </c>
      <c r="AB269" s="163">
        <v>1155</v>
      </c>
      <c r="AC269" s="163">
        <v>1300</v>
      </c>
      <c r="AD269" s="163">
        <v>1450</v>
      </c>
      <c r="AF269" s="171">
        <v>190</v>
      </c>
      <c r="AG269" s="163">
        <v>1880</v>
      </c>
      <c r="AH269" s="163">
        <v>1550</v>
      </c>
      <c r="AI269" s="163">
        <v>1750</v>
      </c>
      <c r="AJ269" s="163">
        <v>2100</v>
      </c>
      <c r="AL269" s="171">
        <v>1470</v>
      </c>
      <c r="AM269" s="171">
        <v>1173</v>
      </c>
      <c r="AN269" s="171">
        <v>895</v>
      </c>
      <c r="AO269" s="171">
        <v>1100</v>
      </c>
      <c r="AP269" s="171">
        <v>1350</v>
      </c>
    </row>
    <row r="270" spans="1:42" x14ac:dyDescent="0.2">
      <c r="A270" s="13" t="s">
        <v>836</v>
      </c>
      <c r="B270" s="13">
        <v>100</v>
      </c>
      <c r="C270" s="13">
        <v>424</v>
      </c>
      <c r="D270" s="13">
        <v>390</v>
      </c>
      <c r="E270" s="13">
        <v>425</v>
      </c>
      <c r="F270" s="13">
        <v>455</v>
      </c>
      <c r="H270" s="124">
        <v>140</v>
      </c>
      <c r="I270" s="71">
        <v>530</v>
      </c>
      <c r="J270" s="71">
        <v>450</v>
      </c>
      <c r="K270" s="71">
        <v>525</v>
      </c>
      <c r="L270" s="71">
        <v>600</v>
      </c>
      <c r="N270" s="171">
        <v>1310</v>
      </c>
      <c r="O270" s="163">
        <v>691</v>
      </c>
      <c r="P270" s="163">
        <v>625</v>
      </c>
      <c r="Q270" s="163">
        <v>695</v>
      </c>
      <c r="R270" s="163">
        <v>750</v>
      </c>
      <c r="T270" s="171">
        <v>2080</v>
      </c>
      <c r="U270" s="163">
        <v>881</v>
      </c>
      <c r="V270" s="163">
        <v>770</v>
      </c>
      <c r="W270" s="163">
        <v>850</v>
      </c>
      <c r="X270" s="163">
        <v>975</v>
      </c>
      <c r="Z270" s="171">
        <v>1140</v>
      </c>
      <c r="AA270" s="163">
        <v>1147</v>
      </c>
      <c r="AB270" s="163">
        <v>950</v>
      </c>
      <c r="AC270" s="163">
        <v>1100</v>
      </c>
      <c r="AD270" s="163">
        <v>1300</v>
      </c>
      <c r="AF270" s="171">
        <v>340</v>
      </c>
      <c r="AG270" s="163">
        <v>1721</v>
      </c>
      <c r="AH270" s="163">
        <v>1300</v>
      </c>
      <c r="AI270" s="163">
        <v>1550</v>
      </c>
      <c r="AJ270" s="163">
        <v>2000</v>
      </c>
      <c r="AL270" s="171">
        <v>5100</v>
      </c>
      <c r="AM270" s="171">
        <v>929</v>
      </c>
      <c r="AN270" s="171">
        <v>700</v>
      </c>
      <c r="AO270" s="171">
        <v>850</v>
      </c>
      <c r="AP270" s="171">
        <v>1075</v>
      </c>
    </row>
    <row r="271" spans="1:42" x14ac:dyDescent="0.2">
      <c r="A271" s="13" t="s">
        <v>631</v>
      </c>
      <c r="B271" s="13">
        <v>30</v>
      </c>
      <c r="C271" s="13">
        <v>425</v>
      </c>
      <c r="D271" s="13">
        <v>375</v>
      </c>
      <c r="E271" s="13">
        <v>420</v>
      </c>
      <c r="F271" s="13">
        <v>455</v>
      </c>
      <c r="H271" s="124">
        <v>50</v>
      </c>
      <c r="I271" s="71">
        <v>565</v>
      </c>
      <c r="J271" s="71">
        <v>500</v>
      </c>
      <c r="K271" s="71">
        <v>575</v>
      </c>
      <c r="L271" s="71">
        <v>600</v>
      </c>
      <c r="N271" s="171">
        <v>460</v>
      </c>
      <c r="O271" s="163">
        <v>711</v>
      </c>
      <c r="P271" s="163">
        <v>650</v>
      </c>
      <c r="Q271" s="163">
        <v>700</v>
      </c>
      <c r="R271" s="163">
        <v>750</v>
      </c>
      <c r="T271" s="171">
        <v>480</v>
      </c>
      <c r="U271" s="163">
        <v>902</v>
      </c>
      <c r="V271" s="163">
        <v>825</v>
      </c>
      <c r="W271" s="163">
        <v>895</v>
      </c>
      <c r="X271" s="163">
        <v>975</v>
      </c>
      <c r="Z271" s="171">
        <v>230</v>
      </c>
      <c r="AA271" s="163">
        <v>1121</v>
      </c>
      <c r="AB271" s="163">
        <v>975</v>
      </c>
      <c r="AC271" s="163">
        <v>1100</v>
      </c>
      <c r="AD271" s="163">
        <v>1250</v>
      </c>
      <c r="AF271" s="171">
        <v>50</v>
      </c>
      <c r="AG271" s="163">
        <v>1406</v>
      </c>
      <c r="AH271" s="163">
        <v>1275</v>
      </c>
      <c r="AI271" s="163">
        <v>1375</v>
      </c>
      <c r="AJ271" s="163">
        <v>1595</v>
      </c>
      <c r="AL271" s="171">
        <v>1310</v>
      </c>
      <c r="AM271" s="171">
        <v>869</v>
      </c>
      <c r="AN271" s="171">
        <v>700</v>
      </c>
      <c r="AO271" s="171">
        <v>825</v>
      </c>
      <c r="AP271" s="171">
        <v>995</v>
      </c>
    </row>
    <row r="272" spans="1:42" x14ac:dyDescent="0.2">
      <c r="A272" s="13" t="s">
        <v>633</v>
      </c>
      <c r="B272" s="13">
        <v>50</v>
      </c>
      <c r="C272" s="13">
        <v>419</v>
      </c>
      <c r="D272" s="13">
        <v>395</v>
      </c>
      <c r="E272" s="13">
        <v>410</v>
      </c>
      <c r="F272" s="13">
        <v>450</v>
      </c>
      <c r="H272" s="124">
        <v>40</v>
      </c>
      <c r="I272" s="71">
        <v>443</v>
      </c>
      <c r="J272" s="71">
        <v>400</v>
      </c>
      <c r="K272" s="71">
        <v>438</v>
      </c>
      <c r="L272" s="71">
        <v>485</v>
      </c>
      <c r="N272" s="171">
        <v>320</v>
      </c>
      <c r="O272" s="163">
        <v>596</v>
      </c>
      <c r="P272" s="163">
        <v>525</v>
      </c>
      <c r="Q272" s="163">
        <v>595</v>
      </c>
      <c r="R272" s="163">
        <v>650</v>
      </c>
      <c r="T272" s="171">
        <v>530</v>
      </c>
      <c r="U272" s="163">
        <v>744</v>
      </c>
      <c r="V272" s="163">
        <v>655</v>
      </c>
      <c r="W272" s="163">
        <v>750</v>
      </c>
      <c r="X272" s="163">
        <v>850</v>
      </c>
      <c r="Z272" s="171">
        <v>250</v>
      </c>
      <c r="AA272" s="163">
        <v>976</v>
      </c>
      <c r="AB272" s="163">
        <v>850</v>
      </c>
      <c r="AC272" s="163">
        <v>950</v>
      </c>
      <c r="AD272" s="163">
        <v>1100</v>
      </c>
      <c r="AF272" s="171">
        <v>50</v>
      </c>
      <c r="AG272" s="163">
        <v>1268</v>
      </c>
      <c r="AH272" s="163">
        <v>1150</v>
      </c>
      <c r="AI272" s="163">
        <v>1238</v>
      </c>
      <c r="AJ272" s="163">
        <v>1395</v>
      </c>
      <c r="AL272" s="171">
        <v>1230</v>
      </c>
      <c r="AM272" s="171">
        <v>751</v>
      </c>
      <c r="AN272" s="171">
        <v>580</v>
      </c>
      <c r="AO272" s="171">
        <v>725</v>
      </c>
      <c r="AP272" s="171">
        <v>875</v>
      </c>
    </row>
    <row r="273" spans="1:42" x14ac:dyDescent="0.2">
      <c r="A273" s="13" t="s">
        <v>635</v>
      </c>
      <c r="B273" s="13" t="s">
        <v>84</v>
      </c>
      <c r="C273" s="13">
        <v>476</v>
      </c>
      <c r="D273" s="13">
        <v>400</v>
      </c>
      <c r="E273" s="13">
        <v>450</v>
      </c>
      <c r="F273" s="13">
        <v>530</v>
      </c>
      <c r="H273" s="124">
        <v>20</v>
      </c>
      <c r="I273" s="71">
        <v>637</v>
      </c>
      <c r="J273" s="71">
        <v>588</v>
      </c>
      <c r="K273" s="71">
        <v>600</v>
      </c>
      <c r="L273" s="71">
        <v>665</v>
      </c>
      <c r="N273" s="171">
        <v>200</v>
      </c>
      <c r="O273" s="163">
        <v>779</v>
      </c>
      <c r="P273" s="163">
        <v>708</v>
      </c>
      <c r="Q273" s="163">
        <v>750</v>
      </c>
      <c r="R273" s="163">
        <v>828</v>
      </c>
      <c r="T273" s="171">
        <v>380</v>
      </c>
      <c r="U273" s="163">
        <v>1023</v>
      </c>
      <c r="V273" s="163">
        <v>900</v>
      </c>
      <c r="W273" s="163">
        <v>995</v>
      </c>
      <c r="X273" s="163">
        <v>1150</v>
      </c>
      <c r="Z273" s="171">
        <v>240</v>
      </c>
      <c r="AA273" s="163">
        <v>1248</v>
      </c>
      <c r="AB273" s="163">
        <v>1100</v>
      </c>
      <c r="AC273" s="163">
        <v>1200</v>
      </c>
      <c r="AD273" s="163">
        <v>1350</v>
      </c>
      <c r="AF273" s="171">
        <v>50</v>
      </c>
      <c r="AG273" s="163">
        <v>1728</v>
      </c>
      <c r="AH273" s="163">
        <v>1350</v>
      </c>
      <c r="AI273" s="163">
        <v>1528</v>
      </c>
      <c r="AJ273" s="163">
        <v>2000</v>
      </c>
      <c r="AL273" s="171">
        <v>880</v>
      </c>
      <c r="AM273" s="171">
        <v>1065</v>
      </c>
      <c r="AN273" s="171">
        <v>850</v>
      </c>
      <c r="AO273" s="171">
        <v>1000</v>
      </c>
      <c r="AP273" s="171">
        <v>1200</v>
      </c>
    </row>
    <row r="274" spans="1:42" x14ac:dyDescent="0.2">
      <c r="A274" s="13" t="s">
        <v>637</v>
      </c>
      <c r="B274" s="13">
        <v>10</v>
      </c>
      <c r="C274" s="13">
        <v>342</v>
      </c>
      <c r="D274" s="13">
        <v>286</v>
      </c>
      <c r="E274" s="13">
        <v>350</v>
      </c>
      <c r="F274" s="13">
        <v>350</v>
      </c>
      <c r="H274" s="124">
        <v>30</v>
      </c>
      <c r="I274" s="71">
        <v>507</v>
      </c>
      <c r="J274" s="71">
        <v>455</v>
      </c>
      <c r="K274" s="71">
        <v>488</v>
      </c>
      <c r="L274" s="71">
        <v>530</v>
      </c>
      <c r="N274" s="171">
        <v>140</v>
      </c>
      <c r="O274" s="163">
        <v>646</v>
      </c>
      <c r="P274" s="163">
        <v>575</v>
      </c>
      <c r="Q274" s="163">
        <v>650</v>
      </c>
      <c r="R274" s="163">
        <v>695</v>
      </c>
      <c r="T274" s="171">
        <v>370</v>
      </c>
      <c r="U274" s="163">
        <v>832</v>
      </c>
      <c r="V274" s="163">
        <v>750</v>
      </c>
      <c r="W274" s="163">
        <v>800</v>
      </c>
      <c r="X274" s="163">
        <v>895</v>
      </c>
      <c r="Z274" s="171">
        <v>210</v>
      </c>
      <c r="AA274" s="163">
        <v>1096</v>
      </c>
      <c r="AB274" s="163">
        <v>950</v>
      </c>
      <c r="AC274" s="163">
        <v>1050</v>
      </c>
      <c r="AD274" s="163">
        <v>1250</v>
      </c>
      <c r="AF274" s="171">
        <v>60</v>
      </c>
      <c r="AG274" s="163">
        <v>1618</v>
      </c>
      <c r="AH274" s="163">
        <v>1200</v>
      </c>
      <c r="AI274" s="163">
        <v>1525</v>
      </c>
      <c r="AJ274" s="163">
        <v>1900</v>
      </c>
      <c r="AL274" s="171">
        <v>810</v>
      </c>
      <c r="AM274" s="171">
        <v>908</v>
      </c>
      <c r="AN274" s="171">
        <v>700</v>
      </c>
      <c r="AO274" s="171">
        <v>850</v>
      </c>
      <c r="AP274" s="171">
        <v>1000</v>
      </c>
    </row>
    <row r="275" spans="1:42" x14ac:dyDescent="0.2">
      <c r="A275" s="13" t="s">
        <v>639</v>
      </c>
      <c r="B275" s="13">
        <v>10</v>
      </c>
      <c r="C275" s="13">
        <v>491</v>
      </c>
      <c r="D275" s="13">
        <v>473</v>
      </c>
      <c r="E275" s="13">
        <v>493</v>
      </c>
      <c r="F275" s="13">
        <v>500</v>
      </c>
      <c r="H275" s="124" t="s">
        <v>84</v>
      </c>
      <c r="I275" s="71">
        <v>631</v>
      </c>
      <c r="J275" s="71">
        <v>550</v>
      </c>
      <c r="K275" s="71">
        <v>625</v>
      </c>
      <c r="L275" s="71">
        <v>700</v>
      </c>
      <c r="N275" s="171">
        <v>200</v>
      </c>
      <c r="O275" s="163">
        <v>749</v>
      </c>
      <c r="P275" s="163">
        <v>675</v>
      </c>
      <c r="Q275" s="163">
        <v>750</v>
      </c>
      <c r="R275" s="163">
        <v>800</v>
      </c>
      <c r="T275" s="171">
        <v>320</v>
      </c>
      <c r="U275" s="163">
        <v>967</v>
      </c>
      <c r="V275" s="163">
        <v>827</v>
      </c>
      <c r="W275" s="163">
        <v>900</v>
      </c>
      <c r="X275" s="163">
        <v>1065</v>
      </c>
      <c r="Z275" s="171">
        <v>220</v>
      </c>
      <c r="AA275" s="163">
        <v>1303</v>
      </c>
      <c r="AB275" s="163">
        <v>1095</v>
      </c>
      <c r="AC275" s="163">
        <v>1250</v>
      </c>
      <c r="AD275" s="163">
        <v>1440</v>
      </c>
      <c r="AF275" s="171">
        <v>120</v>
      </c>
      <c r="AG275" s="163">
        <v>2094</v>
      </c>
      <c r="AH275" s="163">
        <v>1600</v>
      </c>
      <c r="AI275" s="163">
        <v>1950</v>
      </c>
      <c r="AJ275" s="163">
        <v>2400</v>
      </c>
      <c r="AL275" s="171">
        <v>880</v>
      </c>
      <c r="AM275" s="171">
        <v>1152</v>
      </c>
      <c r="AN275" s="171">
        <v>800</v>
      </c>
      <c r="AO275" s="171">
        <v>975</v>
      </c>
      <c r="AP275" s="171">
        <v>1340</v>
      </c>
    </row>
    <row r="276" spans="1:42" x14ac:dyDescent="0.2">
      <c r="A276" s="13" t="s">
        <v>837</v>
      </c>
      <c r="B276" s="13">
        <v>290</v>
      </c>
      <c r="C276" s="13">
        <v>490</v>
      </c>
      <c r="D276" s="13">
        <v>433</v>
      </c>
      <c r="E276" s="13">
        <v>480</v>
      </c>
      <c r="F276" s="13">
        <v>550</v>
      </c>
      <c r="H276" s="124">
        <v>310</v>
      </c>
      <c r="I276" s="71">
        <v>564</v>
      </c>
      <c r="J276" s="71">
        <v>500</v>
      </c>
      <c r="K276" s="71">
        <v>550</v>
      </c>
      <c r="L276" s="71">
        <v>625</v>
      </c>
      <c r="N276" s="171">
        <v>2440</v>
      </c>
      <c r="O276" s="163">
        <v>732</v>
      </c>
      <c r="P276" s="163">
        <v>661</v>
      </c>
      <c r="Q276" s="163">
        <v>725</v>
      </c>
      <c r="R276" s="163">
        <v>800</v>
      </c>
      <c r="T276" s="171">
        <v>5170</v>
      </c>
      <c r="U276" s="163">
        <v>899</v>
      </c>
      <c r="V276" s="163">
        <v>800</v>
      </c>
      <c r="W276" s="163">
        <v>875</v>
      </c>
      <c r="X276" s="163">
        <v>975</v>
      </c>
      <c r="Z276" s="171">
        <v>3110</v>
      </c>
      <c r="AA276" s="163">
        <v>1148</v>
      </c>
      <c r="AB276" s="163">
        <v>975</v>
      </c>
      <c r="AC276" s="163">
        <v>1100</v>
      </c>
      <c r="AD276" s="163">
        <v>1300</v>
      </c>
      <c r="AF276" s="171">
        <v>1010</v>
      </c>
      <c r="AG276" s="163">
        <v>1756</v>
      </c>
      <c r="AH276" s="163">
        <v>1375</v>
      </c>
      <c r="AI276" s="163">
        <v>1650</v>
      </c>
      <c r="AJ276" s="163">
        <v>1950</v>
      </c>
      <c r="AL276" s="171">
        <v>12320</v>
      </c>
      <c r="AM276" s="171">
        <v>981</v>
      </c>
      <c r="AN276" s="171">
        <v>760</v>
      </c>
      <c r="AO276" s="171">
        <v>900</v>
      </c>
      <c r="AP276" s="171">
        <v>1100</v>
      </c>
    </row>
    <row r="277" spans="1:42" x14ac:dyDescent="0.2">
      <c r="A277" s="13" t="s">
        <v>641</v>
      </c>
      <c r="B277" s="13">
        <v>40</v>
      </c>
      <c r="C277" s="13">
        <v>489</v>
      </c>
      <c r="D277" s="13">
        <v>415</v>
      </c>
      <c r="E277" s="13">
        <v>488</v>
      </c>
      <c r="F277" s="13">
        <v>550</v>
      </c>
      <c r="H277" s="124">
        <v>100</v>
      </c>
      <c r="I277" s="71">
        <v>554</v>
      </c>
      <c r="J277" s="71">
        <v>480</v>
      </c>
      <c r="K277" s="71">
        <v>510</v>
      </c>
      <c r="L277" s="71">
        <v>615</v>
      </c>
      <c r="N277" s="171">
        <v>480</v>
      </c>
      <c r="O277" s="163">
        <v>757</v>
      </c>
      <c r="P277" s="163">
        <v>700</v>
      </c>
      <c r="Q277" s="163">
        <v>750</v>
      </c>
      <c r="R277" s="163">
        <v>800</v>
      </c>
      <c r="T277" s="171">
        <v>760</v>
      </c>
      <c r="U277" s="163">
        <v>916</v>
      </c>
      <c r="V277" s="163">
        <v>850</v>
      </c>
      <c r="W277" s="163">
        <v>900</v>
      </c>
      <c r="X277" s="163">
        <v>975</v>
      </c>
      <c r="Z277" s="171">
        <v>430</v>
      </c>
      <c r="AA277" s="163">
        <v>1151</v>
      </c>
      <c r="AB277" s="163">
        <v>1000</v>
      </c>
      <c r="AC277" s="163">
        <v>1125</v>
      </c>
      <c r="AD277" s="163">
        <v>1250</v>
      </c>
      <c r="AF277" s="171">
        <v>130</v>
      </c>
      <c r="AG277" s="163">
        <v>1595</v>
      </c>
      <c r="AH277" s="163">
        <v>1300</v>
      </c>
      <c r="AI277" s="163">
        <v>1500</v>
      </c>
      <c r="AJ277" s="163">
        <v>1700</v>
      </c>
      <c r="AL277" s="171">
        <v>1940</v>
      </c>
      <c r="AM277" s="171">
        <v>944</v>
      </c>
      <c r="AN277" s="171">
        <v>775</v>
      </c>
      <c r="AO277" s="171">
        <v>900</v>
      </c>
      <c r="AP277" s="171">
        <v>1055</v>
      </c>
    </row>
    <row r="278" spans="1:42" x14ac:dyDescent="0.2">
      <c r="A278" s="13" t="s">
        <v>643</v>
      </c>
      <c r="B278" s="13">
        <v>0</v>
      </c>
      <c r="C278" s="13">
        <v>476</v>
      </c>
      <c r="D278" s="13">
        <v>400</v>
      </c>
      <c r="E278" s="13">
        <v>450</v>
      </c>
      <c r="F278" s="13">
        <v>530</v>
      </c>
      <c r="H278" s="124">
        <v>20</v>
      </c>
      <c r="I278" s="71">
        <v>545</v>
      </c>
      <c r="J278" s="71">
        <v>490</v>
      </c>
      <c r="K278" s="71">
        <v>550</v>
      </c>
      <c r="L278" s="71">
        <v>600</v>
      </c>
      <c r="N278" s="171">
        <v>130</v>
      </c>
      <c r="O278" s="163">
        <v>709</v>
      </c>
      <c r="P278" s="163">
        <v>650</v>
      </c>
      <c r="Q278" s="163">
        <v>705</v>
      </c>
      <c r="R278" s="163">
        <v>768</v>
      </c>
      <c r="T278" s="171">
        <v>240</v>
      </c>
      <c r="U278" s="163">
        <v>908</v>
      </c>
      <c r="V278" s="163">
        <v>825</v>
      </c>
      <c r="W278" s="163">
        <v>895</v>
      </c>
      <c r="X278" s="163">
        <v>975</v>
      </c>
      <c r="Z278" s="171">
        <v>160</v>
      </c>
      <c r="AA278" s="163">
        <v>1230</v>
      </c>
      <c r="AB278" s="163">
        <v>1025</v>
      </c>
      <c r="AC278" s="163">
        <v>1200</v>
      </c>
      <c r="AD278" s="163">
        <v>1400</v>
      </c>
      <c r="AF278" s="171">
        <v>60</v>
      </c>
      <c r="AG278" s="163">
        <v>1830</v>
      </c>
      <c r="AH278" s="163">
        <v>1450</v>
      </c>
      <c r="AI278" s="163">
        <v>1750</v>
      </c>
      <c r="AJ278" s="163">
        <v>2000</v>
      </c>
      <c r="AL278" s="171">
        <v>610</v>
      </c>
      <c r="AM278" s="171">
        <v>1035</v>
      </c>
      <c r="AN278" s="171">
        <v>775</v>
      </c>
      <c r="AO278" s="171">
        <v>900</v>
      </c>
      <c r="AP278" s="171">
        <v>1200</v>
      </c>
    </row>
    <row r="279" spans="1:42" x14ac:dyDescent="0.2">
      <c r="A279" s="13" t="s">
        <v>645</v>
      </c>
      <c r="B279" s="13">
        <v>20</v>
      </c>
      <c r="C279" s="13">
        <v>457</v>
      </c>
      <c r="D279" s="13">
        <v>400</v>
      </c>
      <c r="E279" s="13">
        <v>470</v>
      </c>
      <c r="F279" s="13">
        <v>500</v>
      </c>
      <c r="H279" s="124">
        <v>30</v>
      </c>
      <c r="I279" s="71">
        <v>529</v>
      </c>
      <c r="J279" s="71">
        <v>475</v>
      </c>
      <c r="K279" s="71">
        <v>530</v>
      </c>
      <c r="L279" s="71">
        <v>550</v>
      </c>
      <c r="N279" s="171">
        <v>270</v>
      </c>
      <c r="O279" s="163">
        <v>687</v>
      </c>
      <c r="P279" s="163">
        <v>650</v>
      </c>
      <c r="Q279" s="163">
        <v>695</v>
      </c>
      <c r="R279" s="163">
        <v>725</v>
      </c>
      <c r="T279" s="171">
        <v>600</v>
      </c>
      <c r="U279" s="163">
        <v>857</v>
      </c>
      <c r="V279" s="163">
        <v>800</v>
      </c>
      <c r="W279" s="163">
        <v>850</v>
      </c>
      <c r="X279" s="163">
        <v>900</v>
      </c>
      <c r="Z279" s="171">
        <v>380</v>
      </c>
      <c r="AA279" s="163">
        <v>1092</v>
      </c>
      <c r="AB279" s="163">
        <v>975</v>
      </c>
      <c r="AC279" s="163">
        <v>1050</v>
      </c>
      <c r="AD279" s="163">
        <v>1200</v>
      </c>
      <c r="AF279" s="171">
        <v>90</v>
      </c>
      <c r="AG279" s="163">
        <v>1493</v>
      </c>
      <c r="AH279" s="163">
        <v>1250</v>
      </c>
      <c r="AI279" s="163">
        <v>1400</v>
      </c>
      <c r="AJ279" s="163">
        <v>1695</v>
      </c>
      <c r="AL279" s="171">
        <v>1370</v>
      </c>
      <c r="AM279" s="171">
        <v>918</v>
      </c>
      <c r="AN279" s="171">
        <v>760</v>
      </c>
      <c r="AO279" s="171">
        <v>875</v>
      </c>
      <c r="AP279" s="171">
        <v>1000</v>
      </c>
    </row>
    <row r="280" spans="1:42" x14ac:dyDescent="0.2">
      <c r="A280" s="13" t="s">
        <v>647</v>
      </c>
      <c r="B280" s="13">
        <v>10</v>
      </c>
      <c r="C280" s="13">
        <v>467</v>
      </c>
      <c r="D280" s="13">
        <v>450</v>
      </c>
      <c r="E280" s="13">
        <v>450</v>
      </c>
      <c r="F280" s="13">
        <v>500</v>
      </c>
      <c r="H280" s="124">
        <v>10</v>
      </c>
      <c r="I280" s="71">
        <v>543</v>
      </c>
      <c r="J280" s="71">
        <v>495</v>
      </c>
      <c r="K280" s="71">
        <v>550</v>
      </c>
      <c r="L280" s="71">
        <v>575</v>
      </c>
      <c r="N280" s="171">
        <v>150</v>
      </c>
      <c r="O280" s="163">
        <v>697</v>
      </c>
      <c r="P280" s="163">
        <v>650</v>
      </c>
      <c r="Q280" s="163">
        <v>695</v>
      </c>
      <c r="R280" s="163">
        <v>750</v>
      </c>
      <c r="T280" s="171">
        <v>430</v>
      </c>
      <c r="U280" s="163">
        <v>849</v>
      </c>
      <c r="V280" s="163">
        <v>795</v>
      </c>
      <c r="W280" s="163">
        <v>850</v>
      </c>
      <c r="X280" s="163">
        <v>900</v>
      </c>
      <c r="Z280" s="171">
        <v>270</v>
      </c>
      <c r="AA280" s="163">
        <v>1106</v>
      </c>
      <c r="AB280" s="163">
        <v>975</v>
      </c>
      <c r="AC280" s="163">
        <v>1100</v>
      </c>
      <c r="AD280" s="163">
        <v>1230</v>
      </c>
      <c r="AF280" s="171">
        <v>90</v>
      </c>
      <c r="AG280" s="163">
        <v>1636</v>
      </c>
      <c r="AH280" s="163">
        <v>1400</v>
      </c>
      <c r="AI280" s="163">
        <v>1550</v>
      </c>
      <c r="AJ280" s="163">
        <v>1738</v>
      </c>
      <c r="AL280" s="171">
        <v>950</v>
      </c>
      <c r="AM280" s="171">
        <v>964</v>
      </c>
      <c r="AN280" s="171">
        <v>775</v>
      </c>
      <c r="AO280" s="171">
        <v>883</v>
      </c>
      <c r="AP280" s="171">
        <v>1100</v>
      </c>
    </row>
    <row r="281" spans="1:42" x14ac:dyDescent="0.2">
      <c r="A281" s="13" t="s">
        <v>649</v>
      </c>
      <c r="B281" s="13">
        <v>20</v>
      </c>
      <c r="C281" s="13">
        <v>489</v>
      </c>
      <c r="D281" s="13">
        <v>390</v>
      </c>
      <c r="E281" s="13">
        <v>525</v>
      </c>
      <c r="F281" s="13">
        <v>550</v>
      </c>
      <c r="H281" s="124">
        <v>30</v>
      </c>
      <c r="I281" s="71">
        <v>565</v>
      </c>
      <c r="J281" s="71">
        <v>525</v>
      </c>
      <c r="K281" s="71">
        <v>550</v>
      </c>
      <c r="L281" s="71">
        <v>600</v>
      </c>
      <c r="N281" s="171">
        <v>290</v>
      </c>
      <c r="O281" s="163">
        <v>630</v>
      </c>
      <c r="P281" s="163">
        <v>575</v>
      </c>
      <c r="Q281" s="163">
        <v>625</v>
      </c>
      <c r="R281" s="163">
        <v>675</v>
      </c>
      <c r="T281" s="171">
        <v>750</v>
      </c>
      <c r="U281" s="163">
        <v>769</v>
      </c>
      <c r="V281" s="163">
        <v>695</v>
      </c>
      <c r="W281" s="163">
        <v>750</v>
      </c>
      <c r="X281" s="163">
        <v>825</v>
      </c>
      <c r="Z281" s="171">
        <v>370</v>
      </c>
      <c r="AA281" s="163">
        <v>969</v>
      </c>
      <c r="AB281" s="163">
        <v>850</v>
      </c>
      <c r="AC281" s="163">
        <v>925</v>
      </c>
      <c r="AD281" s="163">
        <v>1050</v>
      </c>
      <c r="AF281" s="171">
        <v>50</v>
      </c>
      <c r="AG281" s="163">
        <v>1275</v>
      </c>
      <c r="AH281" s="163">
        <v>1040</v>
      </c>
      <c r="AI281" s="163">
        <v>1200</v>
      </c>
      <c r="AJ281" s="163">
        <v>1425</v>
      </c>
      <c r="AL281" s="171">
        <v>1510</v>
      </c>
      <c r="AM281" s="171">
        <v>800</v>
      </c>
      <c r="AN281" s="171">
        <v>660</v>
      </c>
      <c r="AO281" s="171">
        <v>765</v>
      </c>
      <c r="AP281" s="171">
        <v>895</v>
      </c>
    </row>
    <row r="282" spans="1:42" x14ac:dyDescent="0.2">
      <c r="A282" s="13" t="s">
        <v>651</v>
      </c>
      <c r="B282" s="13">
        <v>20</v>
      </c>
      <c r="C282" s="13">
        <v>559</v>
      </c>
      <c r="D282" s="13">
        <v>500</v>
      </c>
      <c r="E282" s="13">
        <v>550</v>
      </c>
      <c r="F282" s="13">
        <v>605</v>
      </c>
      <c r="H282" s="124">
        <v>10</v>
      </c>
      <c r="I282" s="71">
        <v>682</v>
      </c>
      <c r="J282" s="71">
        <v>650</v>
      </c>
      <c r="K282" s="71">
        <v>683</v>
      </c>
      <c r="L282" s="71">
        <v>700</v>
      </c>
      <c r="N282" s="171">
        <v>220</v>
      </c>
      <c r="O282" s="163">
        <v>814</v>
      </c>
      <c r="P282" s="163">
        <v>775</v>
      </c>
      <c r="Q282" s="163">
        <v>800</v>
      </c>
      <c r="R282" s="163">
        <v>850</v>
      </c>
      <c r="T282" s="171">
        <v>390</v>
      </c>
      <c r="U282" s="163">
        <v>1004</v>
      </c>
      <c r="V282" s="163">
        <v>900</v>
      </c>
      <c r="W282" s="163">
        <v>995</v>
      </c>
      <c r="X282" s="163">
        <v>1100</v>
      </c>
      <c r="Z282" s="171">
        <v>230</v>
      </c>
      <c r="AA282" s="163">
        <v>1252</v>
      </c>
      <c r="AB282" s="163">
        <v>1100</v>
      </c>
      <c r="AC282" s="163">
        <v>1250</v>
      </c>
      <c r="AD282" s="163">
        <v>1400</v>
      </c>
      <c r="AF282" s="171">
        <v>80</v>
      </c>
      <c r="AG282" s="163">
        <v>1849</v>
      </c>
      <c r="AH282" s="163">
        <v>1550</v>
      </c>
      <c r="AI282" s="163">
        <v>1725</v>
      </c>
      <c r="AJ282" s="163">
        <v>2000</v>
      </c>
      <c r="AL282" s="171">
        <v>950</v>
      </c>
      <c r="AM282" s="171">
        <v>1082</v>
      </c>
      <c r="AN282" s="171">
        <v>850</v>
      </c>
      <c r="AO282" s="171">
        <v>1000</v>
      </c>
      <c r="AP282" s="171">
        <v>1225</v>
      </c>
    </row>
    <row r="283" spans="1:42" x14ac:dyDescent="0.2">
      <c r="A283" s="13" t="s">
        <v>653</v>
      </c>
      <c r="B283" s="13">
        <v>10</v>
      </c>
      <c r="C283" s="13">
        <v>457</v>
      </c>
      <c r="D283" s="13">
        <v>400</v>
      </c>
      <c r="E283" s="13">
        <v>475</v>
      </c>
      <c r="F283" s="13">
        <v>500</v>
      </c>
      <c r="H283" s="124">
        <v>10</v>
      </c>
      <c r="I283" s="71">
        <v>427</v>
      </c>
      <c r="J283" s="71">
        <v>355</v>
      </c>
      <c r="K283" s="71">
        <v>395</v>
      </c>
      <c r="L283" s="71">
        <v>545</v>
      </c>
      <c r="N283" s="171">
        <v>100</v>
      </c>
      <c r="O283" s="163">
        <v>711</v>
      </c>
      <c r="P283" s="163">
        <v>650</v>
      </c>
      <c r="Q283" s="163">
        <v>700</v>
      </c>
      <c r="R283" s="163">
        <v>750</v>
      </c>
      <c r="T283" s="171">
        <v>150</v>
      </c>
      <c r="U283" s="163">
        <v>881</v>
      </c>
      <c r="V283" s="163">
        <v>798</v>
      </c>
      <c r="W283" s="163">
        <v>850</v>
      </c>
      <c r="X283" s="163">
        <v>950</v>
      </c>
      <c r="Z283" s="171">
        <v>120</v>
      </c>
      <c r="AA283" s="163">
        <v>1147</v>
      </c>
      <c r="AB283" s="163">
        <v>985</v>
      </c>
      <c r="AC283" s="163">
        <v>1125</v>
      </c>
      <c r="AD283" s="163">
        <v>1300</v>
      </c>
      <c r="AF283" s="171">
        <v>20</v>
      </c>
      <c r="AG283" s="163">
        <v>1537</v>
      </c>
      <c r="AH283" s="163">
        <v>1298</v>
      </c>
      <c r="AI283" s="163">
        <v>1485</v>
      </c>
      <c r="AJ283" s="163">
        <v>1848</v>
      </c>
      <c r="AL283" s="171">
        <v>400</v>
      </c>
      <c r="AM283" s="171">
        <v>933</v>
      </c>
      <c r="AN283" s="171">
        <v>750</v>
      </c>
      <c r="AO283" s="171">
        <v>875</v>
      </c>
      <c r="AP283" s="171">
        <v>1050</v>
      </c>
    </row>
    <row r="284" spans="1:42" x14ac:dyDescent="0.2">
      <c r="A284" s="13" t="s">
        <v>655</v>
      </c>
      <c r="B284" s="13" t="s">
        <v>84</v>
      </c>
      <c r="C284" s="13">
        <v>476</v>
      </c>
      <c r="D284" s="13">
        <v>400</v>
      </c>
      <c r="E284" s="13">
        <v>450</v>
      </c>
      <c r="F284" s="13">
        <v>530</v>
      </c>
      <c r="H284" s="124">
        <v>50</v>
      </c>
      <c r="I284" s="71">
        <v>540</v>
      </c>
      <c r="J284" s="71">
        <v>500</v>
      </c>
      <c r="K284" s="71">
        <v>525</v>
      </c>
      <c r="L284" s="71">
        <v>585</v>
      </c>
      <c r="N284" s="171">
        <v>250</v>
      </c>
      <c r="O284" s="163">
        <v>703</v>
      </c>
      <c r="P284" s="163">
        <v>650</v>
      </c>
      <c r="Q284" s="163">
        <v>695</v>
      </c>
      <c r="R284" s="163">
        <v>750</v>
      </c>
      <c r="T284" s="171">
        <v>670</v>
      </c>
      <c r="U284" s="163">
        <v>914</v>
      </c>
      <c r="V284" s="163">
        <v>800</v>
      </c>
      <c r="W284" s="163">
        <v>875</v>
      </c>
      <c r="X284" s="163">
        <v>975</v>
      </c>
      <c r="Z284" s="171">
        <v>430</v>
      </c>
      <c r="AA284" s="163">
        <v>1196</v>
      </c>
      <c r="AB284" s="163">
        <v>975</v>
      </c>
      <c r="AC284" s="163">
        <v>1150</v>
      </c>
      <c r="AD284" s="163">
        <v>1350</v>
      </c>
      <c r="AF284" s="171">
        <v>150</v>
      </c>
      <c r="AG284" s="163">
        <v>1891</v>
      </c>
      <c r="AH284" s="163">
        <v>1400</v>
      </c>
      <c r="AI284" s="163">
        <v>1650</v>
      </c>
      <c r="AJ284" s="163">
        <v>2300</v>
      </c>
      <c r="AL284" s="171">
        <v>1550</v>
      </c>
      <c r="AM284" s="171">
        <v>1038</v>
      </c>
      <c r="AN284" s="171">
        <v>775</v>
      </c>
      <c r="AO284" s="171">
        <v>900</v>
      </c>
      <c r="AP284" s="171">
        <v>1200</v>
      </c>
    </row>
    <row r="285" spans="1:42" x14ac:dyDescent="0.2">
      <c r="A285" s="13" t="s">
        <v>657</v>
      </c>
      <c r="B285" s="13">
        <v>70</v>
      </c>
      <c r="C285" s="13">
        <v>459</v>
      </c>
      <c r="D285" s="13">
        <v>433</v>
      </c>
      <c r="E285" s="13">
        <v>433</v>
      </c>
      <c r="F285" s="13">
        <v>495</v>
      </c>
      <c r="H285" s="124">
        <v>20</v>
      </c>
      <c r="I285" s="71">
        <v>648</v>
      </c>
      <c r="J285" s="71">
        <v>600</v>
      </c>
      <c r="K285" s="71">
        <v>675</v>
      </c>
      <c r="L285" s="71">
        <v>695</v>
      </c>
      <c r="N285" s="171">
        <v>280</v>
      </c>
      <c r="O285" s="163">
        <v>785</v>
      </c>
      <c r="P285" s="163">
        <v>725</v>
      </c>
      <c r="Q285" s="163">
        <v>775</v>
      </c>
      <c r="R285" s="163">
        <v>850</v>
      </c>
      <c r="T285" s="171">
        <v>420</v>
      </c>
      <c r="U285" s="163">
        <v>957</v>
      </c>
      <c r="V285" s="163">
        <v>850</v>
      </c>
      <c r="W285" s="163">
        <v>950</v>
      </c>
      <c r="X285" s="163">
        <v>1050</v>
      </c>
      <c r="Z285" s="171">
        <v>210</v>
      </c>
      <c r="AA285" s="163">
        <v>1202</v>
      </c>
      <c r="AB285" s="163">
        <v>1000</v>
      </c>
      <c r="AC285" s="163">
        <v>1200</v>
      </c>
      <c r="AD285" s="163">
        <v>1389</v>
      </c>
      <c r="AF285" s="171">
        <v>40</v>
      </c>
      <c r="AG285" s="163">
        <v>1668</v>
      </c>
      <c r="AH285" s="163">
        <v>1450</v>
      </c>
      <c r="AI285" s="163">
        <v>1650</v>
      </c>
      <c r="AJ285" s="163">
        <v>1850</v>
      </c>
      <c r="AL285" s="171">
        <v>1030</v>
      </c>
      <c r="AM285" s="171">
        <v>946</v>
      </c>
      <c r="AN285" s="171">
        <v>770</v>
      </c>
      <c r="AO285" s="171">
        <v>900</v>
      </c>
      <c r="AP285" s="171">
        <v>1100</v>
      </c>
    </row>
    <row r="286" spans="1:42" x14ac:dyDescent="0.2">
      <c r="A286" s="13" t="s">
        <v>659</v>
      </c>
      <c r="B286" s="13" t="s">
        <v>84</v>
      </c>
      <c r="C286" s="13">
        <v>476</v>
      </c>
      <c r="D286" s="13">
        <v>400</v>
      </c>
      <c r="E286" s="13">
        <v>450</v>
      </c>
      <c r="F286" s="13">
        <v>530</v>
      </c>
      <c r="H286" s="124">
        <v>20</v>
      </c>
      <c r="I286" s="71">
        <v>609</v>
      </c>
      <c r="J286" s="71">
        <v>550</v>
      </c>
      <c r="K286" s="71">
        <v>625</v>
      </c>
      <c r="L286" s="71">
        <v>650</v>
      </c>
      <c r="N286" s="171">
        <v>90</v>
      </c>
      <c r="O286" s="163">
        <v>747</v>
      </c>
      <c r="P286" s="163">
        <v>695</v>
      </c>
      <c r="Q286" s="163">
        <v>730</v>
      </c>
      <c r="R286" s="163">
        <v>795</v>
      </c>
      <c r="T286" s="171">
        <v>260</v>
      </c>
      <c r="U286" s="163">
        <v>938</v>
      </c>
      <c r="V286" s="163">
        <v>875</v>
      </c>
      <c r="W286" s="163">
        <v>920</v>
      </c>
      <c r="X286" s="163">
        <v>975</v>
      </c>
      <c r="Z286" s="171">
        <v>230</v>
      </c>
      <c r="AA286" s="163">
        <v>1137</v>
      </c>
      <c r="AB286" s="163">
        <v>990</v>
      </c>
      <c r="AC286" s="163">
        <v>1100</v>
      </c>
      <c r="AD286" s="163">
        <v>1295</v>
      </c>
      <c r="AF286" s="171">
        <v>100</v>
      </c>
      <c r="AG286" s="163">
        <v>1773</v>
      </c>
      <c r="AH286" s="163">
        <v>1350</v>
      </c>
      <c r="AI286" s="163">
        <v>1600</v>
      </c>
      <c r="AJ286" s="163">
        <v>1825</v>
      </c>
      <c r="AL286" s="171">
        <v>700</v>
      </c>
      <c r="AM286" s="171">
        <v>1088</v>
      </c>
      <c r="AN286" s="171">
        <v>860</v>
      </c>
      <c r="AO286" s="171">
        <v>975</v>
      </c>
      <c r="AP286" s="171">
        <v>1200</v>
      </c>
    </row>
    <row r="287" spans="1:42" x14ac:dyDescent="0.2">
      <c r="A287" s="13" t="s">
        <v>661</v>
      </c>
      <c r="B287" s="13">
        <v>100</v>
      </c>
      <c r="C287" s="13">
        <v>509</v>
      </c>
      <c r="D287" s="13">
        <v>475</v>
      </c>
      <c r="E287" s="13">
        <v>500</v>
      </c>
      <c r="F287" s="13">
        <v>558</v>
      </c>
      <c r="H287" s="124">
        <v>20</v>
      </c>
      <c r="I287" s="71">
        <v>657</v>
      </c>
      <c r="J287" s="71">
        <v>597</v>
      </c>
      <c r="K287" s="71">
        <v>638</v>
      </c>
      <c r="L287" s="71">
        <v>700</v>
      </c>
      <c r="N287" s="171">
        <v>190</v>
      </c>
      <c r="O287" s="163">
        <v>796</v>
      </c>
      <c r="P287" s="163">
        <v>700</v>
      </c>
      <c r="Q287" s="163">
        <v>798</v>
      </c>
      <c r="R287" s="163">
        <v>875</v>
      </c>
      <c r="T287" s="171">
        <v>520</v>
      </c>
      <c r="U287" s="163">
        <v>989</v>
      </c>
      <c r="V287" s="163">
        <v>850</v>
      </c>
      <c r="W287" s="163">
        <v>950</v>
      </c>
      <c r="X287" s="163">
        <v>1100</v>
      </c>
      <c r="Z287" s="171">
        <v>270</v>
      </c>
      <c r="AA287" s="163">
        <v>1262</v>
      </c>
      <c r="AB287" s="163">
        <v>1025</v>
      </c>
      <c r="AC287" s="163">
        <v>1250</v>
      </c>
      <c r="AD287" s="163">
        <v>1400</v>
      </c>
      <c r="AF287" s="171">
        <v>220</v>
      </c>
      <c r="AG287" s="163">
        <v>1998</v>
      </c>
      <c r="AH287" s="163">
        <v>1600</v>
      </c>
      <c r="AI287" s="163">
        <v>1850</v>
      </c>
      <c r="AJ287" s="163">
        <v>2200</v>
      </c>
      <c r="AL287" s="171">
        <v>1310</v>
      </c>
      <c r="AM287" s="171">
        <v>1145</v>
      </c>
      <c r="AN287" s="171">
        <v>825</v>
      </c>
      <c r="AO287" s="171">
        <v>995</v>
      </c>
      <c r="AP287" s="171">
        <v>1300</v>
      </c>
    </row>
    <row r="288" spans="1:42" x14ac:dyDescent="0.2">
      <c r="A288" s="13" t="s">
        <v>838</v>
      </c>
      <c r="B288" s="161">
        <v>1070</v>
      </c>
      <c r="C288" s="13">
        <v>444</v>
      </c>
      <c r="D288" s="13">
        <v>400</v>
      </c>
      <c r="E288" s="13">
        <v>430</v>
      </c>
      <c r="F288" s="13">
        <v>475</v>
      </c>
      <c r="H288" s="124">
        <v>410</v>
      </c>
      <c r="I288" s="71">
        <v>578</v>
      </c>
      <c r="J288" s="71">
        <v>515</v>
      </c>
      <c r="K288" s="71">
        <v>583</v>
      </c>
      <c r="L288" s="71">
        <v>650</v>
      </c>
      <c r="N288" s="171">
        <v>3190</v>
      </c>
      <c r="O288" s="163">
        <v>693</v>
      </c>
      <c r="P288" s="163">
        <v>575</v>
      </c>
      <c r="Q288" s="163">
        <v>695</v>
      </c>
      <c r="R288" s="163">
        <v>800</v>
      </c>
      <c r="T288" s="171">
        <v>6140</v>
      </c>
      <c r="U288" s="163">
        <v>907</v>
      </c>
      <c r="V288" s="163">
        <v>770</v>
      </c>
      <c r="W288" s="163">
        <v>875</v>
      </c>
      <c r="X288" s="163">
        <v>1000</v>
      </c>
      <c r="Z288" s="171">
        <v>3680</v>
      </c>
      <c r="AA288" s="163">
        <v>1129</v>
      </c>
      <c r="AB288" s="163">
        <v>925</v>
      </c>
      <c r="AC288" s="163">
        <v>1100</v>
      </c>
      <c r="AD288" s="163">
        <v>1295</v>
      </c>
      <c r="AF288" s="171">
        <v>1330</v>
      </c>
      <c r="AG288" s="163">
        <v>1742</v>
      </c>
      <c r="AH288" s="163">
        <v>1250</v>
      </c>
      <c r="AI288" s="163">
        <v>1500</v>
      </c>
      <c r="AJ288" s="163">
        <v>1950</v>
      </c>
      <c r="AL288" s="171">
        <v>15830</v>
      </c>
      <c r="AM288" s="171">
        <v>946</v>
      </c>
      <c r="AN288" s="171">
        <v>695</v>
      </c>
      <c r="AO288" s="171">
        <v>875</v>
      </c>
      <c r="AP288" s="171">
        <v>1100</v>
      </c>
    </row>
    <row r="289" spans="1:42" x14ac:dyDescent="0.2">
      <c r="A289" s="13" t="s">
        <v>663</v>
      </c>
      <c r="B289" s="13">
        <v>190</v>
      </c>
      <c r="C289" s="13">
        <v>433</v>
      </c>
      <c r="D289" s="13">
        <v>390</v>
      </c>
      <c r="E289" s="13">
        <v>416</v>
      </c>
      <c r="F289" s="13">
        <v>475</v>
      </c>
      <c r="H289" s="124">
        <v>10</v>
      </c>
      <c r="I289" s="71">
        <v>576</v>
      </c>
      <c r="J289" s="71">
        <v>510</v>
      </c>
      <c r="K289" s="71">
        <v>550</v>
      </c>
      <c r="L289" s="71">
        <v>595</v>
      </c>
      <c r="N289" s="171">
        <v>260</v>
      </c>
      <c r="O289" s="163">
        <v>756</v>
      </c>
      <c r="P289" s="163">
        <v>675</v>
      </c>
      <c r="Q289" s="163">
        <v>750</v>
      </c>
      <c r="R289" s="163">
        <v>850</v>
      </c>
      <c r="T289" s="171">
        <v>650</v>
      </c>
      <c r="U289" s="163">
        <v>888</v>
      </c>
      <c r="V289" s="163">
        <v>775</v>
      </c>
      <c r="W289" s="163">
        <v>850</v>
      </c>
      <c r="X289" s="163">
        <v>950</v>
      </c>
      <c r="Z289" s="171">
        <v>500</v>
      </c>
      <c r="AA289" s="163">
        <v>1052</v>
      </c>
      <c r="AB289" s="163">
        <v>950</v>
      </c>
      <c r="AC289" s="163">
        <v>1000</v>
      </c>
      <c r="AD289" s="163">
        <v>1150</v>
      </c>
      <c r="AF289" s="171">
        <v>140</v>
      </c>
      <c r="AG289" s="163">
        <v>1486</v>
      </c>
      <c r="AH289" s="163">
        <v>1250</v>
      </c>
      <c r="AI289" s="163">
        <v>1400</v>
      </c>
      <c r="AJ289" s="163">
        <v>1600</v>
      </c>
      <c r="AL289" s="171">
        <v>1750</v>
      </c>
      <c r="AM289" s="171">
        <v>912</v>
      </c>
      <c r="AN289" s="171">
        <v>750</v>
      </c>
      <c r="AO289" s="171">
        <v>875</v>
      </c>
      <c r="AP289" s="171">
        <v>1050</v>
      </c>
    </row>
    <row r="290" spans="1:42" x14ac:dyDescent="0.2">
      <c r="A290" s="13" t="s">
        <v>665</v>
      </c>
      <c r="B290" s="13">
        <v>550</v>
      </c>
      <c r="C290" s="13">
        <v>419</v>
      </c>
      <c r="D290" s="13">
        <v>400</v>
      </c>
      <c r="E290" s="13">
        <v>420</v>
      </c>
      <c r="F290" s="13">
        <v>430</v>
      </c>
      <c r="H290" s="124">
        <v>30</v>
      </c>
      <c r="I290" s="71">
        <v>606</v>
      </c>
      <c r="J290" s="71">
        <v>550</v>
      </c>
      <c r="K290" s="71">
        <v>600</v>
      </c>
      <c r="L290" s="71">
        <v>660</v>
      </c>
      <c r="N290" s="171">
        <v>360</v>
      </c>
      <c r="O290" s="163">
        <v>708</v>
      </c>
      <c r="P290" s="163">
        <v>625</v>
      </c>
      <c r="Q290" s="163">
        <v>725</v>
      </c>
      <c r="R290" s="163">
        <v>795</v>
      </c>
      <c r="T290" s="171">
        <v>710</v>
      </c>
      <c r="U290" s="163">
        <v>929</v>
      </c>
      <c r="V290" s="163">
        <v>825</v>
      </c>
      <c r="W290" s="163">
        <v>900</v>
      </c>
      <c r="X290" s="163">
        <v>1000</v>
      </c>
      <c r="Z290" s="171">
        <v>440</v>
      </c>
      <c r="AA290" s="163">
        <v>1142</v>
      </c>
      <c r="AB290" s="163">
        <v>995</v>
      </c>
      <c r="AC290" s="163">
        <v>1108</v>
      </c>
      <c r="AD290" s="163">
        <v>1268</v>
      </c>
      <c r="AF290" s="171">
        <v>320</v>
      </c>
      <c r="AG290" s="163">
        <v>1782</v>
      </c>
      <c r="AH290" s="163">
        <v>1335</v>
      </c>
      <c r="AI290" s="163">
        <v>1571</v>
      </c>
      <c r="AJ290" s="163">
        <v>2120</v>
      </c>
      <c r="AL290" s="171">
        <v>2400</v>
      </c>
      <c r="AM290" s="171">
        <v>930</v>
      </c>
      <c r="AN290" s="171">
        <v>575</v>
      </c>
      <c r="AO290" s="171">
        <v>875</v>
      </c>
      <c r="AP290" s="171">
        <v>1100</v>
      </c>
    </row>
    <row r="291" spans="1:42" x14ac:dyDescent="0.2">
      <c r="A291" s="13" t="s">
        <v>667</v>
      </c>
      <c r="B291" s="13" t="s">
        <v>84</v>
      </c>
      <c r="C291" s="13">
        <v>476</v>
      </c>
      <c r="D291" s="13">
        <v>400</v>
      </c>
      <c r="E291" s="13">
        <v>450</v>
      </c>
      <c r="F291" s="13">
        <v>530</v>
      </c>
      <c r="H291" s="124">
        <v>30</v>
      </c>
      <c r="I291" s="71">
        <v>636</v>
      </c>
      <c r="J291" s="71">
        <v>575</v>
      </c>
      <c r="K291" s="71">
        <v>625</v>
      </c>
      <c r="L291" s="71">
        <v>675</v>
      </c>
      <c r="N291" s="171">
        <v>240</v>
      </c>
      <c r="O291" s="163">
        <v>852</v>
      </c>
      <c r="P291" s="163">
        <v>750</v>
      </c>
      <c r="Q291" s="163">
        <v>850</v>
      </c>
      <c r="R291" s="163">
        <v>925</v>
      </c>
      <c r="T291" s="171">
        <v>490</v>
      </c>
      <c r="U291" s="163">
        <v>1069</v>
      </c>
      <c r="V291" s="163">
        <v>948</v>
      </c>
      <c r="W291" s="163">
        <v>1075</v>
      </c>
      <c r="X291" s="163">
        <v>1200</v>
      </c>
      <c r="Z291" s="171">
        <v>230</v>
      </c>
      <c r="AA291" s="163">
        <v>1319</v>
      </c>
      <c r="AB291" s="163">
        <v>1200</v>
      </c>
      <c r="AC291" s="163">
        <v>1300</v>
      </c>
      <c r="AD291" s="163">
        <v>1450</v>
      </c>
      <c r="AF291" s="171">
        <v>70</v>
      </c>
      <c r="AG291" s="163">
        <v>1684</v>
      </c>
      <c r="AH291" s="163">
        <v>1500</v>
      </c>
      <c r="AI291" s="163">
        <v>1600</v>
      </c>
      <c r="AJ291" s="163">
        <v>1850</v>
      </c>
      <c r="AL291" s="171">
        <v>1040</v>
      </c>
      <c r="AM291" s="171">
        <v>1100</v>
      </c>
      <c r="AN291" s="171">
        <v>890</v>
      </c>
      <c r="AO291" s="171">
        <v>1075</v>
      </c>
      <c r="AP291" s="171">
        <v>1278</v>
      </c>
    </row>
    <row r="292" spans="1:42" x14ac:dyDescent="0.2">
      <c r="A292" s="13" t="s">
        <v>669</v>
      </c>
      <c r="B292" s="13">
        <v>10</v>
      </c>
      <c r="C292" s="13">
        <v>398</v>
      </c>
      <c r="D292" s="13">
        <v>333</v>
      </c>
      <c r="E292" s="13">
        <v>386</v>
      </c>
      <c r="F292" s="13">
        <v>386</v>
      </c>
      <c r="H292" s="124">
        <v>20</v>
      </c>
      <c r="I292" s="71">
        <v>448</v>
      </c>
      <c r="J292" s="71">
        <v>378</v>
      </c>
      <c r="K292" s="71">
        <v>468</v>
      </c>
      <c r="L292" s="71">
        <v>500</v>
      </c>
      <c r="N292" s="171">
        <v>240</v>
      </c>
      <c r="O292" s="163">
        <v>543</v>
      </c>
      <c r="P292" s="163">
        <v>475</v>
      </c>
      <c r="Q292" s="163">
        <v>530</v>
      </c>
      <c r="R292" s="163">
        <v>600</v>
      </c>
      <c r="T292" s="171">
        <v>450</v>
      </c>
      <c r="U292" s="163">
        <v>715</v>
      </c>
      <c r="V292" s="163">
        <v>618</v>
      </c>
      <c r="W292" s="163">
        <v>725</v>
      </c>
      <c r="X292" s="163">
        <v>800</v>
      </c>
      <c r="Z292" s="171">
        <v>300</v>
      </c>
      <c r="AA292" s="163">
        <v>890</v>
      </c>
      <c r="AB292" s="163">
        <v>800</v>
      </c>
      <c r="AC292" s="163">
        <v>888</v>
      </c>
      <c r="AD292" s="163">
        <v>950</v>
      </c>
      <c r="AF292" s="171">
        <v>70</v>
      </c>
      <c r="AG292" s="163">
        <v>1291</v>
      </c>
      <c r="AH292" s="163">
        <v>1000</v>
      </c>
      <c r="AI292" s="163">
        <v>1250</v>
      </c>
      <c r="AJ292" s="163">
        <v>1595</v>
      </c>
      <c r="AL292" s="171">
        <v>1070</v>
      </c>
      <c r="AM292" s="171">
        <v>755</v>
      </c>
      <c r="AN292" s="171">
        <v>595</v>
      </c>
      <c r="AO292" s="171">
        <v>725</v>
      </c>
      <c r="AP292" s="171">
        <v>850</v>
      </c>
    </row>
    <row r="293" spans="1:42" x14ac:dyDescent="0.2">
      <c r="A293" s="13" t="s">
        <v>839</v>
      </c>
      <c r="B293" s="13">
        <v>20</v>
      </c>
      <c r="C293" s="13">
        <v>515</v>
      </c>
      <c r="D293" s="13">
        <v>490</v>
      </c>
      <c r="E293" s="13">
        <v>550</v>
      </c>
      <c r="F293" s="13">
        <v>550</v>
      </c>
      <c r="H293" s="124">
        <v>40</v>
      </c>
      <c r="I293" s="71">
        <v>419</v>
      </c>
      <c r="J293" s="71">
        <v>365</v>
      </c>
      <c r="K293" s="71">
        <v>395</v>
      </c>
      <c r="L293" s="71">
        <v>470</v>
      </c>
      <c r="N293" s="171">
        <v>370</v>
      </c>
      <c r="O293" s="163">
        <v>519</v>
      </c>
      <c r="P293" s="163">
        <v>448</v>
      </c>
      <c r="Q293" s="163">
        <v>500</v>
      </c>
      <c r="R293" s="163">
        <v>575</v>
      </c>
      <c r="T293" s="171">
        <v>560</v>
      </c>
      <c r="U293" s="163">
        <v>720</v>
      </c>
      <c r="V293" s="163">
        <v>600</v>
      </c>
      <c r="W293" s="163">
        <v>695</v>
      </c>
      <c r="X293" s="163">
        <v>800</v>
      </c>
      <c r="Z293" s="171">
        <v>250</v>
      </c>
      <c r="AA293" s="163">
        <v>898</v>
      </c>
      <c r="AB293" s="163">
        <v>775</v>
      </c>
      <c r="AC293" s="163">
        <v>890</v>
      </c>
      <c r="AD293" s="163">
        <v>1000</v>
      </c>
      <c r="AF293" s="171">
        <v>80</v>
      </c>
      <c r="AG293" s="163">
        <v>1162</v>
      </c>
      <c r="AH293" s="163">
        <v>995</v>
      </c>
      <c r="AI293" s="163">
        <v>1150</v>
      </c>
      <c r="AJ293" s="163">
        <v>1300</v>
      </c>
      <c r="AL293" s="171">
        <v>1300</v>
      </c>
      <c r="AM293" s="171">
        <v>712</v>
      </c>
      <c r="AN293" s="171">
        <v>525</v>
      </c>
      <c r="AO293" s="171">
        <v>653</v>
      </c>
      <c r="AP293" s="171">
        <v>850</v>
      </c>
    </row>
    <row r="294" spans="1:42" x14ac:dyDescent="0.2">
      <c r="A294" s="13" t="s">
        <v>671</v>
      </c>
      <c r="B294" s="13">
        <v>20</v>
      </c>
      <c r="C294" s="13">
        <v>502</v>
      </c>
      <c r="D294" s="13">
        <v>463</v>
      </c>
      <c r="E294" s="13">
        <v>500</v>
      </c>
      <c r="F294" s="13">
        <v>550</v>
      </c>
      <c r="H294" s="124">
        <v>50</v>
      </c>
      <c r="I294" s="71">
        <v>612</v>
      </c>
      <c r="J294" s="71">
        <v>573</v>
      </c>
      <c r="K294" s="71">
        <v>600</v>
      </c>
      <c r="L294" s="71">
        <v>650</v>
      </c>
      <c r="N294" s="171">
        <v>290</v>
      </c>
      <c r="O294" s="163">
        <v>719</v>
      </c>
      <c r="P294" s="163">
        <v>650</v>
      </c>
      <c r="Q294" s="163">
        <v>715</v>
      </c>
      <c r="R294" s="163">
        <v>775</v>
      </c>
      <c r="T294" s="171">
        <v>450</v>
      </c>
      <c r="U294" s="163">
        <v>914</v>
      </c>
      <c r="V294" s="163">
        <v>840</v>
      </c>
      <c r="W294" s="163">
        <v>900</v>
      </c>
      <c r="X294" s="163">
        <v>980</v>
      </c>
      <c r="Z294" s="171">
        <v>380</v>
      </c>
      <c r="AA294" s="163">
        <v>1129</v>
      </c>
      <c r="AB294" s="163">
        <v>1000</v>
      </c>
      <c r="AC294" s="163">
        <v>1100</v>
      </c>
      <c r="AD294" s="163">
        <v>1250</v>
      </c>
      <c r="AF294" s="171">
        <v>80</v>
      </c>
      <c r="AG294" s="163">
        <v>1556</v>
      </c>
      <c r="AH294" s="163">
        <v>1248</v>
      </c>
      <c r="AI294" s="163">
        <v>1400</v>
      </c>
      <c r="AJ294" s="163">
        <v>1750</v>
      </c>
      <c r="AL294" s="171">
        <v>1280</v>
      </c>
      <c r="AM294" s="171">
        <v>958</v>
      </c>
      <c r="AN294" s="171">
        <v>750</v>
      </c>
      <c r="AO294" s="171">
        <v>900</v>
      </c>
      <c r="AP294" s="171">
        <v>1100</v>
      </c>
    </row>
    <row r="295" spans="1:42" x14ac:dyDescent="0.2">
      <c r="A295" s="13" t="s">
        <v>673</v>
      </c>
      <c r="B295" s="13">
        <v>160</v>
      </c>
      <c r="C295" s="13">
        <v>481</v>
      </c>
      <c r="D295" s="13">
        <v>475</v>
      </c>
      <c r="E295" s="13">
        <v>475</v>
      </c>
      <c r="F295" s="13">
        <v>475</v>
      </c>
      <c r="H295" s="124">
        <v>110</v>
      </c>
      <c r="I295" s="71">
        <v>606</v>
      </c>
      <c r="J295" s="71">
        <v>550</v>
      </c>
      <c r="K295" s="71">
        <v>650</v>
      </c>
      <c r="L295" s="71">
        <v>650</v>
      </c>
      <c r="N295" s="171">
        <v>280</v>
      </c>
      <c r="O295" s="163">
        <v>726</v>
      </c>
      <c r="P295" s="163">
        <v>675</v>
      </c>
      <c r="Q295" s="163">
        <v>725</v>
      </c>
      <c r="R295" s="163">
        <v>775</v>
      </c>
      <c r="T295" s="171">
        <v>730</v>
      </c>
      <c r="U295" s="163">
        <v>893</v>
      </c>
      <c r="V295" s="163">
        <v>825</v>
      </c>
      <c r="W295" s="163">
        <v>895</v>
      </c>
      <c r="X295" s="163">
        <v>950</v>
      </c>
      <c r="Z295" s="171">
        <v>340</v>
      </c>
      <c r="AA295" s="163">
        <v>1155</v>
      </c>
      <c r="AB295" s="163">
        <v>1000</v>
      </c>
      <c r="AC295" s="163">
        <v>1150</v>
      </c>
      <c r="AD295" s="163">
        <v>1300</v>
      </c>
      <c r="AF295" s="171">
        <v>110</v>
      </c>
      <c r="AG295" s="163">
        <v>1535</v>
      </c>
      <c r="AH295" s="163">
        <v>1300</v>
      </c>
      <c r="AI295" s="163">
        <v>1500</v>
      </c>
      <c r="AJ295" s="163">
        <v>1650</v>
      </c>
      <c r="AL295" s="171">
        <v>1730</v>
      </c>
      <c r="AM295" s="171">
        <v>903</v>
      </c>
      <c r="AN295" s="171">
        <v>725</v>
      </c>
      <c r="AO295" s="171">
        <v>875</v>
      </c>
      <c r="AP295" s="171">
        <v>1000</v>
      </c>
    </row>
    <row r="296" spans="1:42" x14ac:dyDescent="0.2">
      <c r="A296" s="13" t="s">
        <v>675</v>
      </c>
      <c r="B296" s="13">
        <v>0</v>
      </c>
      <c r="C296" s="13">
        <v>476</v>
      </c>
      <c r="D296" s="13">
        <v>400</v>
      </c>
      <c r="E296" s="13">
        <v>450</v>
      </c>
      <c r="F296" s="13">
        <v>530</v>
      </c>
      <c r="H296" s="124">
        <v>10</v>
      </c>
      <c r="I296" s="71">
        <v>689</v>
      </c>
      <c r="J296" s="71">
        <v>650</v>
      </c>
      <c r="K296" s="71">
        <v>650</v>
      </c>
      <c r="L296" s="71">
        <v>800</v>
      </c>
      <c r="N296" s="171">
        <v>90</v>
      </c>
      <c r="O296" s="163">
        <v>972</v>
      </c>
      <c r="P296" s="163">
        <v>825</v>
      </c>
      <c r="Q296" s="163">
        <v>900</v>
      </c>
      <c r="R296" s="163">
        <v>1100</v>
      </c>
      <c r="T296" s="171">
        <v>220</v>
      </c>
      <c r="U296" s="163">
        <v>1302</v>
      </c>
      <c r="V296" s="163">
        <v>1100</v>
      </c>
      <c r="W296" s="163">
        <v>1250</v>
      </c>
      <c r="X296" s="163">
        <v>1425</v>
      </c>
      <c r="Z296" s="171">
        <v>150</v>
      </c>
      <c r="AA296" s="163">
        <v>1646</v>
      </c>
      <c r="AB296" s="163">
        <v>1300</v>
      </c>
      <c r="AC296" s="163">
        <v>1500</v>
      </c>
      <c r="AD296" s="163">
        <v>1800</v>
      </c>
      <c r="AF296" s="171">
        <v>90</v>
      </c>
      <c r="AG296" s="163">
        <v>3261</v>
      </c>
      <c r="AH296" s="163">
        <v>2425</v>
      </c>
      <c r="AI296" s="163">
        <v>3050</v>
      </c>
      <c r="AJ296" s="163">
        <v>4200</v>
      </c>
      <c r="AL296" s="171">
        <v>560</v>
      </c>
      <c r="AM296" s="171">
        <v>1639</v>
      </c>
      <c r="AN296" s="171">
        <v>1100</v>
      </c>
      <c r="AO296" s="171">
        <v>1350</v>
      </c>
      <c r="AP296" s="171">
        <v>1750</v>
      </c>
    </row>
    <row r="297" spans="1:42" x14ac:dyDescent="0.2">
      <c r="A297" s="13" t="s">
        <v>678</v>
      </c>
      <c r="B297" s="13" t="s">
        <v>84</v>
      </c>
      <c r="C297" s="13">
        <v>476</v>
      </c>
      <c r="D297" s="13">
        <v>400</v>
      </c>
      <c r="E297" s="13">
        <v>450</v>
      </c>
      <c r="F297" s="13">
        <v>530</v>
      </c>
      <c r="H297" s="124">
        <v>40</v>
      </c>
      <c r="I297" s="71">
        <v>546</v>
      </c>
      <c r="J297" s="71">
        <v>500</v>
      </c>
      <c r="K297" s="71">
        <v>550</v>
      </c>
      <c r="L297" s="71">
        <v>575</v>
      </c>
      <c r="N297" s="171">
        <v>180</v>
      </c>
      <c r="O297" s="163">
        <v>691</v>
      </c>
      <c r="P297" s="163">
        <v>625</v>
      </c>
      <c r="Q297" s="163">
        <v>700</v>
      </c>
      <c r="R297" s="163">
        <v>750</v>
      </c>
      <c r="T297" s="171">
        <v>370</v>
      </c>
      <c r="U297" s="163">
        <v>847</v>
      </c>
      <c r="V297" s="163">
        <v>775</v>
      </c>
      <c r="W297" s="163">
        <v>850</v>
      </c>
      <c r="X297" s="163">
        <v>915</v>
      </c>
      <c r="Z297" s="171">
        <v>320</v>
      </c>
      <c r="AA297" s="163">
        <v>1006</v>
      </c>
      <c r="AB297" s="163">
        <v>870</v>
      </c>
      <c r="AC297" s="163">
        <v>975</v>
      </c>
      <c r="AD297" s="163">
        <v>1125</v>
      </c>
      <c r="AF297" s="171">
        <v>60</v>
      </c>
      <c r="AG297" s="163">
        <v>1448</v>
      </c>
      <c r="AH297" s="163">
        <v>1250</v>
      </c>
      <c r="AI297" s="163">
        <v>1400</v>
      </c>
      <c r="AJ297" s="163">
        <v>1650</v>
      </c>
      <c r="AL297" s="171">
        <v>960</v>
      </c>
      <c r="AM297" s="171">
        <v>892</v>
      </c>
      <c r="AN297" s="171">
        <v>730</v>
      </c>
      <c r="AO297" s="171">
        <v>850</v>
      </c>
      <c r="AP297" s="171">
        <v>995</v>
      </c>
    </row>
    <row r="298" spans="1:42" x14ac:dyDescent="0.2">
      <c r="A298" s="13" t="s">
        <v>680</v>
      </c>
      <c r="B298" s="13">
        <v>60</v>
      </c>
      <c r="C298" s="13">
        <v>431</v>
      </c>
      <c r="D298" s="13">
        <v>303</v>
      </c>
      <c r="E298" s="13">
        <v>450</v>
      </c>
      <c r="F298" s="13">
        <v>540</v>
      </c>
      <c r="H298" s="124">
        <v>30</v>
      </c>
      <c r="I298" s="71">
        <v>484</v>
      </c>
      <c r="J298" s="71">
        <v>440</v>
      </c>
      <c r="K298" s="71">
        <v>475</v>
      </c>
      <c r="L298" s="71">
        <v>500</v>
      </c>
      <c r="N298" s="171">
        <v>490</v>
      </c>
      <c r="O298" s="163">
        <v>594</v>
      </c>
      <c r="P298" s="163">
        <v>525</v>
      </c>
      <c r="Q298" s="163">
        <v>575</v>
      </c>
      <c r="R298" s="163">
        <v>650</v>
      </c>
      <c r="T298" s="171">
        <v>730</v>
      </c>
      <c r="U298" s="163">
        <v>784</v>
      </c>
      <c r="V298" s="163">
        <v>675</v>
      </c>
      <c r="W298" s="163">
        <v>750</v>
      </c>
      <c r="X298" s="163">
        <v>850</v>
      </c>
      <c r="Z298" s="171">
        <v>330</v>
      </c>
      <c r="AA298" s="163">
        <v>989</v>
      </c>
      <c r="AB298" s="163">
        <v>850</v>
      </c>
      <c r="AC298" s="163">
        <v>950</v>
      </c>
      <c r="AD298" s="163">
        <v>1100</v>
      </c>
      <c r="AF298" s="171">
        <v>130</v>
      </c>
      <c r="AG298" s="163">
        <v>1279</v>
      </c>
      <c r="AH298" s="163">
        <v>1100</v>
      </c>
      <c r="AI298" s="163">
        <v>1200</v>
      </c>
      <c r="AJ298" s="163">
        <v>1428</v>
      </c>
      <c r="AL298" s="171">
        <v>1770</v>
      </c>
      <c r="AM298" s="171">
        <v>791</v>
      </c>
      <c r="AN298" s="171">
        <v>600</v>
      </c>
      <c r="AO298" s="171">
        <v>750</v>
      </c>
      <c r="AP298" s="171">
        <v>900</v>
      </c>
    </row>
    <row r="299" spans="1:42" x14ac:dyDescent="0.2">
      <c r="A299" s="13" t="s">
        <v>682</v>
      </c>
      <c r="B299" s="13">
        <v>10</v>
      </c>
      <c r="C299" s="13">
        <v>607</v>
      </c>
      <c r="D299" s="13">
        <v>500</v>
      </c>
      <c r="E299" s="13">
        <v>625</v>
      </c>
      <c r="F299" s="13">
        <v>675</v>
      </c>
      <c r="H299" s="124">
        <v>10</v>
      </c>
      <c r="I299" s="71">
        <v>719</v>
      </c>
      <c r="J299" s="71">
        <v>600</v>
      </c>
      <c r="K299" s="71">
        <v>750</v>
      </c>
      <c r="L299" s="71">
        <v>800</v>
      </c>
      <c r="N299" s="171">
        <v>140</v>
      </c>
      <c r="O299" s="163">
        <v>804</v>
      </c>
      <c r="P299" s="163">
        <v>750</v>
      </c>
      <c r="Q299" s="163">
        <v>800</v>
      </c>
      <c r="R299" s="163">
        <v>875</v>
      </c>
      <c r="T299" s="171">
        <v>310</v>
      </c>
      <c r="U299" s="163">
        <v>1046</v>
      </c>
      <c r="V299" s="163">
        <v>945</v>
      </c>
      <c r="W299" s="163">
        <v>1015</v>
      </c>
      <c r="X299" s="163">
        <v>1150</v>
      </c>
      <c r="Z299" s="171">
        <v>190</v>
      </c>
      <c r="AA299" s="163">
        <v>1349</v>
      </c>
      <c r="AB299" s="163">
        <v>1200</v>
      </c>
      <c r="AC299" s="163">
        <v>1350</v>
      </c>
      <c r="AD299" s="163">
        <v>1500</v>
      </c>
      <c r="AF299" s="171">
        <v>80</v>
      </c>
      <c r="AG299" s="163">
        <v>2008</v>
      </c>
      <c r="AH299" s="163">
        <v>1500</v>
      </c>
      <c r="AI299" s="163">
        <v>1800</v>
      </c>
      <c r="AJ299" s="163">
        <v>2500</v>
      </c>
      <c r="AL299" s="171">
        <v>740</v>
      </c>
      <c r="AM299" s="171">
        <v>1176</v>
      </c>
      <c r="AN299" s="171">
        <v>890</v>
      </c>
      <c r="AO299" s="171">
        <v>1058</v>
      </c>
      <c r="AP299" s="171">
        <v>1350</v>
      </c>
    </row>
    <row r="300" spans="1:42" x14ac:dyDescent="0.2">
      <c r="A300" s="13" t="s">
        <v>684</v>
      </c>
      <c r="B300" s="13">
        <v>60</v>
      </c>
      <c r="C300" s="13">
        <v>546</v>
      </c>
      <c r="D300" s="13">
        <v>500</v>
      </c>
      <c r="E300" s="13">
        <v>550</v>
      </c>
      <c r="F300" s="13">
        <v>600</v>
      </c>
      <c r="H300" s="124">
        <v>50</v>
      </c>
      <c r="I300" s="71">
        <v>630</v>
      </c>
      <c r="J300" s="71">
        <v>575</v>
      </c>
      <c r="K300" s="71">
        <v>620</v>
      </c>
      <c r="L300" s="71">
        <v>650</v>
      </c>
      <c r="N300" s="171">
        <v>280</v>
      </c>
      <c r="O300" s="163">
        <v>798</v>
      </c>
      <c r="P300" s="163">
        <v>725</v>
      </c>
      <c r="Q300" s="163">
        <v>795</v>
      </c>
      <c r="R300" s="163">
        <v>850</v>
      </c>
      <c r="T300" s="171">
        <v>460</v>
      </c>
      <c r="U300" s="163">
        <v>1112</v>
      </c>
      <c r="V300" s="163">
        <v>950</v>
      </c>
      <c r="W300" s="163">
        <v>1050</v>
      </c>
      <c r="X300" s="163">
        <v>1250</v>
      </c>
      <c r="Z300" s="171">
        <v>260</v>
      </c>
      <c r="AA300" s="163">
        <v>1415</v>
      </c>
      <c r="AB300" s="163">
        <v>1150</v>
      </c>
      <c r="AC300" s="163">
        <v>1300</v>
      </c>
      <c r="AD300" s="163">
        <v>1600</v>
      </c>
      <c r="AF300" s="171">
        <v>110</v>
      </c>
      <c r="AG300" s="163">
        <v>2303</v>
      </c>
      <c r="AH300" s="163">
        <v>1625</v>
      </c>
      <c r="AI300" s="163">
        <v>2040</v>
      </c>
      <c r="AJ300" s="163">
        <v>2850</v>
      </c>
      <c r="AL300" s="171">
        <v>1220</v>
      </c>
      <c r="AM300" s="171">
        <v>1168</v>
      </c>
      <c r="AN300" s="171">
        <v>825</v>
      </c>
      <c r="AO300" s="171">
        <v>1000</v>
      </c>
      <c r="AP300" s="171">
        <v>1325</v>
      </c>
    </row>
    <row r="301" spans="1:42" x14ac:dyDescent="0.2">
      <c r="A301" s="13" t="s">
        <v>840</v>
      </c>
      <c r="B301" s="13">
        <v>170</v>
      </c>
      <c r="C301" s="13">
        <v>561</v>
      </c>
      <c r="D301" s="13">
        <v>475</v>
      </c>
      <c r="E301" s="13">
        <v>550</v>
      </c>
      <c r="F301" s="13">
        <v>650</v>
      </c>
      <c r="H301" s="124">
        <v>130</v>
      </c>
      <c r="I301" s="71">
        <v>718</v>
      </c>
      <c r="J301" s="71">
        <v>625</v>
      </c>
      <c r="K301" s="71">
        <v>695</v>
      </c>
      <c r="L301" s="71">
        <v>775</v>
      </c>
      <c r="N301" s="171">
        <v>1010</v>
      </c>
      <c r="O301" s="163">
        <v>911</v>
      </c>
      <c r="P301" s="163">
        <v>775</v>
      </c>
      <c r="Q301" s="163">
        <v>875</v>
      </c>
      <c r="R301" s="163">
        <v>1000</v>
      </c>
      <c r="T301" s="171">
        <v>2070</v>
      </c>
      <c r="U301" s="163">
        <v>1129</v>
      </c>
      <c r="V301" s="163">
        <v>950</v>
      </c>
      <c r="W301" s="163">
        <v>1090</v>
      </c>
      <c r="X301" s="163">
        <v>1250</v>
      </c>
      <c r="Z301" s="171">
        <v>1230</v>
      </c>
      <c r="AA301" s="163">
        <v>1393</v>
      </c>
      <c r="AB301" s="163">
        <v>1150</v>
      </c>
      <c r="AC301" s="163">
        <v>1325</v>
      </c>
      <c r="AD301" s="163">
        <v>1500</v>
      </c>
      <c r="AF301" s="171">
        <v>540</v>
      </c>
      <c r="AG301" s="163">
        <v>2400</v>
      </c>
      <c r="AH301" s="163">
        <v>1600</v>
      </c>
      <c r="AI301" s="163">
        <v>2000</v>
      </c>
      <c r="AJ301" s="163">
        <v>2650</v>
      </c>
      <c r="AL301" s="171">
        <v>5150</v>
      </c>
      <c r="AM301" s="171">
        <v>1254</v>
      </c>
      <c r="AN301" s="171">
        <v>900</v>
      </c>
      <c r="AO301" s="171">
        <v>1100</v>
      </c>
      <c r="AP301" s="171">
        <v>1400</v>
      </c>
    </row>
    <row r="302" spans="1:42" x14ac:dyDescent="0.2">
      <c r="A302" s="13" t="s">
        <v>686</v>
      </c>
      <c r="B302" s="13">
        <v>50</v>
      </c>
      <c r="C302" s="13">
        <v>484</v>
      </c>
      <c r="D302" s="13">
        <v>412</v>
      </c>
      <c r="E302" s="13">
        <v>450</v>
      </c>
      <c r="F302" s="13">
        <v>550</v>
      </c>
      <c r="H302" s="124">
        <v>20</v>
      </c>
      <c r="I302" s="71">
        <v>679</v>
      </c>
      <c r="J302" s="71">
        <v>600</v>
      </c>
      <c r="K302" s="71">
        <v>650</v>
      </c>
      <c r="L302" s="71">
        <v>750</v>
      </c>
      <c r="N302" s="171">
        <v>190</v>
      </c>
      <c r="O302" s="163">
        <v>794</v>
      </c>
      <c r="P302" s="163">
        <v>700</v>
      </c>
      <c r="Q302" s="163">
        <v>780</v>
      </c>
      <c r="R302" s="163">
        <v>875</v>
      </c>
      <c r="T302" s="171">
        <v>400</v>
      </c>
      <c r="U302" s="163">
        <v>979</v>
      </c>
      <c r="V302" s="163">
        <v>850</v>
      </c>
      <c r="W302" s="163">
        <v>950</v>
      </c>
      <c r="X302" s="163">
        <v>1050</v>
      </c>
      <c r="Z302" s="171">
        <v>270</v>
      </c>
      <c r="AA302" s="163">
        <v>1219</v>
      </c>
      <c r="AB302" s="163">
        <v>1050</v>
      </c>
      <c r="AC302" s="163">
        <v>1200</v>
      </c>
      <c r="AD302" s="163">
        <v>1350</v>
      </c>
      <c r="AF302" s="171">
        <v>90</v>
      </c>
      <c r="AG302" s="163">
        <v>1995</v>
      </c>
      <c r="AH302" s="163">
        <v>1450</v>
      </c>
      <c r="AI302" s="163">
        <v>1688</v>
      </c>
      <c r="AJ302" s="163">
        <v>2000</v>
      </c>
      <c r="AL302" s="171">
        <v>1030</v>
      </c>
      <c r="AM302" s="171">
        <v>1064</v>
      </c>
      <c r="AN302" s="171">
        <v>825</v>
      </c>
      <c r="AO302" s="171">
        <v>975</v>
      </c>
      <c r="AP302" s="171">
        <v>1200</v>
      </c>
    </row>
    <row r="303" spans="1:42" x14ac:dyDescent="0.2">
      <c r="A303" s="13" t="s">
        <v>688</v>
      </c>
      <c r="B303" s="13">
        <v>70</v>
      </c>
      <c r="C303" s="13">
        <v>586</v>
      </c>
      <c r="D303" s="13">
        <v>510</v>
      </c>
      <c r="E303" s="13">
        <v>600</v>
      </c>
      <c r="F303" s="13">
        <v>650</v>
      </c>
      <c r="H303" s="124">
        <v>40</v>
      </c>
      <c r="I303" s="71">
        <v>837</v>
      </c>
      <c r="J303" s="71">
        <v>725</v>
      </c>
      <c r="K303" s="71">
        <v>800</v>
      </c>
      <c r="L303" s="71">
        <v>925</v>
      </c>
      <c r="N303" s="171">
        <v>390</v>
      </c>
      <c r="O303" s="163">
        <v>1065</v>
      </c>
      <c r="P303" s="163">
        <v>918</v>
      </c>
      <c r="Q303" s="163">
        <v>1050</v>
      </c>
      <c r="R303" s="163">
        <v>1200</v>
      </c>
      <c r="T303" s="171">
        <v>820</v>
      </c>
      <c r="U303" s="163">
        <v>1301</v>
      </c>
      <c r="V303" s="163">
        <v>1125</v>
      </c>
      <c r="W303" s="163">
        <v>1250</v>
      </c>
      <c r="X303" s="163">
        <v>1400</v>
      </c>
      <c r="Z303" s="171">
        <v>350</v>
      </c>
      <c r="AA303" s="163">
        <v>1607</v>
      </c>
      <c r="AB303" s="163">
        <v>1350</v>
      </c>
      <c r="AC303" s="163">
        <v>1500</v>
      </c>
      <c r="AD303" s="163">
        <v>1775</v>
      </c>
      <c r="AF303" s="171">
        <v>200</v>
      </c>
      <c r="AG303" s="163">
        <v>2689</v>
      </c>
      <c r="AH303" s="163">
        <v>1900</v>
      </c>
      <c r="AI303" s="163">
        <v>2288</v>
      </c>
      <c r="AJ303" s="163">
        <v>2825</v>
      </c>
      <c r="AL303" s="171">
        <v>1880</v>
      </c>
      <c r="AM303" s="171">
        <v>1424</v>
      </c>
      <c r="AN303" s="171">
        <v>1050</v>
      </c>
      <c r="AO303" s="171">
        <v>1275</v>
      </c>
      <c r="AP303" s="171">
        <v>1550</v>
      </c>
    </row>
    <row r="304" spans="1:42" x14ac:dyDescent="0.2">
      <c r="A304" s="13" t="s">
        <v>690</v>
      </c>
      <c r="B304" s="13">
        <v>10</v>
      </c>
      <c r="C304" s="13">
        <v>521</v>
      </c>
      <c r="D304" s="13">
        <v>500</v>
      </c>
      <c r="E304" s="13">
        <v>513</v>
      </c>
      <c r="F304" s="13">
        <v>525</v>
      </c>
      <c r="H304" s="124">
        <v>20</v>
      </c>
      <c r="I304" s="71">
        <v>642</v>
      </c>
      <c r="J304" s="71">
        <v>597</v>
      </c>
      <c r="K304" s="71">
        <v>627</v>
      </c>
      <c r="L304" s="71">
        <v>698</v>
      </c>
      <c r="N304" s="171">
        <v>120</v>
      </c>
      <c r="O304" s="163">
        <v>873</v>
      </c>
      <c r="P304" s="163">
        <v>765</v>
      </c>
      <c r="Q304" s="163">
        <v>825</v>
      </c>
      <c r="R304" s="163">
        <v>900</v>
      </c>
      <c r="T304" s="171">
        <v>220</v>
      </c>
      <c r="U304" s="163">
        <v>1097</v>
      </c>
      <c r="V304" s="163">
        <v>950</v>
      </c>
      <c r="W304" s="163">
        <v>1025</v>
      </c>
      <c r="X304" s="163">
        <v>1200</v>
      </c>
      <c r="Z304" s="171">
        <v>150</v>
      </c>
      <c r="AA304" s="163">
        <v>1388</v>
      </c>
      <c r="AB304" s="163">
        <v>1150</v>
      </c>
      <c r="AC304" s="163">
        <v>1350</v>
      </c>
      <c r="AD304" s="163">
        <v>1500</v>
      </c>
      <c r="AF304" s="171">
        <v>60</v>
      </c>
      <c r="AG304" s="163">
        <v>2467</v>
      </c>
      <c r="AH304" s="163">
        <v>1650</v>
      </c>
      <c r="AI304" s="163">
        <v>2200</v>
      </c>
      <c r="AJ304" s="163">
        <v>3000</v>
      </c>
      <c r="AL304" s="171">
        <v>570</v>
      </c>
      <c r="AM304" s="171">
        <v>1253</v>
      </c>
      <c r="AN304" s="171">
        <v>895</v>
      </c>
      <c r="AO304" s="171">
        <v>1100</v>
      </c>
      <c r="AP304" s="171">
        <v>1350</v>
      </c>
    </row>
    <row r="305" spans="1:42" x14ac:dyDescent="0.2">
      <c r="A305" s="13" t="s">
        <v>692</v>
      </c>
      <c r="B305" s="13">
        <v>40</v>
      </c>
      <c r="C305" s="13">
        <v>650</v>
      </c>
      <c r="D305" s="13">
        <v>575</v>
      </c>
      <c r="E305" s="13">
        <v>650</v>
      </c>
      <c r="F305" s="13">
        <v>715</v>
      </c>
      <c r="H305" s="124">
        <v>20</v>
      </c>
      <c r="I305" s="71">
        <v>716</v>
      </c>
      <c r="J305" s="71">
        <v>660</v>
      </c>
      <c r="K305" s="71">
        <v>715</v>
      </c>
      <c r="L305" s="71">
        <v>750</v>
      </c>
      <c r="N305" s="171">
        <v>140</v>
      </c>
      <c r="O305" s="163">
        <v>829</v>
      </c>
      <c r="P305" s="163">
        <v>765</v>
      </c>
      <c r="Q305" s="163">
        <v>825</v>
      </c>
      <c r="R305" s="163">
        <v>895</v>
      </c>
      <c r="T305" s="171">
        <v>280</v>
      </c>
      <c r="U305" s="163">
        <v>1065</v>
      </c>
      <c r="V305" s="163">
        <v>925</v>
      </c>
      <c r="W305" s="163">
        <v>1025</v>
      </c>
      <c r="X305" s="163">
        <v>1150</v>
      </c>
      <c r="Z305" s="171">
        <v>160</v>
      </c>
      <c r="AA305" s="163">
        <v>1290</v>
      </c>
      <c r="AB305" s="163">
        <v>1100</v>
      </c>
      <c r="AC305" s="163">
        <v>1250</v>
      </c>
      <c r="AD305" s="163">
        <v>1400</v>
      </c>
      <c r="AF305" s="171">
        <v>80</v>
      </c>
      <c r="AG305" s="163">
        <v>2147</v>
      </c>
      <c r="AH305" s="163">
        <v>1500</v>
      </c>
      <c r="AI305" s="163">
        <v>1795</v>
      </c>
      <c r="AJ305" s="163">
        <v>2500</v>
      </c>
      <c r="AL305" s="171">
        <v>720</v>
      </c>
      <c r="AM305" s="171">
        <v>1162</v>
      </c>
      <c r="AN305" s="171">
        <v>850</v>
      </c>
      <c r="AO305" s="171">
        <v>1025</v>
      </c>
      <c r="AP305" s="171">
        <v>1300</v>
      </c>
    </row>
    <row r="306" spans="1:42" x14ac:dyDescent="0.2">
      <c r="A306" s="13" t="s">
        <v>694</v>
      </c>
      <c r="B306" s="13">
        <v>10</v>
      </c>
      <c r="C306" s="13">
        <v>439</v>
      </c>
      <c r="D306" s="13">
        <v>430</v>
      </c>
      <c r="E306" s="13">
        <v>430</v>
      </c>
      <c r="F306" s="13">
        <v>450</v>
      </c>
      <c r="H306" s="124">
        <v>20</v>
      </c>
      <c r="I306" s="71">
        <v>623</v>
      </c>
      <c r="J306" s="71">
        <v>595</v>
      </c>
      <c r="K306" s="71">
        <v>625</v>
      </c>
      <c r="L306" s="71">
        <v>650</v>
      </c>
      <c r="N306" s="171">
        <v>170</v>
      </c>
      <c r="O306" s="163">
        <v>789</v>
      </c>
      <c r="P306" s="163">
        <v>725</v>
      </c>
      <c r="Q306" s="163">
        <v>775</v>
      </c>
      <c r="R306" s="163">
        <v>875</v>
      </c>
      <c r="T306" s="171">
        <v>360</v>
      </c>
      <c r="U306" s="163">
        <v>970</v>
      </c>
      <c r="V306" s="163">
        <v>875</v>
      </c>
      <c r="W306" s="163">
        <v>940</v>
      </c>
      <c r="X306" s="163">
        <v>1025</v>
      </c>
      <c r="Z306" s="171">
        <v>290</v>
      </c>
      <c r="AA306" s="163">
        <v>1358</v>
      </c>
      <c r="AB306" s="163">
        <v>1125</v>
      </c>
      <c r="AC306" s="163">
        <v>1295</v>
      </c>
      <c r="AD306" s="163">
        <v>1495</v>
      </c>
      <c r="AF306" s="171">
        <v>110</v>
      </c>
      <c r="AG306" s="163">
        <v>2338</v>
      </c>
      <c r="AH306" s="163">
        <v>1500</v>
      </c>
      <c r="AI306" s="163">
        <v>1895</v>
      </c>
      <c r="AJ306" s="163">
        <v>2750</v>
      </c>
      <c r="AL306" s="171">
        <v>960</v>
      </c>
      <c r="AM306" s="171">
        <v>1197</v>
      </c>
      <c r="AN306" s="171">
        <v>850</v>
      </c>
      <c r="AO306" s="171">
        <v>1000</v>
      </c>
      <c r="AP306" s="171">
        <v>1316</v>
      </c>
    </row>
    <row r="307" spans="1:42" x14ac:dyDescent="0.2">
      <c r="A307" s="13" t="s">
        <v>841</v>
      </c>
      <c r="B307" s="13">
        <v>160</v>
      </c>
      <c r="C307" s="13">
        <v>587</v>
      </c>
      <c r="D307" s="13">
        <v>500</v>
      </c>
      <c r="E307" s="13">
        <v>600</v>
      </c>
      <c r="F307" s="13">
        <v>660</v>
      </c>
      <c r="H307" s="124">
        <v>340</v>
      </c>
      <c r="I307" s="71">
        <v>756</v>
      </c>
      <c r="J307" s="71">
        <v>695</v>
      </c>
      <c r="K307" s="71">
        <v>750</v>
      </c>
      <c r="L307" s="71">
        <v>823</v>
      </c>
      <c r="N307" s="171">
        <v>2870</v>
      </c>
      <c r="O307" s="163">
        <v>922</v>
      </c>
      <c r="P307" s="163">
        <v>850</v>
      </c>
      <c r="Q307" s="163">
        <v>900</v>
      </c>
      <c r="R307" s="163">
        <v>995</v>
      </c>
      <c r="T307" s="171">
        <v>4840</v>
      </c>
      <c r="U307" s="163">
        <v>1204</v>
      </c>
      <c r="V307" s="163">
        <v>1050</v>
      </c>
      <c r="W307" s="163">
        <v>1200</v>
      </c>
      <c r="X307" s="163">
        <v>1300</v>
      </c>
      <c r="Z307" s="171">
        <v>2060</v>
      </c>
      <c r="AA307" s="163">
        <v>1524</v>
      </c>
      <c r="AB307" s="163">
        <v>1300</v>
      </c>
      <c r="AC307" s="163">
        <v>1495</v>
      </c>
      <c r="AD307" s="163">
        <v>1695</v>
      </c>
      <c r="AF307" s="171">
        <v>1200</v>
      </c>
      <c r="AG307" s="163">
        <v>2565</v>
      </c>
      <c r="AH307" s="163">
        <v>1850</v>
      </c>
      <c r="AI307" s="163">
        <v>2250</v>
      </c>
      <c r="AJ307" s="163">
        <v>2895</v>
      </c>
      <c r="AL307" s="171">
        <v>11470</v>
      </c>
      <c r="AM307" s="171">
        <v>1311</v>
      </c>
      <c r="AN307" s="171">
        <v>950</v>
      </c>
      <c r="AO307" s="171">
        <v>1150</v>
      </c>
      <c r="AP307" s="171">
        <v>1450</v>
      </c>
    </row>
    <row r="308" spans="1:42" x14ac:dyDescent="0.2">
      <c r="A308" s="13" t="s">
        <v>696</v>
      </c>
      <c r="B308" s="13">
        <v>10</v>
      </c>
      <c r="C308" s="13">
        <v>629</v>
      </c>
      <c r="D308" s="13">
        <v>600</v>
      </c>
      <c r="E308" s="13">
        <v>600</v>
      </c>
      <c r="F308" s="13">
        <v>675</v>
      </c>
      <c r="H308" s="124">
        <v>30</v>
      </c>
      <c r="I308" s="71">
        <v>771</v>
      </c>
      <c r="J308" s="71">
        <v>710</v>
      </c>
      <c r="K308" s="71">
        <v>753</v>
      </c>
      <c r="L308" s="71">
        <v>800</v>
      </c>
      <c r="N308" s="171">
        <v>290</v>
      </c>
      <c r="O308" s="163">
        <v>981</v>
      </c>
      <c r="P308" s="163">
        <v>895</v>
      </c>
      <c r="Q308" s="163">
        <v>950</v>
      </c>
      <c r="R308" s="163">
        <v>1050</v>
      </c>
      <c r="T308" s="171">
        <v>650</v>
      </c>
      <c r="U308" s="163">
        <v>1319</v>
      </c>
      <c r="V308" s="163">
        <v>1132</v>
      </c>
      <c r="W308" s="163">
        <v>1250</v>
      </c>
      <c r="X308" s="163">
        <v>1400</v>
      </c>
      <c r="Z308" s="171">
        <v>320</v>
      </c>
      <c r="AA308" s="163">
        <v>1795</v>
      </c>
      <c r="AB308" s="163">
        <v>1450</v>
      </c>
      <c r="AC308" s="163">
        <v>1600</v>
      </c>
      <c r="AD308" s="163">
        <v>1925</v>
      </c>
      <c r="AF308" s="171">
        <v>230</v>
      </c>
      <c r="AG308" s="163">
        <v>3427</v>
      </c>
      <c r="AH308" s="163">
        <v>2250</v>
      </c>
      <c r="AI308" s="163">
        <v>2750</v>
      </c>
      <c r="AJ308" s="163">
        <v>3800</v>
      </c>
      <c r="AL308" s="171">
        <v>1520</v>
      </c>
      <c r="AM308" s="171">
        <v>1655</v>
      </c>
      <c r="AN308" s="171">
        <v>1100</v>
      </c>
      <c r="AO308" s="171">
        <v>1300</v>
      </c>
      <c r="AP308" s="171">
        <v>1750</v>
      </c>
    </row>
    <row r="309" spans="1:42" x14ac:dyDescent="0.2">
      <c r="A309" s="13" t="s">
        <v>698</v>
      </c>
      <c r="B309" s="13">
        <v>30</v>
      </c>
      <c r="C309" s="13">
        <v>684</v>
      </c>
      <c r="D309" s="13">
        <v>660</v>
      </c>
      <c r="E309" s="13">
        <v>660</v>
      </c>
      <c r="F309" s="13">
        <v>760</v>
      </c>
      <c r="H309" s="124">
        <v>10</v>
      </c>
      <c r="I309" s="71">
        <v>818</v>
      </c>
      <c r="J309" s="71">
        <v>775</v>
      </c>
      <c r="K309" s="71">
        <v>798</v>
      </c>
      <c r="L309" s="71">
        <v>850</v>
      </c>
      <c r="N309" s="171">
        <v>220</v>
      </c>
      <c r="O309" s="163">
        <v>1053</v>
      </c>
      <c r="P309" s="163">
        <v>950</v>
      </c>
      <c r="Q309" s="163">
        <v>1048</v>
      </c>
      <c r="R309" s="163">
        <v>1106</v>
      </c>
      <c r="T309" s="171">
        <v>350</v>
      </c>
      <c r="U309" s="163">
        <v>1342</v>
      </c>
      <c r="V309" s="163">
        <v>1250</v>
      </c>
      <c r="W309" s="163">
        <v>1335</v>
      </c>
      <c r="X309" s="163">
        <v>1450</v>
      </c>
      <c r="Z309" s="171">
        <v>110</v>
      </c>
      <c r="AA309" s="163">
        <v>1682</v>
      </c>
      <c r="AB309" s="163">
        <v>1521</v>
      </c>
      <c r="AC309" s="163">
        <v>1700</v>
      </c>
      <c r="AD309" s="163">
        <v>1850</v>
      </c>
      <c r="AF309" s="171">
        <v>70</v>
      </c>
      <c r="AG309" s="163">
        <v>2547</v>
      </c>
      <c r="AH309" s="163">
        <v>2000</v>
      </c>
      <c r="AI309" s="163">
        <v>2300</v>
      </c>
      <c r="AJ309" s="163">
        <v>2880</v>
      </c>
      <c r="AL309" s="171">
        <v>790</v>
      </c>
      <c r="AM309" s="171">
        <v>1378</v>
      </c>
      <c r="AN309" s="171">
        <v>1050</v>
      </c>
      <c r="AO309" s="171">
        <v>1300</v>
      </c>
      <c r="AP309" s="171">
        <v>1500</v>
      </c>
    </row>
    <row r="310" spans="1:42" x14ac:dyDescent="0.2">
      <c r="A310" s="13" t="s">
        <v>700</v>
      </c>
      <c r="B310" s="13">
        <v>30</v>
      </c>
      <c r="C310" s="13">
        <v>585</v>
      </c>
      <c r="D310" s="13">
        <v>470</v>
      </c>
      <c r="E310" s="13">
        <v>613</v>
      </c>
      <c r="F310" s="13">
        <v>698</v>
      </c>
      <c r="H310" s="124">
        <v>30</v>
      </c>
      <c r="I310" s="71">
        <v>794</v>
      </c>
      <c r="J310" s="71">
        <v>700</v>
      </c>
      <c r="K310" s="71">
        <v>793</v>
      </c>
      <c r="L310" s="71">
        <v>875</v>
      </c>
      <c r="N310" s="171">
        <v>270</v>
      </c>
      <c r="O310" s="163">
        <v>962</v>
      </c>
      <c r="P310" s="163">
        <v>850</v>
      </c>
      <c r="Q310" s="163">
        <v>948</v>
      </c>
      <c r="R310" s="163">
        <v>1050</v>
      </c>
      <c r="T310" s="171">
        <v>420</v>
      </c>
      <c r="U310" s="163">
        <v>1311</v>
      </c>
      <c r="V310" s="163">
        <v>1150</v>
      </c>
      <c r="W310" s="163">
        <v>1295</v>
      </c>
      <c r="X310" s="163">
        <v>1400</v>
      </c>
      <c r="Z310" s="171">
        <v>260</v>
      </c>
      <c r="AA310" s="163">
        <v>1611</v>
      </c>
      <c r="AB310" s="163">
        <v>1350</v>
      </c>
      <c r="AC310" s="163">
        <v>1600</v>
      </c>
      <c r="AD310" s="163">
        <v>1800</v>
      </c>
      <c r="AF310" s="171">
        <v>220</v>
      </c>
      <c r="AG310" s="163">
        <v>2428</v>
      </c>
      <c r="AH310" s="163">
        <v>1895</v>
      </c>
      <c r="AI310" s="163">
        <v>2300</v>
      </c>
      <c r="AJ310" s="163">
        <v>2700</v>
      </c>
      <c r="AL310" s="171">
        <v>1230</v>
      </c>
      <c r="AM310" s="171">
        <v>1468</v>
      </c>
      <c r="AN310" s="171">
        <v>1000</v>
      </c>
      <c r="AO310" s="171">
        <v>1300</v>
      </c>
      <c r="AP310" s="171">
        <v>1750</v>
      </c>
    </row>
    <row r="311" spans="1:42" x14ac:dyDescent="0.2">
      <c r="A311" s="13" t="s">
        <v>702</v>
      </c>
      <c r="B311" s="13">
        <v>0</v>
      </c>
      <c r="C311" s="13">
        <v>476</v>
      </c>
      <c r="D311" s="13">
        <v>400</v>
      </c>
      <c r="E311" s="13">
        <v>450</v>
      </c>
      <c r="F311" s="13">
        <v>530</v>
      </c>
      <c r="H311" s="124">
        <v>30</v>
      </c>
      <c r="I311" s="71">
        <v>731</v>
      </c>
      <c r="J311" s="71">
        <v>695</v>
      </c>
      <c r="K311" s="71">
        <v>750</v>
      </c>
      <c r="L311" s="71">
        <v>775</v>
      </c>
      <c r="N311" s="171">
        <v>140</v>
      </c>
      <c r="O311" s="163">
        <v>897</v>
      </c>
      <c r="P311" s="163">
        <v>850</v>
      </c>
      <c r="Q311" s="163">
        <v>895</v>
      </c>
      <c r="R311" s="163">
        <v>963</v>
      </c>
      <c r="T311" s="171">
        <v>290</v>
      </c>
      <c r="U311" s="163">
        <v>1175</v>
      </c>
      <c r="V311" s="163">
        <v>1095</v>
      </c>
      <c r="W311" s="163">
        <v>1175</v>
      </c>
      <c r="X311" s="163">
        <v>1250</v>
      </c>
      <c r="Z311" s="171">
        <v>70</v>
      </c>
      <c r="AA311" s="163">
        <v>1659</v>
      </c>
      <c r="AB311" s="163">
        <v>1420</v>
      </c>
      <c r="AC311" s="163">
        <v>1575</v>
      </c>
      <c r="AD311" s="163">
        <v>1850</v>
      </c>
      <c r="AF311" s="171">
        <v>50</v>
      </c>
      <c r="AG311" s="163">
        <v>2637</v>
      </c>
      <c r="AH311" s="163">
        <v>2000</v>
      </c>
      <c r="AI311" s="163">
        <v>2475</v>
      </c>
      <c r="AJ311" s="163">
        <v>3000</v>
      </c>
      <c r="AL311" s="171">
        <v>570</v>
      </c>
      <c r="AM311" s="171">
        <v>1251</v>
      </c>
      <c r="AN311" s="171">
        <v>950</v>
      </c>
      <c r="AO311" s="171">
        <v>1150</v>
      </c>
      <c r="AP311" s="171">
        <v>1300</v>
      </c>
    </row>
    <row r="312" spans="1:42" x14ac:dyDescent="0.2">
      <c r="A312" s="13" t="s">
        <v>704</v>
      </c>
      <c r="B312" s="13">
        <v>20</v>
      </c>
      <c r="C312" s="13">
        <v>576</v>
      </c>
      <c r="D312" s="13">
        <v>550</v>
      </c>
      <c r="E312" s="13">
        <v>598</v>
      </c>
      <c r="F312" s="13">
        <v>650</v>
      </c>
      <c r="H312" s="124">
        <v>60</v>
      </c>
      <c r="I312" s="71">
        <v>754</v>
      </c>
      <c r="J312" s="71">
        <v>650</v>
      </c>
      <c r="K312" s="71">
        <v>725</v>
      </c>
      <c r="L312" s="71">
        <v>870</v>
      </c>
      <c r="N312" s="171">
        <v>540</v>
      </c>
      <c r="O312" s="163">
        <v>886</v>
      </c>
      <c r="P312" s="163">
        <v>825</v>
      </c>
      <c r="Q312" s="163">
        <v>885</v>
      </c>
      <c r="R312" s="163">
        <v>950</v>
      </c>
      <c r="T312" s="171">
        <v>840</v>
      </c>
      <c r="U312" s="163">
        <v>1135</v>
      </c>
      <c r="V312" s="163">
        <v>1000</v>
      </c>
      <c r="W312" s="163">
        <v>1108</v>
      </c>
      <c r="X312" s="163">
        <v>1250</v>
      </c>
      <c r="Z312" s="171">
        <v>210</v>
      </c>
      <c r="AA312" s="163">
        <v>1437</v>
      </c>
      <c r="AB312" s="163">
        <v>1295</v>
      </c>
      <c r="AC312" s="163">
        <v>1400</v>
      </c>
      <c r="AD312" s="163">
        <v>1550</v>
      </c>
      <c r="AF312" s="171">
        <v>90</v>
      </c>
      <c r="AG312" s="163">
        <v>2231</v>
      </c>
      <c r="AH312" s="163">
        <v>1825</v>
      </c>
      <c r="AI312" s="163">
        <v>2080</v>
      </c>
      <c r="AJ312" s="163">
        <v>2400</v>
      </c>
      <c r="AL312" s="171">
        <v>1770</v>
      </c>
      <c r="AM312" s="171">
        <v>1135</v>
      </c>
      <c r="AN312" s="171">
        <v>895</v>
      </c>
      <c r="AO312" s="171">
        <v>1050</v>
      </c>
      <c r="AP312" s="171">
        <v>1250</v>
      </c>
    </row>
    <row r="313" spans="1:42" x14ac:dyDescent="0.2">
      <c r="A313" s="13" t="s">
        <v>706</v>
      </c>
      <c r="B313" s="13">
        <v>10</v>
      </c>
      <c r="C313" s="13">
        <v>448</v>
      </c>
      <c r="D313" s="13">
        <v>350</v>
      </c>
      <c r="E313" s="13">
        <v>425</v>
      </c>
      <c r="F313" s="13">
        <v>528</v>
      </c>
      <c r="H313" s="124">
        <v>20</v>
      </c>
      <c r="I313" s="71">
        <v>701</v>
      </c>
      <c r="J313" s="71">
        <v>695</v>
      </c>
      <c r="K313" s="71">
        <v>713</v>
      </c>
      <c r="L313" s="71">
        <v>725</v>
      </c>
      <c r="N313" s="171">
        <v>170</v>
      </c>
      <c r="O313" s="163">
        <v>922</v>
      </c>
      <c r="P313" s="163">
        <v>850</v>
      </c>
      <c r="Q313" s="163">
        <v>900</v>
      </c>
      <c r="R313" s="163">
        <v>1000</v>
      </c>
      <c r="T313" s="171">
        <v>300</v>
      </c>
      <c r="U313" s="163">
        <v>1188</v>
      </c>
      <c r="V313" s="163">
        <v>1070</v>
      </c>
      <c r="W313" s="163">
        <v>1200</v>
      </c>
      <c r="X313" s="163">
        <v>1300</v>
      </c>
      <c r="Z313" s="171">
        <v>180</v>
      </c>
      <c r="AA313" s="163">
        <v>1285</v>
      </c>
      <c r="AB313" s="163">
        <v>921</v>
      </c>
      <c r="AC313" s="163">
        <v>1350</v>
      </c>
      <c r="AD313" s="163">
        <v>1600</v>
      </c>
      <c r="AF313" s="171">
        <v>100</v>
      </c>
      <c r="AG313" s="163">
        <v>2137</v>
      </c>
      <c r="AH313" s="163">
        <v>1500</v>
      </c>
      <c r="AI313" s="163">
        <v>1850</v>
      </c>
      <c r="AJ313" s="163">
        <v>2300</v>
      </c>
      <c r="AL313" s="171">
        <v>770</v>
      </c>
      <c r="AM313" s="171">
        <v>1245</v>
      </c>
      <c r="AN313" s="171">
        <v>921</v>
      </c>
      <c r="AO313" s="171">
        <v>1150</v>
      </c>
      <c r="AP313" s="171">
        <v>1400</v>
      </c>
    </row>
    <row r="314" spans="1:42" x14ac:dyDescent="0.2">
      <c r="A314" s="13" t="s">
        <v>708</v>
      </c>
      <c r="B314" s="13">
        <v>20</v>
      </c>
      <c r="C314" s="13">
        <v>622</v>
      </c>
      <c r="D314" s="13">
        <v>550</v>
      </c>
      <c r="E314" s="13">
        <v>650</v>
      </c>
      <c r="F314" s="13">
        <v>695</v>
      </c>
      <c r="H314" s="124">
        <v>20</v>
      </c>
      <c r="I314" s="71">
        <v>829</v>
      </c>
      <c r="J314" s="71">
        <v>775</v>
      </c>
      <c r="K314" s="71">
        <v>810</v>
      </c>
      <c r="L314" s="71">
        <v>925</v>
      </c>
      <c r="N314" s="171">
        <v>140</v>
      </c>
      <c r="O314" s="163">
        <v>967</v>
      </c>
      <c r="P314" s="163">
        <v>895</v>
      </c>
      <c r="Q314" s="163">
        <v>950</v>
      </c>
      <c r="R314" s="163">
        <v>1050</v>
      </c>
      <c r="T314" s="171">
        <v>200</v>
      </c>
      <c r="U314" s="163">
        <v>1241</v>
      </c>
      <c r="V314" s="163">
        <v>1150</v>
      </c>
      <c r="W314" s="163">
        <v>1250</v>
      </c>
      <c r="X314" s="163">
        <v>1300</v>
      </c>
      <c r="Z314" s="171">
        <v>110</v>
      </c>
      <c r="AA314" s="163">
        <v>1419</v>
      </c>
      <c r="AB314" s="163">
        <v>1250</v>
      </c>
      <c r="AC314" s="163">
        <v>1450</v>
      </c>
      <c r="AD314" s="163">
        <v>1550</v>
      </c>
      <c r="AF314" s="171">
        <v>20</v>
      </c>
      <c r="AG314" s="163">
        <v>1997</v>
      </c>
      <c r="AH314" s="163">
        <v>1600</v>
      </c>
      <c r="AI314" s="163">
        <v>1800</v>
      </c>
      <c r="AJ314" s="163">
        <v>2400</v>
      </c>
      <c r="AL314" s="171">
        <v>510</v>
      </c>
      <c r="AM314" s="171">
        <v>1180</v>
      </c>
      <c r="AN314" s="171">
        <v>954</v>
      </c>
      <c r="AO314" s="171">
        <v>1150</v>
      </c>
      <c r="AP314" s="171">
        <v>1313</v>
      </c>
    </row>
    <row r="315" spans="1:42" x14ac:dyDescent="0.2">
      <c r="A315" s="13" t="s">
        <v>710</v>
      </c>
      <c r="B315" s="13">
        <v>30</v>
      </c>
      <c r="C315" s="13">
        <v>531</v>
      </c>
      <c r="D315" s="13">
        <v>465</v>
      </c>
      <c r="E315" s="13">
        <v>525</v>
      </c>
      <c r="F315" s="13">
        <v>600</v>
      </c>
      <c r="H315" s="124">
        <v>10</v>
      </c>
      <c r="I315" s="71">
        <v>618</v>
      </c>
      <c r="J315" s="71">
        <v>538</v>
      </c>
      <c r="K315" s="71">
        <v>625</v>
      </c>
      <c r="L315" s="71">
        <v>713</v>
      </c>
      <c r="N315" s="171">
        <v>230</v>
      </c>
      <c r="O315" s="163">
        <v>805</v>
      </c>
      <c r="P315" s="163">
        <v>750</v>
      </c>
      <c r="Q315" s="163">
        <v>800</v>
      </c>
      <c r="R315" s="163">
        <v>850</v>
      </c>
      <c r="T315" s="171">
        <v>440</v>
      </c>
      <c r="U315" s="163">
        <v>1014</v>
      </c>
      <c r="V315" s="163">
        <v>900</v>
      </c>
      <c r="W315" s="163">
        <v>1000</v>
      </c>
      <c r="X315" s="163">
        <v>1100</v>
      </c>
      <c r="Z315" s="171">
        <v>220</v>
      </c>
      <c r="AA315" s="163">
        <v>1315</v>
      </c>
      <c r="AB315" s="163">
        <v>1200</v>
      </c>
      <c r="AC315" s="163">
        <v>1300</v>
      </c>
      <c r="AD315" s="163">
        <v>1400</v>
      </c>
      <c r="AF315" s="171">
        <v>130</v>
      </c>
      <c r="AG315" s="163">
        <v>2081</v>
      </c>
      <c r="AH315" s="163">
        <v>1600</v>
      </c>
      <c r="AI315" s="163">
        <v>1888</v>
      </c>
      <c r="AJ315" s="163">
        <v>2250</v>
      </c>
      <c r="AL315" s="171">
        <v>1070</v>
      </c>
      <c r="AM315" s="171">
        <v>1145</v>
      </c>
      <c r="AN315" s="171">
        <v>850</v>
      </c>
      <c r="AO315" s="171">
        <v>1000</v>
      </c>
      <c r="AP315" s="171">
        <v>1300</v>
      </c>
    </row>
    <row r="316" spans="1:42" x14ac:dyDescent="0.2">
      <c r="A316" s="13" t="s">
        <v>712</v>
      </c>
      <c r="B316" s="13" t="s">
        <v>84</v>
      </c>
      <c r="C316" s="13">
        <v>476</v>
      </c>
      <c r="D316" s="13">
        <v>400</v>
      </c>
      <c r="E316" s="13">
        <v>450</v>
      </c>
      <c r="F316" s="13">
        <v>530</v>
      </c>
      <c r="H316" s="124">
        <v>10</v>
      </c>
      <c r="I316" s="71">
        <v>686</v>
      </c>
      <c r="J316" s="71">
        <v>575</v>
      </c>
      <c r="K316" s="71">
        <v>700</v>
      </c>
      <c r="L316" s="71">
        <v>750</v>
      </c>
      <c r="N316" s="171">
        <v>140</v>
      </c>
      <c r="O316" s="163">
        <v>891</v>
      </c>
      <c r="P316" s="163">
        <v>825</v>
      </c>
      <c r="Q316" s="163">
        <v>875</v>
      </c>
      <c r="R316" s="163">
        <v>925</v>
      </c>
      <c r="T316" s="171">
        <v>310</v>
      </c>
      <c r="U316" s="163">
        <v>1182</v>
      </c>
      <c r="V316" s="163">
        <v>1050</v>
      </c>
      <c r="W316" s="163">
        <v>1150</v>
      </c>
      <c r="X316" s="163">
        <v>1265</v>
      </c>
      <c r="Z316" s="171">
        <v>150</v>
      </c>
      <c r="AA316" s="163">
        <v>1486</v>
      </c>
      <c r="AB316" s="163">
        <v>1300</v>
      </c>
      <c r="AC316" s="163">
        <v>1425</v>
      </c>
      <c r="AD316" s="163">
        <v>1600</v>
      </c>
      <c r="AF316" s="171">
        <v>70</v>
      </c>
      <c r="AG316" s="163">
        <v>2516</v>
      </c>
      <c r="AH316" s="163">
        <v>1950</v>
      </c>
      <c r="AI316" s="163">
        <v>2495</v>
      </c>
      <c r="AJ316" s="163">
        <v>2850</v>
      </c>
      <c r="AL316" s="171">
        <v>680</v>
      </c>
      <c r="AM316" s="171">
        <v>1313</v>
      </c>
      <c r="AN316" s="171">
        <v>995</v>
      </c>
      <c r="AO316" s="171">
        <v>1200</v>
      </c>
      <c r="AP316" s="171">
        <v>1438</v>
      </c>
    </row>
    <row r="317" spans="1:42" x14ac:dyDescent="0.2">
      <c r="A317" s="13" t="s">
        <v>714</v>
      </c>
      <c r="B317" s="13">
        <v>10</v>
      </c>
      <c r="C317" s="13">
        <v>590</v>
      </c>
      <c r="D317" s="13">
        <v>560</v>
      </c>
      <c r="E317" s="13">
        <v>625</v>
      </c>
      <c r="F317" s="13">
        <v>635</v>
      </c>
      <c r="H317" s="124">
        <v>10</v>
      </c>
      <c r="I317" s="71">
        <v>692</v>
      </c>
      <c r="J317" s="71">
        <v>650</v>
      </c>
      <c r="K317" s="71">
        <v>725</v>
      </c>
      <c r="L317" s="71">
        <v>725</v>
      </c>
      <c r="N317" s="171">
        <v>150</v>
      </c>
      <c r="O317" s="163">
        <v>851</v>
      </c>
      <c r="P317" s="163">
        <v>780</v>
      </c>
      <c r="Q317" s="163">
        <v>850</v>
      </c>
      <c r="R317" s="163">
        <v>900</v>
      </c>
      <c r="T317" s="171">
        <v>240</v>
      </c>
      <c r="U317" s="163">
        <v>1153</v>
      </c>
      <c r="V317" s="163">
        <v>995</v>
      </c>
      <c r="W317" s="163">
        <v>1140</v>
      </c>
      <c r="X317" s="163">
        <v>1250</v>
      </c>
      <c r="Z317" s="171">
        <v>140</v>
      </c>
      <c r="AA317" s="163">
        <v>1513</v>
      </c>
      <c r="AB317" s="163">
        <v>1250</v>
      </c>
      <c r="AC317" s="163">
        <v>1450</v>
      </c>
      <c r="AD317" s="163">
        <v>1650</v>
      </c>
      <c r="AF317" s="171">
        <v>60</v>
      </c>
      <c r="AG317" s="163">
        <v>2442</v>
      </c>
      <c r="AH317" s="163">
        <v>1800</v>
      </c>
      <c r="AI317" s="163">
        <v>2050</v>
      </c>
      <c r="AJ317" s="163">
        <v>2800</v>
      </c>
      <c r="AL317" s="171">
        <v>600</v>
      </c>
      <c r="AM317" s="171">
        <v>1275</v>
      </c>
      <c r="AN317" s="171">
        <v>900</v>
      </c>
      <c r="AO317" s="171">
        <v>1150</v>
      </c>
      <c r="AP317" s="171">
        <v>1425</v>
      </c>
    </row>
    <row r="318" spans="1:42" x14ac:dyDescent="0.2">
      <c r="A318" s="13" t="s">
        <v>716</v>
      </c>
      <c r="B318" s="13" t="s">
        <v>84</v>
      </c>
      <c r="C318" s="13">
        <v>476</v>
      </c>
      <c r="D318" s="13">
        <v>400</v>
      </c>
      <c r="E318" s="13">
        <v>450</v>
      </c>
      <c r="F318" s="13">
        <v>530</v>
      </c>
      <c r="H318" s="124">
        <v>120</v>
      </c>
      <c r="I318" s="71">
        <v>766</v>
      </c>
      <c r="J318" s="71">
        <v>700</v>
      </c>
      <c r="K318" s="71">
        <v>775</v>
      </c>
      <c r="L318" s="71">
        <v>825</v>
      </c>
      <c r="N318" s="171">
        <v>570</v>
      </c>
      <c r="O318" s="163">
        <v>923</v>
      </c>
      <c r="P318" s="163">
        <v>850</v>
      </c>
      <c r="Q318" s="163">
        <v>925</v>
      </c>
      <c r="R318" s="163">
        <v>995</v>
      </c>
      <c r="T318" s="171">
        <v>800</v>
      </c>
      <c r="U318" s="163">
        <v>1199</v>
      </c>
      <c r="V318" s="163">
        <v>1095</v>
      </c>
      <c r="W318" s="163">
        <v>1200</v>
      </c>
      <c r="X318" s="163">
        <v>1295</v>
      </c>
      <c r="Z318" s="171">
        <v>300</v>
      </c>
      <c r="AA318" s="163">
        <v>1491</v>
      </c>
      <c r="AB318" s="163">
        <v>1340</v>
      </c>
      <c r="AC318" s="163">
        <v>1500</v>
      </c>
      <c r="AD318" s="163">
        <v>1600</v>
      </c>
      <c r="AF318" s="171">
        <v>180</v>
      </c>
      <c r="AG318" s="163">
        <v>2498</v>
      </c>
      <c r="AH318" s="163">
        <v>1850</v>
      </c>
      <c r="AI318" s="163">
        <v>2250</v>
      </c>
      <c r="AJ318" s="163">
        <v>2850</v>
      </c>
      <c r="AL318" s="171">
        <v>1980</v>
      </c>
      <c r="AM318" s="171">
        <v>1257</v>
      </c>
      <c r="AN318" s="171">
        <v>950</v>
      </c>
      <c r="AO318" s="171">
        <v>1150</v>
      </c>
      <c r="AP318" s="171">
        <v>1350</v>
      </c>
    </row>
    <row r="319" spans="1:42" x14ac:dyDescent="0.2">
      <c r="A319" s="13" t="s">
        <v>842</v>
      </c>
      <c r="B319" s="13">
        <v>260</v>
      </c>
      <c r="C319" s="13">
        <v>487</v>
      </c>
      <c r="D319" s="13">
        <v>365</v>
      </c>
      <c r="E319" s="13">
        <v>493</v>
      </c>
      <c r="F319" s="13">
        <v>585</v>
      </c>
      <c r="H319" s="124">
        <v>380</v>
      </c>
      <c r="I319" s="71">
        <v>583</v>
      </c>
      <c r="J319" s="71">
        <v>520</v>
      </c>
      <c r="K319" s="71">
        <v>575</v>
      </c>
      <c r="L319" s="71">
        <v>650</v>
      </c>
      <c r="N319" s="171">
        <v>2170</v>
      </c>
      <c r="O319" s="163">
        <v>748</v>
      </c>
      <c r="P319" s="163">
        <v>675</v>
      </c>
      <c r="Q319" s="163">
        <v>745</v>
      </c>
      <c r="R319" s="163">
        <v>825</v>
      </c>
      <c r="T319" s="171">
        <v>3450</v>
      </c>
      <c r="U319" s="163">
        <v>974</v>
      </c>
      <c r="V319" s="163">
        <v>850</v>
      </c>
      <c r="W319" s="163">
        <v>950</v>
      </c>
      <c r="X319" s="163">
        <v>1058</v>
      </c>
      <c r="Z319" s="171">
        <v>2000</v>
      </c>
      <c r="AA319" s="163">
        <v>1225</v>
      </c>
      <c r="AB319" s="163">
        <v>1050</v>
      </c>
      <c r="AC319" s="163">
        <v>1200</v>
      </c>
      <c r="AD319" s="163">
        <v>1350</v>
      </c>
      <c r="AF319" s="171">
        <v>620</v>
      </c>
      <c r="AG319" s="163">
        <v>1837</v>
      </c>
      <c r="AH319" s="163">
        <v>1400</v>
      </c>
      <c r="AI319" s="163">
        <v>1625</v>
      </c>
      <c r="AJ319" s="163">
        <v>2000</v>
      </c>
      <c r="AL319" s="171">
        <v>8890</v>
      </c>
      <c r="AM319" s="171">
        <v>1005</v>
      </c>
      <c r="AN319" s="171">
        <v>775</v>
      </c>
      <c r="AO319" s="171">
        <v>925</v>
      </c>
      <c r="AP319" s="171">
        <v>1150</v>
      </c>
    </row>
    <row r="320" spans="1:42" x14ac:dyDescent="0.2">
      <c r="A320" s="13" t="s">
        <v>718</v>
      </c>
      <c r="B320" s="13" t="s">
        <v>84</v>
      </c>
      <c r="C320" s="13">
        <v>476</v>
      </c>
      <c r="D320" s="13">
        <v>400</v>
      </c>
      <c r="E320" s="13">
        <v>450</v>
      </c>
      <c r="F320" s="13">
        <v>530</v>
      </c>
      <c r="H320" s="124">
        <v>20</v>
      </c>
      <c r="I320" s="71">
        <v>597</v>
      </c>
      <c r="J320" s="71">
        <v>575</v>
      </c>
      <c r="K320" s="71">
        <v>600</v>
      </c>
      <c r="L320" s="71">
        <v>610</v>
      </c>
      <c r="N320" s="171">
        <v>100</v>
      </c>
      <c r="O320" s="163">
        <v>738</v>
      </c>
      <c r="P320" s="163">
        <v>680</v>
      </c>
      <c r="Q320" s="163">
        <v>715</v>
      </c>
      <c r="R320" s="163">
        <v>775</v>
      </c>
      <c r="T320" s="171">
        <v>130</v>
      </c>
      <c r="U320" s="163">
        <v>960</v>
      </c>
      <c r="V320" s="163">
        <v>850</v>
      </c>
      <c r="W320" s="163">
        <v>950</v>
      </c>
      <c r="X320" s="163">
        <v>1050</v>
      </c>
      <c r="Z320" s="171">
        <v>80</v>
      </c>
      <c r="AA320" s="163">
        <v>1200</v>
      </c>
      <c r="AB320" s="163">
        <v>1050</v>
      </c>
      <c r="AC320" s="163">
        <v>1200</v>
      </c>
      <c r="AD320" s="163">
        <v>1325</v>
      </c>
      <c r="AF320" s="171">
        <v>10</v>
      </c>
      <c r="AG320" s="163">
        <v>1402</v>
      </c>
      <c r="AH320" s="163">
        <v>1325</v>
      </c>
      <c r="AI320" s="163">
        <v>1435</v>
      </c>
      <c r="AJ320" s="163">
        <v>1550</v>
      </c>
      <c r="AL320" s="171">
        <v>350</v>
      </c>
      <c r="AM320" s="171">
        <v>954</v>
      </c>
      <c r="AN320" s="171">
        <v>750</v>
      </c>
      <c r="AO320" s="171">
        <v>906</v>
      </c>
      <c r="AP320" s="171">
        <v>1100</v>
      </c>
    </row>
    <row r="321" spans="1:42" x14ac:dyDescent="0.2">
      <c r="A321" s="13" t="s">
        <v>720</v>
      </c>
      <c r="B321" s="13">
        <v>60</v>
      </c>
      <c r="C321" s="13">
        <v>377</v>
      </c>
      <c r="D321" s="13">
        <v>329</v>
      </c>
      <c r="E321" s="13">
        <v>338</v>
      </c>
      <c r="F321" s="13">
        <v>390</v>
      </c>
      <c r="H321" s="124">
        <v>120</v>
      </c>
      <c r="I321" s="71">
        <v>522</v>
      </c>
      <c r="J321" s="71">
        <v>495</v>
      </c>
      <c r="K321" s="71">
        <v>525</v>
      </c>
      <c r="L321" s="71">
        <v>575</v>
      </c>
      <c r="N321" s="171">
        <v>500</v>
      </c>
      <c r="O321" s="163">
        <v>661</v>
      </c>
      <c r="P321" s="163">
        <v>600</v>
      </c>
      <c r="Q321" s="163">
        <v>660</v>
      </c>
      <c r="R321" s="163">
        <v>705</v>
      </c>
      <c r="T321" s="171">
        <v>640</v>
      </c>
      <c r="U321" s="163">
        <v>876</v>
      </c>
      <c r="V321" s="163">
        <v>775</v>
      </c>
      <c r="W321" s="163">
        <v>850</v>
      </c>
      <c r="X321" s="163">
        <v>950</v>
      </c>
      <c r="Z321" s="171">
        <v>450</v>
      </c>
      <c r="AA321" s="163">
        <v>1099</v>
      </c>
      <c r="AB321" s="163">
        <v>925</v>
      </c>
      <c r="AC321" s="163">
        <v>1050</v>
      </c>
      <c r="AD321" s="163">
        <v>1215</v>
      </c>
      <c r="AF321" s="171">
        <v>110</v>
      </c>
      <c r="AG321" s="163">
        <v>1589</v>
      </c>
      <c r="AH321" s="163">
        <v>1300</v>
      </c>
      <c r="AI321" s="163">
        <v>1500</v>
      </c>
      <c r="AJ321" s="163">
        <v>1750</v>
      </c>
      <c r="AL321" s="171">
        <v>1870</v>
      </c>
      <c r="AM321" s="171">
        <v>874</v>
      </c>
      <c r="AN321" s="171">
        <v>670</v>
      </c>
      <c r="AO321" s="171">
        <v>825</v>
      </c>
      <c r="AP321" s="171">
        <v>1000</v>
      </c>
    </row>
    <row r="322" spans="1:42" x14ac:dyDescent="0.2">
      <c r="A322" s="13" t="s">
        <v>722</v>
      </c>
      <c r="B322" s="13">
        <v>60</v>
      </c>
      <c r="C322" s="13">
        <v>393</v>
      </c>
      <c r="D322" s="13">
        <v>345</v>
      </c>
      <c r="E322" s="13">
        <v>370</v>
      </c>
      <c r="F322" s="13">
        <v>445</v>
      </c>
      <c r="H322" s="124">
        <v>10</v>
      </c>
      <c r="I322" s="71">
        <v>572</v>
      </c>
      <c r="J322" s="71">
        <v>450</v>
      </c>
      <c r="K322" s="71">
        <v>575</v>
      </c>
      <c r="L322" s="71">
        <v>688</v>
      </c>
      <c r="N322" s="171">
        <v>250</v>
      </c>
      <c r="O322" s="163">
        <v>767</v>
      </c>
      <c r="P322" s="163">
        <v>700</v>
      </c>
      <c r="Q322" s="163">
        <v>750</v>
      </c>
      <c r="R322" s="163">
        <v>824</v>
      </c>
      <c r="T322" s="171">
        <v>600</v>
      </c>
      <c r="U322" s="163">
        <v>971</v>
      </c>
      <c r="V322" s="163">
        <v>850</v>
      </c>
      <c r="W322" s="163">
        <v>925</v>
      </c>
      <c r="X322" s="163">
        <v>1000</v>
      </c>
      <c r="Z322" s="171">
        <v>370</v>
      </c>
      <c r="AA322" s="163">
        <v>1243</v>
      </c>
      <c r="AB322" s="163">
        <v>1025</v>
      </c>
      <c r="AC322" s="163">
        <v>1183</v>
      </c>
      <c r="AD322" s="163">
        <v>1350</v>
      </c>
      <c r="AF322" s="171">
        <v>140</v>
      </c>
      <c r="AG322" s="163">
        <v>1946</v>
      </c>
      <c r="AH322" s="163">
        <v>1425</v>
      </c>
      <c r="AI322" s="163">
        <v>1773</v>
      </c>
      <c r="AJ322" s="163">
        <v>2275</v>
      </c>
      <c r="AL322" s="171">
        <v>1430</v>
      </c>
      <c r="AM322" s="171">
        <v>1075</v>
      </c>
      <c r="AN322" s="171">
        <v>825</v>
      </c>
      <c r="AO322" s="171">
        <v>950</v>
      </c>
      <c r="AP322" s="171">
        <v>1200</v>
      </c>
    </row>
    <row r="323" spans="1:42" x14ac:dyDescent="0.2">
      <c r="A323" s="13" t="s">
        <v>724</v>
      </c>
      <c r="B323" s="13">
        <v>70</v>
      </c>
      <c r="C323" s="13">
        <v>606</v>
      </c>
      <c r="D323" s="13">
        <v>500</v>
      </c>
      <c r="E323" s="13">
        <v>600</v>
      </c>
      <c r="F323" s="13">
        <v>675</v>
      </c>
      <c r="H323" s="124">
        <v>50</v>
      </c>
      <c r="I323" s="71">
        <v>687</v>
      </c>
      <c r="J323" s="71">
        <v>665</v>
      </c>
      <c r="K323" s="71">
        <v>690</v>
      </c>
      <c r="L323" s="71">
        <v>725</v>
      </c>
      <c r="N323" s="171">
        <v>280</v>
      </c>
      <c r="O323" s="163">
        <v>841</v>
      </c>
      <c r="P323" s="163">
        <v>800</v>
      </c>
      <c r="Q323" s="163">
        <v>830</v>
      </c>
      <c r="R323" s="163">
        <v>895</v>
      </c>
      <c r="T323" s="171">
        <v>480</v>
      </c>
      <c r="U323" s="163">
        <v>1054</v>
      </c>
      <c r="V323" s="163">
        <v>975</v>
      </c>
      <c r="W323" s="163">
        <v>1050</v>
      </c>
      <c r="X323" s="163">
        <v>1120</v>
      </c>
      <c r="Z323" s="171">
        <v>290</v>
      </c>
      <c r="AA323" s="163">
        <v>1269</v>
      </c>
      <c r="AB323" s="163">
        <v>1200</v>
      </c>
      <c r="AC323" s="163">
        <v>1290</v>
      </c>
      <c r="AD323" s="163">
        <v>1350</v>
      </c>
      <c r="AF323" s="171">
        <v>70</v>
      </c>
      <c r="AG323" s="163">
        <v>1585</v>
      </c>
      <c r="AH323" s="163">
        <v>1400</v>
      </c>
      <c r="AI323" s="163">
        <v>1500</v>
      </c>
      <c r="AJ323" s="163">
        <v>1728</v>
      </c>
      <c r="AL323" s="171">
        <v>1240</v>
      </c>
      <c r="AM323" s="171">
        <v>1049</v>
      </c>
      <c r="AN323" s="171">
        <v>850</v>
      </c>
      <c r="AO323" s="171">
        <v>1033</v>
      </c>
      <c r="AP323" s="171">
        <v>1200</v>
      </c>
    </row>
    <row r="324" spans="1:42" x14ac:dyDescent="0.2">
      <c r="A324" s="13" t="s">
        <v>726</v>
      </c>
      <c r="B324" s="13" t="s">
        <v>84</v>
      </c>
      <c r="C324" s="13">
        <v>476</v>
      </c>
      <c r="D324" s="13">
        <v>400</v>
      </c>
      <c r="E324" s="13">
        <v>450</v>
      </c>
      <c r="F324" s="13">
        <v>530</v>
      </c>
      <c r="H324" s="124">
        <v>30</v>
      </c>
      <c r="I324" s="71">
        <v>702</v>
      </c>
      <c r="J324" s="71">
        <v>600</v>
      </c>
      <c r="K324" s="71">
        <v>675</v>
      </c>
      <c r="L324" s="71">
        <v>850</v>
      </c>
      <c r="N324" s="171">
        <v>260</v>
      </c>
      <c r="O324" s="163">
        <v>840</v>
      </c>
      <c r="P324" s="163">
        <v>750</v>
      </c>
      <c r="Q324" s="163">
        <v>850</v>
      </c>
      <c r="R324" s="163">
        <v>895</v>
      </c>
      <c r="T324" s="171">
        <v>490</v>
      </c>
      <c r="U324" s="163">
        <v>1050</v>
      </c>
      <c r="V324" s="163">
        <v>950</v>
      </c>
      <c r="W324" s="163">
        <v>1038</v>
      </c>
      <c r="X324" s="163">
        <v>1150</v>
      </c>
      <c r="Z324" s="171">
        <v>270</v>
      </c>
      <c r="AA324" s="163">
        <v>1370</v>
      </c>
      <c r="AB324" s="163">
        <v>1225</v>
      </c>
      <c r="AC324" s="163">
        <v>1350</v>
      </c>
      <c r="AD324" s="163">
        <v>1500</v>
      </c>
      <c r="AF324" s="171">
        <v>120</v>
      </c>
      <c r="AG324" s="163">
        <v>2238</v>
      </c>
      <c r="AH324" s="163">
        <v>1495</v>
      </c>
      <c r="AI324" s="163">
        <v>1900</v>
      </c>
      <c r="AJ324" s="163">
        <v>2500</v>
      </c>
      <c r="AL324" s="171">
        <v>1180</v>
      </c>
      <c r="AM324" s="171">
        <v>1187</v>
      </c>
      <c r="AN324" s="171">
        <v>895</v>
      </c>
      <c r="AO324" s="171">
        <v>1050</v>
      </c>
      <c r="AP324" s="171">
        <v>1300</v>
      </c>
    </row>
    <row r="325" spans="1:42" x14ac:dyDescent="0.2">
      <c r="A325" s="13" t="s">
        <v>728</v>
      </c>
      <c r="B325" s="13">
        <v>10</v>
      </c>
      <c r="C325" s="13">
        <v>519</v>
      </c>
      <c r="D325" s="13">
        <v>500</v>
      </c>
      <c r="E325" s="13">
        <v>500</v>
      </c>
      <c r="F325" s="13">
        <v>500</v>
      </c>
      <c r="H325" s="124">
        <v>20</v>
      </c>
      <c r="I325" s="71">
        <v>674</v>
      </c>
      <c r="J325" s="71">
        <v>640</v>
      </c>
      <c r="K325" s="71">
        <v>650</v>
      </c>
      <c r="L325" s="71">
        <v>700</v>
      </c>
      <c r="N325" s="171">
        <v>240</v>
      </c>
      <c r="O325" s="163">
        <v>790</v>
      </c>
      <c r="P325" s="163">
        <v>725</v>
      </c>
      <c r="Q325" s="163">
        <v>775</v>
      </c>
      <c r="R325" s="163">
        <v>850</v>
      </c>
      <c r="T325" s="171">
        <v>460</v>
      </c>
      <c r="U325" s="163">
        <v>1010</v>
      </c>
      <c r="V325" s="163">
        <v>900</v>
      </c>
      <c r="W325" s="163">
        <v>995</v>
      </c>
      <c r="X325" s="163">
        <v>1100</v>
      </c>
      <c r="Z325" s="171">
        <v>220</v>
      </c>
      <c r="AA325" s="163">
        <v>1304</v>
      </c>
      <c r="AB325" s="163">
        <v>1195</v>
      </c>
      <c r="AC325" s="163">
        <v>1300</v>
      </c>
      <c r="AD325" s="163">
        <v>1425</v>
      </c>
      <c r="AF325" s="171">
        <v>110</v>
      </c>
      <c r="AG325" s="163">
        <v>1856</v>
      </c>
      <c r="AH325" s="163">
        <v>1525</v>
      </c>
      <c r="AI325" s="163">
        <v>1695</v>
      </c>
      <c r="AJ325" s="163">
        <v>1900</v>
      </c>
      <c r="AL325" s="171">
        <v>1050</v>
      </c>
      <c r="AM325" s="171">
        <v>1100</v>
      </c>
      <c r="AN325" s="171">
        <v>875</v>
      </c>
      <c r="AO325" s="171">
        <v>1000</v>
      </c>
      <c r="AP325" s="171">
        <v>1250</v>
      </c>
    </row>
    <row r="326" spans="1:42" x14ac:dyDescent="0.2">
      <c r="A326" s="13" t="s">
        <v>730</v>
      </c>
      <c r="B326" s="13">
        <v>60</v>
      </c>
      <c r="C326" s="13">
        <v>551</v>
      </c>
      <c r="D326" s="13">
        <v>505</v>
      </c>
      <c r="E326" s="13">
        <v>525</v>
      </c>
      <c r="F326" s="13">
        <v>595</v>
      </c>
      <c r="H326" s="124">
        <v>130</v>
      </c>
      <c r="I326" s="71">
        <v>559</v>
      </c>
      <c r="J326" s="71">
        <v>515</v>
      </c>
      <c r="K326" s="71">
        <v>550</v>
      </c>
      <c r="L326" s="71">
        <v>600</v>
      </c>
      <c r="N326" s="171">
        <v>550</v>
      </c>
      <c r="O326" s="163">
        <v>711</v>
      </c>
      <c r="P326" s="163">
        <v>665</v>
      </c>
      <c r="Q326" s="163">
        <v>700</v>
      </c>
      <c r="R326" s="163">
        <v>750</v>
      </c>
      <c r="T326" s="171">
        <v>650</v>
      </c>
      <c r="U326" s="163">
        <v>931</v>
      </c>
      <c r="V326" s="163">
        <v>850</v>
      </c>
      <c r="W326" s="163">
        <v>900</v>
      </c>
      <c r="X326" s="163">
        <v>990</v>
      </c>
      <c r="Z326" s="171">
        <v>320</v>
      </c>
      <c r="AA326" s="163">
        <v>1170</v>
      </c>
      <c r="AB326" s="163">
        <v>1045</v>
      </c>
      <c r="AC326" s="163">
        <v>1175</v>
      </c>
      <c r="AD326" s="163">
        <v>1295</v>
      </c>
      <c r="AF326" s="171">
        <v>60</v>
      </c>
      <c r="AG326" s="163">
        <v>1579</v>
      </c>
      <c r="AH326" s="163">
        <v>1355</v>
      </c>
      <c r="AI326" s="163">
        <v>1550</v>
      </c>
      <c r="AJ326" s="163">
        <v>1750</v>
      </c>
      <c r="AL326" s="171">
        <v>1770</v>
      </c>
      <c r="AM326" s="171">
        <v>888</v>
      </c>
      <c r="AN326" s="171">
        <v>700</v>
      </c>
      <c r="AO326" s="171">
        <v>850</v>
      </c>
      <c r="AP326" s="171">
        <v>1000</v>
      </c>
    </row>
    <row r="327" spans="1:42" x14ac:dyDescent="0.2">
      <c r="A327" s="13" t="s">
        <v>843</v>
      </c>
      <c r="B327" s="161">
        <v>2530</v>
      </c>
      <c r="C327" s="13">
        <v>450</v>
      </c>
      <c r="D327" s="13">
        <v>380</v>
      </c>
      <c r="E327" s="13">
        <v>430</v>
      </c>
      <c r="F327" s="13">
        <v>500</v>
      </c>
      <c r="H327" s="124">
        <v>1370</v>
      </c>
      <c r="I327" s="71">
        <v>569</v>
      </c>
      <c r="J327" s="71">
        <v>450</v>
      </c>
      <c r="K327" s="71">
        <v>542</v>
      </c>
      <c r="L327" s="71">
        <v>665</v>
      </c>
      <c r="N327" s="170">
        <v>11590</v>
      </c>
      <c r="O327" s="162">
        <v>666</v>
      </c>
      <c r="P327" s="162">
        <v>540</v>
      </c>
      <c r="Q327" s="162">
        <v>625</v>
      </c>
      <c r="R327" s="162">
        <v>750</v>
      </c>
      <c r="T327" s="170">
        <v>23500</v>
      </c>
      <c r="U327" s="162">
        <v>819</v>
      </c>
      <c r="V327" s="162">
        <v>675</v>
      </c>
      <c r="W327" s="162">
        <v>770</v>
      </c>
      <c r="X327" s="162">
        <v>900</v>
      </c>
      <c r="Z327" s="170">
        <v>14550</v>
      </c>
      <c r="AA327" s="162">
        <v>996</v>
      </c>
      <c r="AB327" s="162">
        <v>795</v>
      </c>
      <c r="AC327" s="162">
        <v>900</v>
      </c>
      <c r="AD327" s="162">
        <v>1120</v>
      </c>
      <c r="AF327" s="170">
        <v>5590</v>
      </c>
      <c r="AG327" s="162">
        <v>1743</v>
      </c>
      <c r="AH327" s="162">
        <v>1150</v>
      </c>
      <c r="AI327" s="162">
        <v>1500</v>
      </c>
      <c r="AJ327" s="162">
        <v>2100</v>
      </c>
      <c r="AL327" s="170">
        <v>59130</v>
      </c>
      <c r="AM327" s="170">
        <v>898</v>
      </c>
      <c r="AN327" s="170">
        <v>650</v>
      </c>
      <c r="AO327" s="170">
        <v>795</v>
      </c>
      <c r="AP327" s="170">
        <v>995</v>
      </c>
    </row>
    <row r="328" spans="1:42" x14ac:dyDescent="0.2">
      <c r="A328" s="13" t="s">
        <v>1058</v>
      </c>
      <c r="B328" s="13">
        <v>250</v>
      </c>
      <c r="C328" s="13">
        <v>561</v>
      </c>
      <c r="D328" s="13">
        <v>495</v>
      </c>
      <c r="E328" s="13">
        <v>575</v>
      </c>
      <c r="F328" s="13">
        <v>600</v>
      </c>
      <c r="H328" s="124">
        <v>140</v>
      </c>
      <c r="I328" s="71">
        <v>744</v>
      </c>
      <c r="J328" s="71">
        <v>658</v>
      </c>
      <c r="K328" s="71">
        <v>750</v>
      </c>
      <c r="L328" s="71">
        <v>850</v>
      </c>
      <c r="N328" s="171">
        <v>690</v>
      </c>
      <c r="O328" s="163">
        <v>852</v>
      </c>
      <c r="P328" s="163">
        <v>750</v>
      </c>
      <c r="Q328" s="163">
        <v>850</v>
      </c>
      <c r="R328" s="163">
        <v>950</v>
      </c>
      <c r="T328" s="171">
        <v>1020</v>
      </c>
      <c r="U328" s="163">
        <v>1072</v>
      </c>
      <c r="V328" s="163">
        <v>895</v>
      </c>
      <c r="W328" s="163">
        <v>1000</v>
      </c>
      <c r="X328" s="163">
        <v>1240</v>
      </c>
      <c r="Z328" s="171">
        <v>550</v>
      </c>
      <c r="AA328" s="163">
        <v>1327</v>
      </c>
      <c r="AB328" s="163">
        <v>1000</v>
      </c>
      <c r="AC328" s="163">
        <v>1273</v>
      </c>
      <c r="AD328" s="163">
        <v>1530</v>
      </c>
      <c r="AF328" s="171">
        <v>740</v>
      </c>
      <c r="AG328" s="163">
        <v>2390</v>
      </c>
      <c r="AH328" s="163">
        <v>1920</v>
      </c>
      <c r="AI328" s="163">
        <v>2200</v>
      </c>
      <c r="AJ328" s="163">
        <v>2790</v>
      </c>
      <c r="AL328" s="171">
        <v>3390</v>
      </c>
      <c r="AM328" s="171">
        <v>1306</v>
      </c>
      <c r="AN328" s="171">
        <v>825</v>
      </c>
      <c r="AO328" s="171">
        <v>1050</v>
      </c>
      <c r="AP328" s="171">
        <v>1575</v>
      </c>
    </row>
    <row r="329" spans="1:42" x14ac:dyDescent="0.2">
      <c r="A329" s="13" t="s">
        <v>991</v>
      </c>
      <c r="B329" s="13">
        <v>100</v>
      </c>
      <c r="C329" s="13">
        <v>450</v>
      </c>
      <c r="D329" s="13">
        <v>340</v>
      </c>
      <c r="E329" s="13">
        <v>390</v>
      </c>
      <c r="F329" s="13">
        <v>596</v>
      </c>
      <c r="H329" s="124">
        <v>200</v>
      </c>
      <c r="I329" s="71">
        <v>559</v>
      </c>
      <c r="J329" s="71">
        <v>500</v>
      </c>
      <c r="K329" s="71">
        <v>551</v>
      </c>
      <c r="L329" s="71">
        <v>620</v>
      </c>
      <c r="N329" s="171">
        <v>1020</v>
      </c>
      <c r="O329" s="163">
        <v>699</v>
      </c>
      <c r="P329" s="163">
        <v>625</v>
      </c>
      <c r="Q329" s="163">
        <v>695</v>
      </c>
      <c r="R329" s="163">
        <v>750</v>
      </c>
      <c r="T329" s="171">
        <v>1660</v>
      </c>
      <c r="U329" s="163">
        <v>904</v>
      </c>
      <c r="V329" s="163">
        <v>800</v>
      </c>
      <c r="W329" s="163">
        <v>895</v>
      </c>
      <c r="X329" s="163">
        <v>995</v>
      </c>
      <c r="Z329" s="171">
        <v>640</v>
      </c>
      <c r="AA329" s="163">
        <v>1204</v>
      </c>
      <c r="AB329" s="163">
        <v>1050</v>
      </c>
      <c r="AC329" s="163">
        <v>1200</v>
      </c>
      <c r="AD329" s="163">
        <v>1300</v>
      </c>
      <c r="AF329" s="171">
        <v>210</v>
      </c>
      <c r="AG329" s="163">
        <v>1629</v>
      </c>
      <c r="AH329" s="163">
        <v>1300</v>
      </c>
      <c r="AI329" s="163">
        <v>1500</v>
      </c>
      <c r="AJ329" s="163">
        <v>1800</v>
      </c>
      <c r="AL329" s="171">
        <v>3830</v>
      </c>
      <c r="AM329" s="171">
        <v>910</v>
      </c>
      <c r="AN329" s="171">
        <v>700</v>
      </c>
      <c r="AO329" s="171">
        <v>850</v>
      </c>
      <c r="AP329" s="171">
        <v>1050</v>
      </c>
    </row>
    <row r="330" spans="1:42" x14ac:dyDescent="0.2">
      <c r="A330" s="13" t="s">
        <v>1059</v>
      </c>
      <c r="B330" s="13">
        <v>90</v>
      </c>
      <c r="C330" s="13">
        <v>502</v>
      </c>
      <c r="D330" s="13">
        <v>425</v>
      </c>
      <c r="E330" s="13">
        <v>500</v>
      </c>
      <c r="F330" s="13">
        <v>575</v>
      </c>
      <c r="H330" s="124">
        <v>230</v>
      </c>
      <c r="I330" s="71">
        <v>750</v>
      </c>
      <c r="J330" s="71">
        <v>695</v>
      </c>
      <c r="K330" s="71">
        <v>750</v>
      </c>
      <c r="L330" s="71">
        <v>850</v>
      </c>
      <c r="N330" s="171">
        <v>1710</v>
      </c>
      <c r="O330" s="163">
        <v>927</v>
      </c>
      <c r="P330" s="163">
        <v>825</v>
      </c>
      <c r="Q330" s="163">
        <v>900</v>
      </c>
      <c r="R330" s="163">
        <v>1000</v>
      </c>
      <c r="T330" s="171">
        <v>2490</v>
      </c>
      <c r="U330" s="163">
        <v>1188</v>
      </c>
      <c r="V330" s="163">
        <v>1000</v>
      </c>
      <c r="W330" s="163">
        <v>1200</v>
      </c>
      <c r="X330" s="163">
        <v>1350</v>
      </c>
      <c r="Z330" s="171">
        <v>990</v>
      </c>
      <c r="AA330" s="163">
        <v>1442</v>
      </c>
      <c r="AB330" s="163">
        <v>1200</v>
      </c>
      <c r="AC330" s="163">
        <v>1400</v>
      </c>
      <c r="AD330" s="163">
        <v>1695</v>
      </c>
      <c r="AF330" s="171">
        <v>730</v>
      </c>
      <c r="AG330" s="163">
        <v>2527</v>
      </c>
      <c r="AH330" s="163">
        <v>1900</v>
      </c>
      <c r="AI330" s="163">
        <v>2325</v>
      </c>
      <c r="AJ330" s="163">
        <v>3025</v>
      </c>
      <c r="AL330" s="171">
        <v>6240</v>
      </c>
      <c r="AM330" s="171">
        <v>1286</v>
      </c>
      <c r="AN330" s="171">
        <v>900</v>
      </c>
      <c r="AO330" s="171">
        <v>1125</v>
      </c>
      <c r="AP330" s="171">
        <v>1415</v>
      </c>
    </row>
    <row r="331" spans="1:42" x14ac:dyDescent="0.2">
      <c r="A331" s="13" t="s">
        <v>1060</v>
      </c>
      <c r="B331" s="13">
        <v>190</v>
      </c>
      <c r="C331" s="13">
        <v>398</v>
      </c>
      <c r="D331" s="13">
        <v>385</v>
      </c>
      <c r="E331" s="13">
        <v>395</v>
      </c>
      <c r="F331" s="13">
        <v>420</v>
      </c>
      <c r="H331" s="124">
        <v>140</v>
      </c>
      <c r="I331" s="71">
        <v>499</v>
      </c>
      <c r="J331" s="71">
        <v>425</v>
      </c>
      <c r="K331" s="71">
        <v>495</v>
      </c>
      <c r="L331" s="71">
        <v>563</v>
      </c>
      <c r="N331" s="171">
        <v>1130</v>
      </c>
      <c r="O331" s="163">
        <v>560</v>
      </c>
      <c r="P331" s="163">
        <v>495</v>
      </c>
      <c r="Q331" s="163">
        <v>550</v>
      </c>
      <c r="R331" s="163">
        <v>620</v>
      </c>
      <c r="T331" s="171">
        <v>2810</v>
      </c>
      <c r="U331" s="163">
        <v>712</v>
      </c>
      <c r="V331" s="163">
        <v>625</v>
      </c>
      <c r="W331" s="163">
        <v>695</v>
      </c>
      <c r="X331" s="163">
        <v>775</v>
      </c>
      <c r="Z331" s="171">
        <v>2120</v>
      </c>
      <c r="AA331" s="163">
        <v>860</v>
      </c>
      <c r="AB331" s="163">
        <v>725</v>
      </c>
      <c r="AC331" s="163">
        <v>815</v>
      </c>
      <c r="AD331" s="163">
        <v>950</v>
      </c>
      <c r="AF331" s="171">
        <v>550</v>
      </c>
      <c r="AG331" s="163">
        <v>1286</v>
      </c>
      <c r="AH331" s="163">
        <v>925</v>
      </c>
      <c r="AI331" s="163">
        <v>1198</v>
      </c>
      <c r="AJ331" s="163">
        <v>1500</v>
      </c>
      <c r="AL331" s="171">
        <v>6930</v>
      </c>
      <c r="AM331" s="171">
        <v>765</v>
      </c>
      <c r="AN331" s="171">
        <v>600</v>
      </c>
      <c r="AO331" s="171">
        <v>715</v>
      </c>
      <c r="AP331" s="171">
        <v>850</v>
      </c>
    </row>
    <row r="332" spans="1:42" x14ac:dyDescent="0.2">
      <c r="A332" s="13" t="s">
        <v>992</v>
      </c>
      <c r="B332" s="13">
        <v>20</v>
      </c>
      <c r="C332" s="13">
        <v>413</v>
      </c>
      <c r="D332" s="13">
        <v>395</v>
      </c>
      <c r="E332" s="13">
        <v>412</v>
      </c>
      <c r="F332" s="13">
        <v>412</v>
      </c>
      <c r="H332" s="124">
        <v>50</v>
      </c>
      <c r="I332" s="71">
        <v>493</v>
      </c>
      <c r="J332" s="71">
        <v>450</v>
      </c>
      <c r="K332" s="71">
        <v>495</v>
      </c>
      <c r="L332" s="71">
        <v>530</v>
      </c>
      <c r="N332" s="171">
        <v>440</v>
      </c>
      <c r="O332" s="163">
        <v>623</v>
      </c>
      <c r="P332" s="163">
        <v>563</v>
      </c>
      <c r="Q332" s="163">
        <v>610</v>
      </c>
      <c r="R332" s="163">
        <v>675</v>
      </c>
      <c r="T332" s="171">
        <v>1060</v>
      </c>
      <c r="U332" s="163">
        <v>790</v>
      </c>
      <c r="V332" s="163">
        <v>700</v>
      </c>
      <c r="W332" s="163">
        <v>775</v>
      </c>
      <c r="X332" s="163">
        <v>850</v>
      </c>
      <c r="Z332" s="171">
        <v>800</v>
      </c>
      <c r="AA332" s="163">
        <v>992</v>
      </c>
      <c r="AB332" s="163">
        <v>850</v>
      </c>
      <c r="AC332" s="163">
        <v>950</v>
      </c>
      <c r="AD332" s="163">
        <v>1100</v>
      </c>
      <c r="AF332" s="171">
        <v>230</v>
      </c>
      <c r="AG332" s="163">
        <v>1489</v>
      </c>
      <c r="AH332" s="163">
        <v>1150</v>
      </c>
      <c r="AI332" s="163">
        <v>1350</v>
      </c>
      <c r="AJ332" s="163">
        <v>1600</v>
      </c>
      <c r="AL332" s="171">
        <v>2600</v>
      </c>
      <c r="AM332" s="171">
        <v>878</v>
      </c>
      <c r="AN332" s="171">
        <v>695</v>
      </c>
      <c r="AO332" s="171">
        <v>800</v>
      </c>
      <c r="AP332" s="171">
        <v>975</v>
      </c>
    </row>
    <row r="333" spans="1:42" x14ac:dyDescent="0.2">
      <c r="A333" s="13" t="s">
        <v>1061</v>
      </c>
      <c r="B333" s="13">
        <v>0</v>
      </c>
      <c r="C333" s="13">
        <v>450</v>
      </c>
      <c r="D333" s="13">
        <v>380</v>
      </c>
      <c r="E333" s="13">
        <v>430</v>
      </c>
      <c r="F333" s="13">
        <v>500</v>
      </c>
      <c r="H333" s="124">
        <v>0</v>
      </c>
      <c r="I333" s="71">
        <v>569</v>
      </c>
      <c r="J333" s="71">
        <v>450</v>
      </c>
      <c r="K333" s="71">
        <v>542</v>
      </c>
      <c r="L333" s="71">
        <v>665</v>
      </c>
      <c r="N333" s="171">
        <v>10</v>
      </c>
      <c r="O333" s="163">
        <v>530</v>
      </c>
      <c r="P333" s="163">
        <v>495</v>
      </c>
      <c r="Q333" s="163">
        <v>500</v>
      </c>
      <c r="R333" s="163">
        <v>570</v>
      </c>
      <c r="T333" s="171">
        <v>10</v>
      </c>
      <c r="U333" s="163">
        <v>620</v>
      </c>
      <c r="V333" s="163">
        <v>555</v>
      </c>
      <c r="W333" s="163">
        <v>605</v>
      </c>
      <c r="X333" s="163">
        <v>724</v>
      </c>
      <c r="Z333" s="171">
        <v>20</v>
      </c>
      <c r="AA333" s="163">
        <v>879</v>
      </c>
      <c r="AB333" s="163">
        <v>715</v>
      </c>
      <c r="AC333" s="163">
        <v>768</v>
      </c>
      <c r="AD333" s="163">
        <v>920</v>
      </c>
      <c r="AF333" s="171">
        <v>10</v>
      </c>
      <c r="AG333" s="163">
        <v>1232</v>
      </c>
      <c r="AH333" s="163">
        <v>1037</v>
      </c>
      <c r="AI333" s="163">
        <v>1096</v>
      </c>
      <c r="AJ333" s="163">
        <v>1530</v>
      </c>
      <c r="AL333" s="171">
        <v>40</v>
      </c>
      <c r="AM333" s="171">
        <v>835</v>
      </c>
      <c r="AN333" s="171">
        <v>630</v>
      </c>
      <c r="AO333" s="171">
        <v>729</v>
      </c>
      <c r="AP333" s="171">
        <v>950</v>
      </c>
    </row>
    <row r="334" spans="1:42" x14ac:dyDescent="0.2">
      <c r="A334" s="13" t="s">
        <v>1062</v>
      </c>
      <c r="B334" s="13">
        <v>80</v>
      </c>
      <c r="C334" s="13">
        <v>499</v>
      </c>
      <c r="D334" s="13">
        <v>440</v>
      </c>
      <c r="E334" s="13">
        <v>500</v>
      </c>
      <c r="F334" s="13">
        <v>550</v>
      </c>
      <c r="H334" s="124">
        <v>50</v>
      </c>
      <c r="I334" s="71">
        <v>495</v>
      </c>
      <c r="J334" s="71">
        <v>456</v>
      </c>
      <c r="K334" s="71">
        <v>499</v>
      </c>
      <c r="L334" s="71">
        <v>506</v>
      </c>
      <c r="N334" s="171">
        <v>460</v>
      </c>
      <c r="O334" s="163">
        <v>642</v>
      </c>
      <c r="P334" s="163">
        <v>550</v>
      </c>
      <c r="Q334" s="163">
        <v>605</v>
      </c>
      <c r="R334" s="163">
        <v>725</v>
      </c>
      <c r="T334" s="171">
        <v>1060</v>
      </c>
      <c r="U334" s="163">
        <v>811</v>
      </c>
      <c r="V334" s="163">
        <v>675</v>
      </c>
      <c r="W334" s="163">
        <v>795</v>
      </c>
      <c r="X334" s="163">
        <v>900</v>
      </c>
      <c r="Z334" s="171">
        <v>620</v>
      </c>
      <c r="AA334" s="163">
        <v>1012</v>
      </c>
      <c r="AB334" s="163">
        <v>830</v>
      </c>
      <c r="AC334" s="163">
        <v>950</v>
      </c>
      <c r="AD334" s="163">
        <v>1195</v>
      </c>
      <c r="AF334" s="171">
        <v>200</v>
      </c>
      <c r="AG334" s="163">
        <v>1447</v>
      </c>
      <c r="AH334" s="163">
        <v>1150</v>
      </c>
      <c r="AI334" s="163">
        <v>1400</v>
      </c>
      <c r="AJ334" s="163">
        <v>1650</v>
      </c>
      <c r="AL334" s="171">
        <v>2460</v>
      </c>
      <c r="AM334" s="171">
        <v>865</v>
      </c>
      <c r="AN334" s="171">
        <v>650</v>
      </c>
      <c r="AO334" s="171">
        <v>800</v>
      </c>
      <c r="AP334" s="171">
        <v>975</v>
      </c>
    </row>
    <row r="335" spans="1:42" x14ac:dyDescent="0.2">
      <c r="A335" s="13" t="s">
        <v>1063</v>
      </c>
      <c r="B335" s="13">
        <v>990</v>
      </c>
      <c r="C335" s="13">
        <v>411</v>
      </c>
      <c r="D335" s="13">
        <v>374</v>
      </c>
      <c r="E335" s="13">
        <v>400</v>
      </c>
      <c r="F335" s="13">
        <v>450</v>
      </c>
      <c r="H335" s="124">
        <v>110</v>
      </c>
      <c r="I335" s="71">
        <v>459</v>
      </c>
      <c r="J335" s="71">
        <v>400</v>
      </c>
      <c r="K335" s="71">
        <v>450</v>
      </c>
      <c r="L335" s="71">
        <v>500</v>
      </c>
      <c r="N335" s="171">
        <v>770</v>
      </c>
      <c r="O335" s="163">
        <v>569</v>
      </c>
      <c r="P335" s="163">
        <v>500</v>
      </c>
      <c r="Q335" s="163">
        <v>550</v>
      </c>
      <c r="R335" s="163">
        <v>625</v>
      </c>
      <c r="T335" s="171">
        <v>1460</v>
      </c>
      <c r="U335" s="163">
        <v>702</v>
      </c>
      <c r="V335" s="163">
        <v>625</v>
      </c>
      <c r="W335" s="163">
        <v>675</v>
      </c>
      <c r="X335" s="163">
        <v>750</v>
      </c>
      <c r="Z335" s="171">
        <v>780</v>
      </c>
      <c r="AA335" s="163">
        <v>836</v>
      </c>
      <c r="AB335" s="163">
        <v>725</v>
      </c>
      <c r="AC335" s="163">
        <v>815</v>
      </c>
      <c r="AD335" s="163">
        <v>900</v>
      </c>
      <c r="AF335" s="171">
        <v>240</v>
      </c>
      <c r="AG335" s="163">
        <v>1235</v>
      </c>
      <c r="AH335" s="163">
        <v>900</v>
      </c>
      <c r="AI335" s="163">
        <v>1050</v>
      </c>
      <c r="AJ335" s="163">
        <v>1400</v>
      </c>
      <c r="AL335" s="171">
        <v>4340</v>
      </c>
      <c r="AM335" s="171">
        <v>659</v>
      </c>
      <c r="AN335" s="171">
        <v>477</v>
      </c>
      <c r="AO335" s="171">
        <v>625</v>
      </c>
      <c r="AP335" s="171">
        <v>775</v>
      </c>
    </row>
    <row r="336" spans="1:42" x14ac:dyDescent="0.2">
      <c r="A336" s="13" t="s">
        <v>1064</v>
      </c>
      <c r="B336" s="13">
        <v>100</v>
      </c>
      <c r="C336" s="13">
        <v>522</v>
      </c>
      <c r="D336" s="13">
        <v>495</v>
      </c>
      <c r="E336" s="13">
        <v>510</v>
      </c>
      <c r="F336" s="13">
        <v>550</v>
      </c>
      <c r="H336" s="124">
        <v>20</v>
      </c>
      <c r="I336" s="71">
        <v>588</v>
      </c>
      <c r="J336" s="71">
        <v>545</v>
      </c>
      <c r="K336" s="71">
        <v>595</v>
      </c>
      <c r="L336" s="71">
        <v>650</v>
      </c>
      <c r="N336" s="171">
        <v>230</v>
      </c>
      <c r="O336" s="163">
        <v>767</v>
      </c>
      <c r="P336" s="163">
        <v>700</v>
      </c>
      <c r="Q336" s="163">
        <v>775</v>
      </c>
      <c r="R336" s="163">
        <v>825</v>
      </c>
      <c r="T336" s="171">
        <v>780</v>
      </c>
      <c r="U336" s="163">
        <v>925</v>
      </c>
      <c r="V336" s="163">
        <v>850</v>
      </c>
      <c r="W336" s="163">
        <v>900</v>
      </c>
      <c r="X336" s="163">
        <v>975</v>
      </c>
      <c r="Z336" s="171">
        <v>640</v>
      </c>
      <c r="AA336" s="163">
        <v>1205</v>
      </c>
      <c r="AB336" s="163">
        <v>975</v>
      </c>
      <c r="AC336" s="163">
        <v>1150</v>
      </c>
      <c r="AD336" s="163">
        <v>1300</v>
      </c>
      <c r="AF336" s="171">
        <v>300</v>
      </c>
      <c r="AG336" s="163">
        <v>2277</v>
      </c>
      <c r="AH336" s="163">
        <v>1475</v>
      </c>
      <c r="AI336" s="163">
        <v>1950</v>
      </c>
      <c r="AJ336" s="163">
        <v>3000</v>
      </c>
      <c r="AL336" s="171">
        <v>2070</v>
      </c>
      <c r="AM336" s="171">
        <v>1172</v>
      </c>
      <c r="AN336" s="171">
        <v>850</v>
      </c>
      <c r="AO336" s="171">
        <v>950</v>
      </c>
      <c r="AP336" s="171">
        <v>1250</v>
      </c>
    </row>
    <row r="337" spans="1:42" x14ac:dyDescent="0.2">
      <c r="A337" s="13" t="s">
        <v>1065</v>
      </c>
      <c r="B337" s="13">
        <v>80</v>
      </c>
      <c r="C337" s="13">
        <v>427</v>
      </c>
      <c r="D337" s="13">
        <v>375</v>
      </c>
      <c r="E337" s="13">
        <v>400</v>
      </c>
      <c r="F337" s="13">
        <v>480</v>
      </c>
      <c r="H337" s="124">
        <v>50</v>
      </c>
      <c r="I337" s="71">
        <v>547</v>
      </c>
      <c r="J337" s="71">
        <v>500</v>
      </c>
      <c r="K337" s="71">
        <v>546</v>
      </c>
      <c r="L337" s="71">
        <v>595</v>
      </c>
      <c r="N337" s="171">
        <v>680</v>
      </c>
      <c r="O337" s="163">
        <v>657</v>
      </c>
      <c r="P337" s="163">
        <v>600</v>
      </c>
      <c r="Q337" s="163">
        <v>650</v>
      </c>
      <c r="R337" s="163">
        <v>700</v>
      </c>
      <c r="T337" s="171">
        <v>1310</v>
      </c>
      <c r="U337" s="163">
        <v>758</v>
      </c>
      <c r="V337" s="163">
        <v>700</v>
      </c>
      <c r="W337" s="163">
        <v>750</v>
      </c>
      <c r="X337" s="163">
        <v>800</v>
      </c>
      <c r="Z337" s="171">
        <v>600</v>
      </c>
      <c r="AA337" s="163">
        <v>935</v>
      </c>
      <c r="AB337" s="163">
        <v>850</v>
      </c>
      <c r="AC337" s="163">
        <v>915</v>
      </c>
      <c r="AD337" s="163">
        <v>995</v>
      </c>
      <c r="AF337" s="171">
        <v>190</v>
      </c>
      <c r="AG337" s="163">
        <v>1303</v>
      </c>
      <c r="AH337" s="163">
        <v>1050</v>
      </c>
      <c r="AI337" s="163">
        <v>1260</v>
      </c>
      <c r="AJ337" s="163">
        <v>1425</v>
      </c>
      <c r="AL337" s="171">
        <v>2900</v>
      </c>
      <c r="AM337" s="171">
        <v>794</v>
      </c>
      <c r="AN337" s="171">
        <v>675</v>
      </c>
      <c r="AO337" s="171">
        <v>750</v>
      </c>
      <c r="AP337" s="171">
        <v>875</v>
      </c>
    </row>
    <row r="338" spans="1:42" x14ac:dyDescent="0.2">
      <c r="A338" s="13" t="s">
        <v>1066</v>
      </c>
      <c r="B338" s="13">
        <v>80</v>
      </c>
      <c r="C338" s="13">
        <v>368</v>
      </c>
      <c r="D338" s="13">
        <v>329</v>
      </c>
      <c r="E338" s="13">
        <v>347</v>
      </c>
      <c r="F338" s="13">
        <v>347</v>
      </c>
      <c r="H338" s="124">
        <v>40</v>
      </c>
      <c r="I338" s="71">
        <v>431</v>
      </c>
      <c r="J338" s="71">
        <v>375</v>
      </c>
      <c r="K338" s="71">
        <v>435</v>
      </c>
      <c r="L338" s="71">
        <v>477</v>
      </c>
      <c r="N338" s="171">
        <v>400</v>
      </c>
      <c r="O338" s="163">
        <v>517</v>
      </c>
      <c r="P338" s="163">
        <v>450</v>
      </c>
      <c r="Q338" s="163">
        <v>500</v>
      </c>
      <c r="R338" s="163">
        <v>575</v>
      </c>
      <c r="T338" s="171">
        <v>560</v>
      </c>
      <c r="U338" s="163">
        <v>683</v>
      </c>
      <c r="V338" s="163">
        <v>600</v>
      </c>
      <c r="W338" s="163">
        <v>675</v>
      </c>
      <c r="X338" s="163">
        <v>750</v>
      </c>
      <c r="Z338" s="171">
        <v>340</v>
      </c>
      <c r="AA338" s="163">
        <v>845</v>
      </c>
      <c r="AB338" s="163">
        <v>741</v>
      </c>
      <c r="AC338" s="163">
        <v>825</v>
      </c>
      <c r="AD338" s="163">
        <v>900</v>
      </c>
      <c r="AF338" s="171">
        <v>90</v>
      </c>
      <c r="AG338" s="163">
        <v>1119</v>
      </c>
      <c r="AH338" s="163">
        <v>915</v>
      </c>
      <c r="AI338" s="163">
        <v>1075</v>
      </c>
      <c r="AJ338" s="163">
        <v>1300</v>
      </c>
      <c r="AL338" s="171">
        <v>1500</v>
      </c>
      <c r="AM338" s="171">
        <v>679</v>
      </c>
      <c r="AN338" s="171">
        <v>525</v>
      </c>
      <c r="AO338" s="171">
        <v>650</v>
      </c>
      <c r="AP338" s="171">
        <v>795</v>
      </c>
    </row>
    <row r="339" spans="1:42" x14ac:dyDescent="0.2">
      <c r="A339" s="13" t="s">
        <v>1067</v>
      </c>
      <c r="B339" s="13">
        <v>120</v>
      </c>
      <c r="C339" s="13">
        <v>551</v>
      </c>
      <c r="D339" s="13">
        <v>450</v>
      </c>
      <c r="E339" s="13">
        <v>550</v>
      </c>
      <c r="F339" s="13">
        <v>650</v>
      </c>
      <c r="H339" s="124">
        <v>40</v>
      </c>
      <c r="I339" s="71">
        <v>511</v>
      </c>
      <c r="J339" s="71">
        <v>463</v>
      </c>
      <c r="K339" s="71">
        <v>498</v>
      </c>
      <c r="L339" s="71">
        <v>563</v>
      </c>
      <c r="N339" s="171">
        <v>670</v>
      </c>
      <c r="O339" s="163">
        <v>626</v>
      </c>
      <c r="P339" s="163">
        <v>550</v>
      </c>
      <c r="Q339" s="163">
        <v>625</v>
      </c>
      <c r="R339" s="163">
        <v>675</v>
      </c>
      <c r="T339" s="171">
        <v>1690</v>
      </c>
      <c r="U339" s="163">
        <v>769</v>
      </c>
      <c r="V339" s="163">
        <v>695</v>
      </c>
      <c r="W339" s="163">
        <v>750</v>
      </c>
      <c r="X339" s="163">
        <v>825</v>
      </c>
      <c r="Z339" s="171">
        <v>1170</v>
      </c>
      <c r="AA339" s="163">
        <v>1011</v>
      </c>
      <c r="AB339" s="163">
        <v>875</v>
      </c>
      <c r="AC339" s="163">
        <v>950</v>
      </c>
      <c r="AD339" s="163">
        <v>1100</v>
      </c>
      <c r="AF339" s="171">
        <v>420</v>
      </c>
      <c r="AG339" s="163">
        <v>1502</v>
      </c>
      <c r="AH339" s="163">
        <v>1195</v>
      </c>
      <c r="AI339" s="163">
        <v>1350</v>
      </c>
      <c r="AJ339" s="163">
        <v>1600</v>
      </c>
      <c r="AL339" s="171">
        <v>4100</v>
      </c>
      <c r="AM339" s="171">
        <v>881</v>
      </c>
      <c r="AN339" s="171">
        <v>675</v>
      </c>
      <c r="AO339" s="171">
        <v>800</v>
      </c>
      <c r="AP339" s="171">
        <v>975</v>
      </c>
    </row>
    <row r="340" spans="1:42" x14ac:dyDescent="0.2">
      <c r="A340" s="13" t="s">
        <v>847</v>
      </c>
      <c r="B340" s="13">
        <v>160</v>
      </c>
      <c r="C340" s="13">
        <v>446</v>
      </c>
      <c r="D340" s="13">
        <v>368</v>
      </c>
      <c r="E340" s="13">
        <v>425</v>
      </c>
      <c r="F340" s="13">
        <v>500</v>
      </c>
      <c r="H340" s="124">
        <v>140</v>
      </c>
      <c r="I340" s="71">
        <v>490</v>
      </c>
      <c r="J340" s="71">
        <v>395</v>
      </c>
      <c r="K340" s="71">
        <v>450</v>
      </c>
      <c r="L340" s="71">
        <v>600</v>
      </c>
      <c r="N340" s="171">
        <v>1350</v>
      </c>
      <c r="O340" s="163">
        <v>572</v>
      </c>
      <c r="P340" s="163">
        <v>495</v>
      </c>
      <c r="Q340" s="163">
        <v>550</v>
      </c>
      <c r="R340" s="163">
        <v>640</v>
      </c>
      <c r="T340" s="171">
        <v>3360</v>
      </c>
      <c r="U340" s="163">
        <v>717</v>
      </c>
      <c r="V340" s="163">
        <v>625</v>
      </c>
      <c r="W340" s="163">
        <v>695</v>
      </c>
      <c r="X340" s="163">
        <v>795</v>
      </c>
      <c r="Z340" s="171">
        <v>2100</v>
      </c>
      <c r="AA340" s="163">
        <v>889</v>
      </c>
      <c r="AB340" s="163">
        <v>750</v>
      </c>
      <c r="AC340" s="163">
        <v>850</v>
      </c>
      <c r="AD340" s="163">
        <v>950</v>
      </c>
      <c r="AF340" s="171">
        <v>640</v>
      </c>
      <c r="AG340" s="163">
        <v>1390</v>
      </c>
      <c r="AH340" s="163">
        <v>975</v>
      </c>
      <c r="AI340" s="163">
        <v>1200</v>
      </c>
      <c r="AJ340" s="163">
        <v>1600</v>
      </c>
      <c r="AL340" s="171">
        <v>7750</v>
      </c>
      <c r="AM340" s="171">
        <v>784</v>
      </c>
      <c r="AN340" s="171">
        <v>600</v>
      </c>
      <c r="AO340" s="171">
        <v>725</v>
      </c>
      <c r="AP340" s="171">
        <v>875</v>
      </c>
    </row>
    <row r="341" spans="1:42" x14ac:dyDescent="0.2">
      <c r="A341" s="13" t="s">
        <v>745</v>
      </c>
      <c r="B341" s="13">
        <v>0</v>
      </c>
      <c r="C341" s="13">
        <v>450</v>
      </c>
      <c r="D341" s="13">
        <v>380</v>
      </c>
      <c r="E341" s="13">
        <v>430</v>
      </c>
      <c r="F341" s="13">
        <v>500</v>
      </c>
      <c r="H341" s="124">
        <v>10</v>
      </c>
      <c r="I341" s="71">
        <v>489</v>
      </c>
      <c r="J341" s="71">
        <v>440</v>
      </c>
      <c r="K341" s="71">
        <v>450</v>
      </c>
      <c r="L341" s="71">
        <v>510</v>
      </c>
      <c r="N341" s="171">
        <v>160</v>
      </c>
      <c r="O341" s="163">
        <v>556</v>
      </c>
      <c r="P341" s="163">
        <v>495</v>
      </c>
      <c r="Q341" s="163">
        <v>550</v>
      </c>
      <c r="R341" s="163">
        <v>615</v>
      </c>
      <c r="T341" s="171">
        <v>510</v>
      </c>
      <c r="U341" s="163">
        <v>733</v>
      </c>
      <c r="V341" s="163">
        <v>650</v>
      </c>
      <c r="W341" s="163">
        <v>725</v>
      </c>
      <c r="X341" s="163">
        <v>795</v>
      </c>
      <c r="Z341" s="171">
        <v>320</v>
      </c>
      <c r="AA341" s="163">
        <v>896</v>
      </c>
      <c r="AB341" s="163">
        <v>795</v>
      </c>
      <c r="AC341" s="163">
        <v>870</v>
      </c>
      <c r="AD341" s="163">
        <v>950</v>
      </c>
      <c r="AF341" s="171">
        <v>80</v>
      </c>
      <c r="AG341" s="163">
        <v>1235</v>
      </c>
      <c r="AH341" s="163">
        <v>995</v>
      </c>
      <c r="AI341" s="163">
        <v>1195</v>
      </c>
      <c r="AJ341" s="163">
        <v>1450</v>
      </c>
      <c r="AL341" s="171">
        <v>1080</v>
      </c>
      <c r="AM341" s="171">
        <v>787</v>
      </c>
      <c r="AN341" s="171">
        <v>650</v>
      </c>
      <c r="AO341" s="171">
        <v>750</v>
      </c>
      <c r="AP341" s="171">
        <v>875</v>
      </c>
    </row>
    <row r="342" spans="1:42" x14ac:dyDescent="0.2">
      <c r="A342" s="13" t="s">
        <v>747</v>
      </c>
      <c r="B342" s="13">
        <v>80</v>
      </c>
      <c r="C342" s="13">
        <v>490</v>
      </c>
      <c r="D342" s="13">
        <v>368</v>
      </c>
      <c r="E342" s="13">
        <v>477</v>
      </c>
      <c r="F342" s="13">
        <v>550</v>
      </c>
      <c r="H342" s="124">
        <v>50</v>
      </c>
      <c r="I342" s="71">
        <v>596</v>
      </c>
      <c r="J342" s="71">
        <v>525</v>
      </c>
      <c r="K342" s="71">
        <v>600</v>
      </c>
      <c r="L342" s="71">
        <v>640</v>
      </c>
      <c r="N342" s="171">
        <v>340</v>
      </c>
      <c r="O342" s="163">
        <v>689</v>
      </c>
      <c r="P342" s="163">
        <v>620</v>
      </c>
      <c r="Q342" s="163">
        <v>675</v>
      </c>
      <c r="R342" s="163">
        <v>750</v>
      </c>
      <c r="T342" s="171">
        <v>620</v>
      </c>
      <c r="U342" s="163">
        <v>867</v>
      </c>
      <c r="V342" s="163">
        <v>775</v>
      </c>
      <c r="W342" s="163">
        <v>850</v>
      </c>
      <c r="X342" s="163">
        <v>905</v>
      </c>
      <c r="Z342" s="171">
        <v>350</v>
      </c>
      <c r="AA342" s="163">
        <v>1094</v>
      </c>
      <c r="AB342" s="163">
        <v>900</v>
      </c>
      <c r="AC342" s="163">
        <v>980</v>
      </c>
      <c r="AD342" s="163">
        <v>1200</v>
      </c>
      <c r="AF342" s="171">
        <v>160</v>
      </c>
      <c r="AG342" s="163">
        <v>1949</v>
      </c>
      <c r="AH342" s="163">
        <v>1200</v>
      </c>
      <c r="AI342" s="163">
        <v>1625</v>
      </c>
      <c r="AJ342" s="163">
        <v>2400</v>
      </c>
      <c r="AL342" s="171">
        <v>1600</v>
      </c>
      <c r="AM342" s="171">
        <v>956</v>
      </c>
      <c r="AN342" s="171">
        <v>700</v>
      </c>
      <c r="AO342" s="171">
        <v>850</v>
      </c>
      <c r="AP342" s="171">
        <v>995</v>
      </c>
    </row>
    <row r="343" spans="1:42" x14ac:dyDescent="0.2">
      <c r="A343" s="13" t="s">
        <v>749</v>
      </c>
      <c r="B343" s="13">
        <v>20</v>
      </c>
      <c r="C343" s="13">
        <v>385</v>
      </c>
      <c r="D343" s="13">
        <v>368</v>
      </c>
      <c r="E343" s="13">
        <v>368</v>
      </c>
      <c r="F343" s="13">
        <v>420</v>
      </c>
      <c r="H343" s="124">
        <v>20</v>
      </c>
      <c r="I343" s="71">
        <v>428</v>
      </c>
      <c r="J343" s="71">
        <v>375</v>
      </c>
      <c r="K343" s="71">
        <v>400</v>
      </c>
      <c r="L343" s="71">
        <v>500</v>
      </c>
      <c r="N343" s="171">
        <v>220</v>
      </c>
      <c r="O343" s="163">
        <v>518</v>
      </c>
      <c r="P343" s="163">
        <v>450</v>
      </c>
      <c r="Q343" s="163">
        <v>525</v>
      </c>
      <c r="R343" s="163">
        <v>565</v>
      </c>
      <c r="T343" s="171">
        <v>540</v>
      </c>
      <c r="U343" s="163">
        <v>659</v>
      </c>
      <c r="V343" s="163">
        <v>600</v>
      </c>
      <c r="W343" s="163">
        <v>660</v>
      </c>
      <c r="X343" s="163">
        <v>700</v>
      </c>
      <c r="Z343" s="171">
        <v>310</v>
      </c>
      <c r="AA343" s="163">
        <v>820</v>
      </c>
      <c r="AB343" s="163">
        <v>740</v>
      </c>
      <c r="AC343" s="163">
        <v>798</v>
      </c>
      <c r="AD343" s="163">
        <v>895</v>
      </c>
      <c r="AF343" s="171">
        <v>90</v>
      </c>
      <c r="AG343" s="163">
        <v>1162</v>
      </c>
      <c r="AH343" s="163">
        <v>945</v>
      </c>
      <c r="AI343" s="163">
        <v>1100</v>
      </c>
      <c r="AJ343" s="163">
        <v>1350</v>
      </c>
      <c r="AL343" s="171">
        <v>1200</v>
      </c>
      <c r="AM343" s="171">
        <v>705</v>
      </c>
      <c r="AN343" s="171">
        <v>575</v>
      </c>
      <c r="AO343" s="171">
        <v>675</v>
      </c>
      <c r="AP343" s="171">
        <v>790</v>
      </c>
    </row>
    <row r="344" spans="1:42" x14ac:dyDescent="0.2">
      <c r="A344" s="13" t="s">
        <v>751</v>
      </c>
      <c r="B344" s="13">
        <v>40</v>
      </c>
      <c r="C344" s="13">
        <v>393</v>
      </c>
      <c r="D344" s="13">
        <v>350</v>
      </c>
      <c r="E344" s="13">
        <v>400</v>
      </c>
      <c r="F344" s="13">
        <v>425</v>
      </c>
      <c r="H344" s="124">
        <v>30</v>
      </c>
      <c r="I344" s="71">
        <v>414</v>
      </c>
      <c r="J344" s="71">
        <v>350</v>
      </c>
      <c r="K344" s="71">
        <v>413</v>
      </c>
      <c r="L344" s="71">
        <v>460</v>
      </c>
      <c r="N344" s="171">
        <v>160</v>
      </c>
      <c r="O344" s="163">
        <v>498</v>
      </c>
      <c r="P344" s="163">
        <v>450</v>
      </c>
      <c r="Q344" s="163">
        <v>495</v>
      </c>
      <c r="R344" s="163">
        <v>525</v>
      </c>
      <c r="T344" s="171">
        <v>330</v>
      </c>
      <c r="U344" s="163">
        <v>641</v>
      </c>
      <c r="V344" s="163">
        <v>580</v>
      </c>
      <c r="W344" s="163">
        <v>629</v>
      </c>
      <c r="X344" s="163">
        <v>685</v>
      </c>
      <c r="Z344" s="171">
        <v>240</v>
      </c>
      <c r="AA344" s="163">
        <v>794</v>
      </c>
      <c r="AB344" s="163">
        <v>725</v>
      </c>
      <c r="AC344" s="163">
        <v>775</v>
      </c>
      <c r="AD344" s="163">
        <v>850</v>
      </c>
      <c r="AF344" s="171">
        <v>60</v>
      </c>
      <c r="AG344" s="163">
        <v>1092</v>
      </c>
      <c r="AH344" s="163">
        <v>875</v>
      </c>
      <c r="AI344" s="163">
        <v>1000</v>
      </c>
      <c r="AJ344" s="163">
        <v>1250</v>
      </c>
      <c r="AL344" s="171">
        <v>870</v>
      </c>
      <c r="AM344" s="171">
        <v>668</v>
      </c>
      <c r="AN344" s="171">
        <v>520</v>
      </c>
      <c r="AO344" s="171">
        <v>650</v>
      </c>
      <c r="AP344" s="171">
        <v>775</v>
      </c>
    </row>
    <row r="345" spans="1:42" x14ac:dyDescent="0.2">
      <c r="A345" s="13" t="s">
        <v>753</v>
      </c>
      <c r="B345" s="13">
        <v>0</v>
      </c>
      <c r="C345" s="13">
        <v>450</v>
      </c>
      <c r="D345" s="13">
        <v>380</v>
      </c>
      <c r="E345" s="13">
        <v>430</v>
      </c>
      <c r="F345" s="13">
        <v>500</v>
      </c>
      <c r="H345" s="124" t="s">
        <v>84</v>
      </c>
      <c r="I345" s="71">
        <v>569</v>
      </c>
      <c r="J345" s="71">
        <v>450</v>
      </c>
      <c r="K345" s="71">
        <v>542</v>
      </c>
      <c r="L345" s="71">
        <v>665</v>
      </c>
      <c r="N345" s="171">
        <v>90</v>
      </c>
      <c r="O345" s="163">
        <v>619</v>
      </c>
      <c r="P345" s="163">
        <v>550</v>
      </c>
      <c r="Q345" s="163">
        <v>600</v>
      </c>
      <c r="R345" s="163">
        <v>675</v>
      </c>
      <c r="T345" s="171">
        <v>300</v>
      </c>
      <c r="U345" s="163">
        <v>741</v>
      </c>
      <c r="V345" s="163">
        <v>650</v>
      </c>
      <c r="W345" s="163">
        <v>725</v>
      </c>
      <c r="X345" s="163">
        <v>800</v>
      </c>
      <c r="Z345" s="171">
        <v>160</v>
      </c>
      <c r="AA345" s="163">
        <v>954</v>
      </c>
      <c r="AB345" s="163">
        <v>825</v>
      </c>
      <c r="AC345" s="163">
        <v>895</v>
      </c>
      <c r="AD345" s="163">
        <v>990</v>
      </c>
      <c r="AF345" s="171">
        <v>60</v>
      </c>
      <c r="AG345" s="163">
        <v>1396</v>
      </c>
      <c r="AH345" s="163">
        <v>1000</v>
      </c>
      <c r="AI345" s="163">
        <v>1300</v>
      </c>
      <c r="AJ345" s="163">
        <v>1600</v>
      </c>
      <c r="AL345" s="171">
        <v>610</v>
      </c>
      <c r="AM345" s="171">
        <v>842</v>
      </c>
      <c r="AN345" s="171">
        <v>670</v>
      </c>
      <c r="AO345" s="171">
        <v>775</v>
      </c>
      <c r="AP345" s="171">
        <v>900</v>
      </c>
    </row>
    <row r="346" spans="1:42" x14ac:dyDescent="0.2">
      <c r="A346" s="13" t="s">
        <v>755</v>
      </c>
      <c r="B346" s="13">
        <v>20</v>
      </c>
      <c r="C346" s="13">
        <v>440</v>
      </c>
      <c r="D346" s="13">
        <v>329</v>
      </c>
      <c r="E346" s="13">
        <v>536</v>
      </c>
      <c r="F346" s="13">
        <v>536</v>
      </c>
      <c r="H346" s="124">
        <v>20</v>
      </c>
      <c r="I346" s="71">
        <v>478</v>
      </c>
      <c r="J346" s="71">
        <v>398</v>
      </c>
      <c r="K346" s="71">
        <v>422</v>
      </c>
      <c r="L346" s="71">
        <v>600</v>
      </c>
      <c r="N346" s="171">
        <v>210</v>
      </c>
      <c r="O346" s="163">
        <v>551</v>
      </c>
      <c r="P346" s="163">
        <v>500</v>
      </c>
      <c r="Q346" s="163">
        <v>550</v>
      </c>
      <c r="R346" s="163">
        <v>600</v>
      </c>
      <c r="T346" s="171">
        <v>490</v>
      </c>
      <c r="U346" s="163">
        <v>721</v>
      </c>
      <c r="V346" s="163">
        <v>650</v>
      </c>
      <c r="W346" s="163">
        <v>700</v>
      </c>
      <c r="X346" s="163">
        <v>775</v>
      </c>
      <c r="Z346" s="171">
        <v>310</v>
      </c>
      <c r="AA346" s="163">
        <v>906</v>
      </c>
      <c r="AB346" s="163">
        <v>795</v>
      </c>
      <c r="AC346" s="163">
        <v>878</v>
      </c>
      <c r="AD346" s="163">
        <v>995</v>
      </c>
      <c r="AF346" s="171">
        <v>90</v>
      </c>
      <c r="AG346" s="163">
        <v>1257</v>
      </c>
      <c r="AH346" s="163">
        <v>975</v>
      </c>
      <c r="AI346" s="163">
        <v>1250</v>
      </c>
      <c r="AJ346" s="163">
        <v>1500</v>
      </c>
      <c r="AL346" s="171">
        <v>1130</v>
      </c>
      <c r="AM346" s="171">
        <v>774</v>
      </c>
      <c r="AN346" s="171">
        <v>600</v>
      </c>
      <c r="AO346" s="171">
        <v>725</v>
      </c>
      <c r="AP346" s="171">
        <v>860</v>
      </c>
    </row>
    <row r="347" spans="1:42" x14ac:dyDescent="0.2">
      <c r="A347" s="13" t="s">
        <v>757</v>
      </c>
      <c r="B347" s="13" t="s">
        <v>84</v>
      </c>
      <c r="C347" s="13">
        <v>450</v>
      </c>
      <c r="D347" s="13">
        <v>380</v>
      </c>
      <c r="E347" s="13">
        <v>430</v>
      </c>
      <c r="F347" s="13">
        <v>500</v>
      </c>
      <c r="H347" s="124">
        <v>10</v>
      </c>
      <c r="I347" s="71">
        <v>406</v>
      </c>
      <c r="J347" s="71">
        <v>388</v>
      </c>
      <c r="K347" s="71">
        <v>413</v>
      </c>
      <c r="L347" s="71">
        <v>425</v>
      </c>
      <c r="N347" s="171">
        <v>90</v>
      </c>
      <c r="O347" s="163">
        <v>479</v>
      </c>
      <c r="P347" s="163">
        <v>425</v>
      </c>
      <c r="Q347" s="163">
        <v>475</v>
      </c>
      <c r="R347" s="163">
        <v>525</v>
      </c>
      <c r="T347" s="171">
        <v>310</v>
      </c>
      <c r="U347" s="163">
        <v>619</v>
      </c>
      <c r="V347" s="163">
        <v>560</v>
      </c>
      <c r="W347" s="163">
        <v>610</v>
      </c>
      <c r="X347" s="163">
        <v>675</v>
      </c>
      <c r="Z347" s="171">
        <v>230</v>
      </c>
      <c r="AA347" s="163">
        <v>752</v>
      </c>
      <c r="AB347" s="163">
        <v>650</v>
      </c>
      <c r="AC347" s="163">
        <v>745</v>
      </c>
      <c r="AD347" s="163">
        <v>825</v>
      </c>
      <c r="AF347" s="171">
        <v>60</v>
      </c>
      <c r="AG347" s="163">
        <v>1139</v>
      </c>
      <c r="AH347" s="163">
        <v>835</v>
      </c>
      <c r="AI347" s="163">
        <v>950</v>
      </c>
      <c r="AJ347" s="163">
        <v>1400</v>
      </c>
      <c r="AL347" s="171">
        <v>700</v>
      </c>
      <c r="AM347" s="171">
        <v>683</v>
      </c>
      <c r="AN347" s="171">
        <v>560</v>
      </c>
      <c r="AO347" s="171">
        <v>645</v>
      </c>
      <c r="AP347" s="171">
        <v>750</v>
      </c>
    </row>
    <row r="348" spans="1:42" x14ac:dyDescent="0.2">
      <c r="A348" s="13" t="s">
        <v>759</v>
      </c>
      <c r="B348" s="13">
        <v>0</v>
      </c>
      <c r="C348" s="13">
        <v>450</v>
      </c>
      <c r="D348" s="13">
        <v>380</v>
      </c>
      <c r="E348" s="13">
        <v>430</v>
      </c>
      <c r="F348" s="13">
        <v>500</v>
      </c>
      <c r="H348" s="124">
        <v>10</v>
      </c>
      <c r="I348" s="71">
        <v>381</v>
      </c>
      <c r="J348" s="71">
        <v>325</v>
      </c>
      <c r="K348" s="71">
        <v>390</v>
      </c>
      <c r="L348" s="71">
        <v>425</v>
      </c>
      <c r="N348" s="171">
        <v>80</v>
      </c>
      <c r="O348" s="163">
        <v>517</v>
      </c>
      <c r="P348" s="163">
        <v>485</v>
      </c>
      <c r="Q348" s="163">
        <v>525</v>
      </c>
      <c r="R348" s="163">
        <v>550</v>
      </c>
      <c r="T348" s="171">
        <v>260</v>
      </c>
      <c r="U348" s="163">
        <v>632</v>
      </c>
      <c r="V348" s="163">
        <v>575</v>
      </c>
      <c r="W348" s="163">
        <v>625</v>
      </c>
      <c r="X348" s="163">
        <v>675</v>
      </c>
      <c r="Z348" s="171">
        <v>180</v>
      </c>
      <c r="AA348" s="163">
        <v>804</v>
      </c>
      <c r="AB348" s="163">
        <v>750</v>
      </c>
      <c r="AC348" s="163">
        <v>795</v>
      </c>
      <c r="AD348" s="163">
        <v>850</v>
      </c>
      <c r="AF348" s="171">
        <v>60</v>
      </c>
      <c r="AG348" s="163">
        <v>1202</v>
      </c>
      <c r="AH348" s="163">
        <v>950</v>
      </c>
      <c r="AI348" s="163">
        <v>1100</v>
      </c>
      <c r="AJ348" s="163">
        <v>1395</v>
      </c>
      <c r="AL348" s="171">
        <v>570</v>
      </c>
      <c r="AM348" s="171">
        <v>723</v>
      </c>
      <c r="AN348" s="171">
        <v>584</v>
      </c>
      <c r="AO348" s="171">
        <v>675</v>
      </c>
      <c r="AP348" s="171">
        <v>800</v>
      </c>
    </row>
    <row r="349" spans="1:42" x14ac:dyDescent="0.2">
      <c r="A349" s="13" t="s">
        <v>848</v>
      </c>
      <c r="B349" s="13">
        <v>50</v>
      </c>
      <c r="C349" s="13">
        <v>479</v>
      </c>
      <c r="D349" s="13">
        <v>410</v>
      </c>
      <c r="E349" s="13">
        <v>468</v>
      </c>
      <c r="F349" s="13">
        <v>500</v>
      </c>
      <c r="H349" s="124">
        <v>60</v>
      </c>
      <c r="I349" s="71">
        <v>498</v>
      </c>
      <c r="J349" s="71">
        <v>450</v>
      </c>
      <c r="K349" s="71">
        <v>495</v>
      </c>
      <c r="L349" s="71">
        <v>538</v>
      </c>
      <c r="N349" s="171">
        <v>970</v>
      </c>
      <c r="O349" s="163">
        <v>616</v>
      </c>
      <c r="P349" s="163">
        <v>510</v>
      </c>
      <c r="Q349" s="163">
        <v>600</v>
      </c>
      <c r="R349" s="163">
        <v>695</v>
      </c>
      <c r="T349" s="171">
        <v>1640</v>
      </c>
      <c r="U349" s="163">
        <v>821</v>
      </c>
      <c r="V349" s="163">
        <v>700</v>
      </c>
      <c r="W349" s="163">
        <v>795</v>
      </c>
      <c r="X349" s="163">
        <v>895</v>
      </c>
      <c r="Z349" s="171">
        <v>1240</v>
      </c>
      <c r="AA349" s="163">
        <v>1067</v>
      </c>
      <c r="AB349" s="163">
        <v>850</v>
      </c>
      <c r="AC349" s="163">
        <v>950</v>
      </c>
      <c r="AD349" s="163">
        <v>1245</v>
      </c>
      <c r="AF349" s="171">
        <v>470</v>
      </c>
      <c r="AG349" s="163">
        <v>1716</v>
      </c>
      <c r="AH349" s="163">
        <v>1200</v>
      </c>
      <c r="AI349" s="163">
        <v>1450</v>
      </c>
      <c r="AJ349" s="163">
        <v>2000</v>
      </c>
      <c r="AL349" s="171">
        <v>4440</v>
      </c>
      <c r="AM349" s="171">
        <v>932</v>
      </c>
      <c r="AN349" s="171">
        <v>670</v>
      </c>
      <c r="AO349" s="171">
        <v>810</v>
      </c>
      <c r="AP349" s="171">
        <v>1000</v>
      </c>
    </row>
    <row r="350" spans="1:42" x14ac:dyDescent="0.2">
      <c r="A350" s="13" t="s">
        <v>772</v>
      </c>
      <c r="B350" s="13">
        <v>30</v>
      </c>
      <c r="C350" s="13">
        <v>514</v>
      </c>
      <c r="D350" s="13">
        <v>450</v>
      </c>
      <c r="E350" s="13">
        <v>500</v>
      </c>
      <c r="F350" s="13">
        <v>600</v>
      </c>
      <c r="H350" s="124">
        <v>30</v>
      </c>
      <c r="I350" s="71">
        <v>518</v>
      </c>
      <c r="J350" s="71">
        <v>475</v>
      </c>
      <c r="K350" s="71">
        <v>500</v>
      </c>
      <c r="L350" s="71">
        <v>550</v>
      </c>
      <c r="N350" s="171">
        <v>440</v>
      </c>
      <c r="O350" s="163">
        <v>639</v>
      </c>
      <c r="P350" s="163">
        <v>550</v>
      </c>
      <c r="Q350" s="163">
        <v>625</v>
      </c>
      <c r="R350" s="163">
        <v>725</v>
      </c>
      <c r="T350" s="171">
        <v>550</v>
      </c>
      <c r="U350" s="163">
        <v>903</v>
      </c>
      <c r="V350" s="163">
        <v>750</v>
      </c>
      <c r="W350" s="163">
        <v>850</v>
      </c>
      <c r="X350" s="163">
        <v>950</v>
      </c>
      <c r="Z350" s="171">
        <v>240</v>
      </c>
      <c r="AA350" s="163">
        <v>1211</v>
      </c>
      <c r="AB350" s="163">
        <v>950</v>
      </c>
      <c r="AC350" s="163">
        <v>1150</v>
      </c>
      <c r="AD350" s="163">
        <v>1350</v>
      </c>
      <c r="AF350" s="171">
        <v>90</v>
      </c>
      <c r="AG350" s="163">
        <v>1768</v>
      </c>
      <c r="AH350" s="163">
        <v>1250</v>
      </c>
      <c r="AI350" s="163">
        <v>1625</v>
      </c>
      <c r="AJ350" s="163">
        <v>2200</v>
      </c>
      <c r="AL350" s="171">
        <v>1380</v>
      </c>
      <c r="AM350" s="171">
        <v>915</v>
      </c>
      <c r="AN350" s="171">
        <v>650</v>
      </c>
      <c r="AO350" s="171">
        <v>800</v>
      </c>
      <c r="AP350" s="171">
        <v>1000</v>
      </c>
    </row>
    <row r="351" spans="1:42" x14ac:dyDescent="0.2">
      <c r="A351" s="13" t="s">
        <v>774</v>
      </c>
      <c r="B351" s="13">
        <v>10</v>
      </c>
      <c r="C351" s="13">
        <v>443</v>
      </c>
      <c r="D351" s="13">
        <v>426</v>
      </c>
      <c r="E351" s="13">
        <v>449</v>
      </c>
      <c r="F351" s="13">
        <v>468</v>
      </c>
      <c r="H351" s="124">
        <v>10</v>
      </c>
      <c r="I351" s="71">
        <v>508</v>
      </c>
      <c r="J351" s="71">
        <v>475</v>
      </c>
      <c r="K351" s="71">
        <v>523</v>
      </c>
      <c r="L351" s="71">
        <v>575</v>
      </c>
      <c r="N351" s="171">
        <v>180</v>
      </c>
      <c r="O351" s="163">
        <v>696</v>
      </c>
      <c r="P351" s="163">
        <v>625</v>
      </c>
      <c r="Q351" s="163">
        <v>685</v>
      </c>
      <c r="R351" s="163">
        <v>750</v>
      </c>
      <c r="T351" s="171">
        <v>390</v>
      </c>
      <c r="U351" s="163">
        <v>876</v>
      </c>
      <c r="V351" s="163">
        <v>775</v>
      </c>
      <c r="W351" s="163">
        <v>850</v>
      </c>
      <c r="X351" s="163">
        <v>945</v>
      </c>
      <c r="Z351" s="171">
        <v>410</v>
      </c>
      <c r="AA351" s="163">
        <v>1214</v>
      </c>
      <c r="AB351" s="163">
        <v>925</v>
      </c>
      <c r="AC351" s="163">
        <v>1150</v>
      </c>
      <c r="AD351" s="163">
        <v>1375</v>
      </c>
      <c r="AF351" s="171">
        <v>160</v>
      </c>
      <c r="AG351" s="163">
        <v>2183</v>
      </c>
      <c r="AH351" s="163">
        <v>1493</v>
      </c>
      <c r="AI351" s="163">
        <v>1850</v>
      </c>
      <c r="AJ351" s="163">
        <v>2500</v>
      </c>
      <c r="AL351" s="171">
        <v>1150</v>
      </c>
      <c r="AM351" s="171">
        <v>1145</v>
      </c>
      <c r="AN351" s="171">
        <v>795</v>
      </c>
      <c r="AO351" s="171">
        <v>925</v>
      </c>
      <c r="AP351" s="171">
        <v>1283</v>
      </c>
    </row>
    <row r="352" spans="1:42" x14ac:dyDescent="0.2">
      <c r="A352" s="13" t="s">
        <v>776</v>
      </c>
      <c r="B352" s="13">
        <v>0</v>
      </c>
      <c r="C352" s="13">
        <v>450</v>
      </c>
      <c r="D352" s="13">
        <v>380</v>
      </c>
      <c r="E352" s="13">
        <v>430</v>
      </c>
      <c r="F352" s="13">
        <v>500</v>
      </c>
      <c r="H352" s="124" t="s">
        <v>84</v>
      </c>
      <c r="I352" s="71">
        <v>569</v>
      </c>
      <c r="J352" s="71">
        <v>450</v>
      </c>
      <c r="K352" s="71">
        <v>542</v>
      </c>
      <c r="L352" s="71">
        <v>665</v>
      </c>
      <c r="N352" s="171">
        <v>60</v>
      </c>
      <c r="O352" s="163">
        <v>480</v>
      </c>
      <c r="P352" s="163">
        <v>428</v>
      </c>
      <c r="Q352" s="163">
        <v>475</v>
      </c>
      <c r="R352" s="163">
        <v>500</v>
      </c>
      <c r="T352" s="171">
        <v>120</v>
      </c>
      <c r="U352" s="163">
        <v>661</v>
      </c>
      <c r="V352" s="163">
        <v>575</v>
      </c>
      <c r="W352" s="163">
        <v>648</v>
      </c>
      <c r="X352" s="163">
        <v>695</v>
      </c>
      <c r="Z352" s="171">
        <v>130</v>
      </c>
      <c r="AA352" s="163">
        <v>795</v>
      </c>
      <c r="AB352" s="163">
        <v>700</v>
      </c>
      <c r="AC352" s="163">
        <v>765</v>
      </c>
      <c r="AD352" s="163">
        <v>850</v>
      </c>
      <c r="AF352" s="171">
        <v>30</v>
      </c>
      <c r="AG352" s="163">
        <v>1100</v>
      </c>
      <c r="AH352" s="163">
        <v>875</v>
      </c>
      <c r="AI352" s="163">
        <v>975</v>
      </c>
      <c r="AJ352" s="163">
        <v>1275</v>
      </c>
      <c r="AL352" s="171">
        <v>330</v>
      </c>
      <c r="AM352" s="171">
        <v>714</v>
      </c>
      <c r="AN352" s="171">
        <v>575</v>
      </c>
      <c r="AO352" s="171">
        <v>678</v>
      </c>
      <c r="AP352" s="171">
        <v>795</v>
      </c>
    </row>
    <row r="353" spans="1:42" x14ac:dyDescent="0.2">
      <c r="A353" s="13" t="s">
        <v>778</v>
      </c>
      <c r="B353" s="13">
        <v>10</v>
      </c>
      <c r="C353" s="13">
        <v>416</v>
      </c>
      <c r="D353" s="13">
        <v>403</v>
      </c>
      <c r="E353" s="13">
        <v>423</v>
      </c>
      <c r="F353" s="13">
        <v>435</v>
      </c>
      <c r="H353" s="124">
        <v>20</v>
      </c>
      <c r="I353" s="71">
        <v>472</v>
      </c>
      <c r="J353" s="71">
        <v>450</v>
      </c>
      <c r="K353" s="71">
        <v>450</v>
      </c>
      <c r="L353" s="71">
        <v>500</v>
      </c>
      <c r="N353" s="171">
        <v>90</v>
      </c>
      <c r="O353" s="163">
        <v>587</v>
      </c>
      <c r="P353" s="163">
        <v>535</v>
      </c>
      <c r="Q353" s="163">
        <v>580</v>
      </c>
      <c r="R353" s="163">
        <v>625</v>
      </c>
      <c r="T353" s="171">
        <v>210</v>
      </c>
      <c r="U353" s="163">
        <v>746</v>
      </c>
      <c r="V353" s="163">
        <v>675</v>
      </c>
      <c r="W353" s="163">
        <v>750</v>
      </c>
      <c r="X353" s="163">
        <v>795</v>
      </c>
      <c r="Z353" s="171">
        <v>150</v>
      </c>
      <c r="AA353" s="163">
        <v>913</v>
      </c>
      <c r="AB353" s="163">
        <v>795</v>
      </c>
      <c r="AC353" s="163">
        <v>875</v>
      </c>
      <c r="AD353" s="163">
        <v>950</v>
      </c>
      <c r="AF353" s="171">
        <v>80</v>
      </c>
      <c r="AG353" s="163">
        <v>1322</v>
      </c>
      <c r="AH353" s="163">
        <v>1150</v>
      </c>
      <c r="AI353" s="163">
        <v>1250</v>
      </c>
      <c r="AJ353" s="163">
        <v>1395</v>
      </c>
      <c r="AL353" s="171">
        <v>550</v>
      </c>
      <c r="AM353" s="171">
        <v>834</v>
      </c>
      <c r="AN353" s="171">
        <v>650</v>
      </c>
      <c r="AO353" s="171">
        <v>763</v>
      </c>
      <c r="AP353" s="171">
        <v>900</v>
      </c>
    </row>
    <row r="354" spans="1:42" x14ac:dyDescent="0.2">
      <c r="A354" s="13" t="s">
        <v>780</v>
      </c>
      <c r="B354" s="13" t="s">
        <v>84</v>
      </c>
      <c r="C354" s="13">
        <v>450</v>
      </c>
      <c r="D354" s="13">
        <v>380</v>
      </c>
      <c r="E354" s="13">
        <v>430</v>
      </c>
      <c r="F354" s="13">
        <v>500</v>
      </c>
      <c r="H354" s="124">
        <v>10</v>
      </c>
      <c r="I354" s="71">
        <v>506</v>
      </c>
      <c r="J354" s="71">
        <v>465</v>
      </c>
      <c r="K354" s="71">
        <v>510</v>
      </c>
      <c r="L354" s="71">
        <v>525</v>
      </c>
      <c r="N354" s="171">
        <v>150</v>
      </c>
      <c r="O354" s="163">
        <v>534</v>
      </c>
      <c r="P354" s="163">
        <v>465</v>
      </c>
      <c r="Q354" s="163">
        <v>525</v>
      </c>
      <c r="R354" s="163">
        <v>580</v>
      </c>
      <c r="T354" s="171">
        <v>250</v>
      </c>
      <c r="U354" s="163">
        <v>716</v>
      </c>
      <c r="V354" s="163">
        <v>625</v>
      </c>
      <c r="W354" s="163">
        <v>700</v>
      </c>
      <c r="X354" s="163">
        <v>775</v>
      </c>
      <c r="Z354" s="171">
        <v>160</v>
      </c>
      <c r="AA354" s="163">
        <v>927</v>
      </c>
      <c r="AB354" s="163">
        <v>750</v>
      </c>
      <c r="AC354" s="163">
        <v>875</v>
      </c>
      <c r="AD354" s="163">
        <v>995</v>
      </c>
      <c r="AF354" s="171">
        <v>50</v>
      </c>
      <c r="AG354" s="163">
        <v>1330</v>
      </c>
      <c r="AH354" s="163">
        <v>1025</v>
      </c>
      <c r="AI354" s="163">
        <v>1200</v>
      </c>
      <c r="AJ354" s="163">
        <v>1450</v>
      </c>
      <c r="AL354" s="171">
        <v>610</v>
      </c>
      <c r="AM354" s="171">
        <v>775</v>
      </c>
      <c r="AN354" s="171">
        <v>585</v>
      </c>
      <c r="AO354" s="171">
        <v>710</v>
      </c>
      <c r="AP354" s="171">
        <v>850</v>
      </c>
    </row>
    <row r="355" spans="1:42" x14ac:dyDescent="0.2">
      <c r="A355" s="13" t="s">
        <v>782</v>
      </c>
      <c r="B355" s="13">
        <v>0</v>
      </c>
      <c r="C355" s="13">
        <v>450</v>
      </c>
      <c r="D355" s="13">
        <v>380</v>
      </c>
      <c r="E355" s="13">
        <v>430</v>
      </c>
      <c r="F355" s="13">
        <v>500</v>
      </c>
      <c r="H355" s="124" t="s">
        <v>84</v>
      </c>
      <c r="I355" s="71">
        <v>569</v>
      </c>
      <c r="J355" s="71">
        <v>450</v>
      </c>
      <c r="K355" s="71">
        <v>542</v>
      </c>
      <c r="L355" s="71">
        <v>665</v>
      </c>
      <c r="N355" s="171">
        <v>50</v>
      </c>
      <c r="O355" s="163">
        <v>577</v>
      </c>
      <c r="P355" s="163">
        <v>500</v>
      </c>
      <c r="Q355" s="163">
        <v>575</v>
      </c>
      <c r="R355" s="163">
        <v>650</v>
      </c>
      <c r="T355" s="171">
        <v>140</v>
      </c>
      <c r="U355" s="163">
        <v>785</v>
      </c>
      <c r="V355" s="163">
        <v>695</v>
      </c>
      <c r="W355" s="163">
        <v>763</v>
      </c>
      <c r="X355" s="163">
        <v>825</v>
      </c>
      <c r="Z355" s="171">
        <v>160</v>
      </c>
      <c r="AA355" s="163">
        <v>963</v>
      </c>
      <c r="AB355" s="163">
        <v>875</v>
      </c>
      <c r="AC355" s="163">
        <v>948</v>
      </c>
      <c r="AD355" s="163">
        <v>1025</v>
      </c>
      <c r="AF355" s="171">
        <v>60</v>
      </c>
      <c r="AG355" s="163">
        <v>1511</v>
      </c>
      <c r="AH355" s="163">
        <v>1126</v>
      </c>
      <c r="AI355" s="163">
        <v>1400</v>
      </c>
      <c r="AJ355" s="163">
        <v>1725</v>
      </c>
      <c r="AL355" s="171">
        <v>410</v>
      </c>
      <c r="AM355" s="171">
        <v>930</v>
      </c>
      <c r="AN355" s="171">
        <v>720</v>
      </c>
      <c r="AO355" s="171">
        <v>863</v>
      </c>
      <c r="AP355" s="171">
        <v>1025</v>
      </c>
    </row>
    <row r="356" spans="1:42" x14ac:dyDescent="0.2">
      <c r="A356" s="13" t="s">
        <v>849</v>
      </c>
      <c r="B356" s="13">
        <v>250</v>
      </c>
      <c r="C356" s="13">
        <v>451</v>
      </c>
      <c r="D356" s="13">
        <v>385</v>
      </c>
      <c r="E356" s="13">
        <v>437</v>
      </c>
      <c r="F356" s="13">
        <v>520</v>
      </c>
      <c r="H356" s="124">
        <v>100</v>
      </c>
      <c r="I356" s="71">
        <v>433</v>
      </c>
      <c r="J356" s="71">
        <v>385</v>
      </c>
      <c r="K356" s="71">
        <v>425</v>
      </c>
      <c r="L356" s="71">
        <v>478</v>
      </c>
      <c r="N356" s="171">
        <v>1080</v>
      </c>
      <c r="O356" s="163">
        <v>536</v>
      </c>
      <c r="P356" s="163">
        <v>465</v>
      </c>
      <c r="Q356" s="163">
        <v>525</v>
      </c>
      <c r="R356" s="163">
        <v>595</v>
      </c>
      <c r="T356" s="171">
        <v>2610</v>
      </c>
      <c r="U356" s="163">
        <v>699</v>
      </c>
      <c r="V356" s="163">
        <v>625</v>
      </c>
      <c r="W356" s="163">
        <v>695</v>
      </c>
      <c r="X356" s="163">
        <v>750</v>
      </c>
      <c r="Z356" s="171">
        <v>1940</v>
      </c>
      <c r="AA356" s="163">
        <v>856</v>
      </c>
      <c r="AB356" s="163">
        <v>725</v>
      </c>
      <c r="AC356" s="163">
        <v>825</v>
      </c>
      <c r="AD356" s="163">
        <v>925</v>
      </c>
      <c r="AF356" s="171">
        <v>570</v>
      </c>
      <c r="AG356" s="163">
        <v>1367</v>
      </c>
      <c r="AH356" s="163">
        <v>950</v>
      </c>
      <c r="AI356" s="163">
        <v>1200</v>
      </c>
      <c r="AJ356" s="163">
        <v>1500</v>
      </c>
      <c r="AL356" s="171">
        <v>6550</v>
      </c>
      <c r="AM356" s="171">
        <v>764</v>
      </c>
      <c r="AN356" s="171">
        <v>595</v>
      </c>
      <c r="AO356" s="171">
        <v>700</v>
      </c>
      <c r="AP356" s="171">
        <v>850</v>
      </c>
    </row>
    <row r="357" spans="1:42" x14ac:dyDescent="0.2">
      <c r="A357" s="13" t="s">
        <v>784</v>
      </c>
      <c r="B357" s="13">
        <v>20</v>
      </c>
      <c r="C357" s="13">
        <v>391</v>
      </c>
      <c r="D357" s="13">
        <v>355</v>
      </c>
      <c r="E357" s="13">
        <v>387</v>
      </c>
      <c r="F357" s="13">
        <v>417</v>
      </c>
      <c r="H357" s="124">
        <v>20</v>
      </c>
      <c r="I357" s="71">
        <v>479</v>
      </c>
      <c r="J357" s="71">
        <v>395</v>
      </c>
      <c r="K357" s="71">
        <v>482</v>
      </c>
      <c r="L357" s="71">
        <v>550</v>
      </c>
      <c r="N357" s="171">
        <v>210</v>
      </c>
      <c r="O357" s="163">
        <v>565</v>
      </c>
      <c r="P357" s="163">
        <v>495</v>
      </c>
      <c r="Q357" s="163">
        <v>550</v>
      </c>
      <c r="R357" s="163">
        <v>625</v>
      </c>
      <c r="T357" s="171">
        <v>480</v>
      </c>
      <c r="U357" s="163">
        <v>764</v>
      </c>
      <c r="V357" s="163">
        <v>675</v>
      </c>
      <c r="W357" s="163">
        <v>750</v>
      </c>
      <c r="X357" s="163">
        <v>800</v>
      </c>
      <c r="Z357" s="171">
        <v>340</v>
      </c>
      <c r="AA357" s="163">
        <v>1003</v>
      </c>
      <c r="AB357" s="163">
        <v>850</v>
      </c>
      <c r="AC357" s="163">
        <v>925</v>
      </c>
      <c r="AD357" s="163">
        <v>1100</v>
      </c>
      <c r="AF357" s="171">
        <v>150</v>
      </c>
      <c r="AG357" s="163">
        <v>1715</v>
      </c>
      <c r="AH357" s="163">
        <v>1200</v>
      </c>
      <c r="AI357" s="163">
        <v>1500</v>
      </c>
      <c r="AJ357" s="163">
        <v>2000</v>
      </c>
      <c r="AL357" s="171">
        <v>1220</v>
      </c>
      <c r="AM357" s="171">
        <v>905</v>
      </c>
      <c r="AN357" s="171">
        <v>650</v>
      </c>
      <c r="AO357" s="171">
        <v>795</v>
      </c>
      <c r="AP357" s="171">
        <v>975</v>
      </c>
    </row>
    <row r="358" spans="1:42" x14ac:dyDescent="0.2">
      <c r="A358" s="13" t="s">
        <v>786</v>
      </c>
      <c r="B358" s="13">
        <v>90</v>
      </c>
      <c r="C358" s="13">
        <v>482</v>
      </c>
      <c r="D358" s="13">
        <v>433</v>
      </c>
      <c r="E358" s="13">
        <v>477</v>
      </c>
      <c r="F358" s="13">
        <v>520</v>
      </c>
      <c r="H358" s="124">
        <v>10</v>
      </c>
      <c r="I358" s="71">
        <v>451</v>
      </c>
      <c r="J358" s="71">
        <v>425</v>
      </c>
      <c r="K358" s="71">
        <v>465</v>
      </c>
      <c r="L358" s="71">
        <v>485</v>
      </c>
      <c r="N358" s="171">
        <v>230</v>
      </c>
      <c r="O358" s="163">
        <v>541</v>
      </c>
      <c r="P358" s="163">
        <v>450</v>
      </c>
      <c r="Q358" s="163">
        <v>525</v>
      </c>
      <c r="R358" s="163">
        <v>595</v>
      </c>
      <c r="T358" s="171">
        <v>660</v>
      </c>
      <c r="U358" s="163">
        <v>660</v>
      </c>
      <c r="V358" s="163">
        <v>575</v>
      </c>
      <c r="W358" s="163">
        <v>650</v>
      </c>
      <c r="X358" s="163">
        <v>725</v>
      </c>
      <c r="Z358" s="171">
        <v>560</v>
      </c>
      <c r="AA358" s="163">
        <v>793</v>
      </c>
      <c r="AB358" s="163">
        <v>675</v>
      </c>
      <c r="AC358" s="163">
        <v>775</v>
      </c>
      <c r="AD358" s="163">
        <v>850</v>
      </c>
      <c r="AF358" s="171">
        <v>140</v>
      </c>
      <c r="AG358" s="163">
        <v>1130</v>
      </c>
      <c r="AH358" s="163">
        <v>825</v>
      </c>
      <c r="AI358" s="163">
        <v>975</v>
      </c>
      <c r="AJ358" s="163">
        <v>1250</v>
      </c>
      <c r="AL358" s="171">
        <v>1700</v>
      </c>
      <c r="AM358" s="171">
        <v>716</v>
      </c>
      <c r="AN358" s="171">
        <v>575</v>
      </c>
      <c r="AO358" s="171">
        <v>675</v>
      </c>
      <c r="AP358" s="171">
        <v>795</v>
      </c>
    </row>
    <row r="359" spans="1:42" x14ac:dyDescent="0.2">
      <c r="A359" s="13" t="s">
        <v>851</v>
      </c>
      <c r="B359" s="13">
        <v>10</v>
      </c>
      <c r="C359" s="13">
        <v>449</v>
      </c>
      <c r="D359" s="13">
        <v>375</v>
      </c>
      <c r="E359" s="13">
        <v>404</v>
      </c>
      <c r="F359" s="13">
        <v>525</v>
      </c>
      <c r="H359" s="124">
        <v>20</v>
      </c>
      <c r="I359" s="71">
        <v>421</v>
      </c>
      <c r="J359" s="71">
        <v>375</v>
      </c>
      <c r="K359" s="71">
        <v>425</v>
      </c>
      <c r="L359" s="71">
        <v>483</v>
      </c>
      <c r="N359" s="171">
        <v>200</v>
      </c>
      <c r="O359" s="163">
        <v>543</v>
      </c>
      <c r="P359" s="163">
        <v>495</v>
      </c>
      <c r="Q359" s="163">
        <v>550</v>
      </c>
      <c r="R359" s="163">
        <v>595</v>
      </c>
      <c r="T359" s="171">
        <v>630</v>
      </c>
      <c r="U359" s="163">
        <v>708</v>
      </c>
      <c r="V359" s="163">
        <v>625</v>
      </c>
      <c r="W359" s="163">
        <v>695</v>
      </c>
      <c r="X359" s="163">
        <v>775</v>
      </c>
      <c r="Z359" s="171">
        <v>470</v>
      </c>
      <c r="AA359" s="163">
        <v>836</v>
      </c>
      <c r="AB359" s="163">
        <v>725</v>
      </c>
      <c r="AC359" s="163">
        <v>800</v>
      </c>
      <c r="AD359" s="163">
        <v>900</v>
      </c>
      <c r="AF359" s="171">
        <v>130</v>
      </c>
      <c r="AG359" s="163">
        <v>1191</v>
      </c>
      <c r="AH359" s="163">
        <v>900</v>
      </c>
      <c r="AI359" s="163">
        <v>1145</v>
      </c>
      <c r="AJ359" s="163">
        <v>1395</v>
      </c>
      <c r="AL359" s="171">
        <v>1470</v>
      </c>
      <c r="AM359" s="171">
        <v>764</v>
      </c>
      <c r="AN359" s="171">
        <v>625</v>
      </c>
      <c r="AO359" s="171">
        <v>725</v>
      </c>
      <c r="AP359" s="171">
        <v>850</v>
      </c>
    </row>
    <row r="360" spans="1:42" ht="15" thickBot="1" x14ac:dyDescent="0.25">
      <c r="A360" s="13" t="s">
        <v>788</v>
      </c>
      <c r="B360" s="13">
        <v>120</v>
      </c>
      <c r="C360" s="13">
        <v>439</v>
      </c>
      <c r="D360" s="13">
        <v>375</v>
      </c>
      <c r="E360" s="13">
        <v>432</v>
      </c>
      <c r="F360" s="13">
        <v>500</v>
      </c>
      <c r="H360" s="124">
        <v>50</v>
      </c>
      <c r="I360" s="71">
        <v>417</v>
      </c>
      <c r="J360" s="71">
        <v>385</v>
      </c>
      <c r="K360" s="71">
        <v>400</v>
      </c>
      <c r="L360" s="71">
        <v>450</v>
      </c>
      <c r="N360" s="172">
        <v>440</v>
      </c>
      <c r="O360" s="164">
        <v>517</v>
      </c>
      <c r="P360" s="164">
        <v>450</v>
      </c>
      <c r="Q360" s="164">
        <v>510</v>
      </c>
      <c r="R360" s="164">
        <v>575</v>
      </c>
      <c r="T360" s="172">
        <v>840</v>
      </c>
      <c r="U360" s="164">
        <v>685</v>
      </c>
      <c r="V360" s="164">
        <v>625</v>
      </c>
      <c r="W360" s="164">
        <v>680</v>
      </c>
      <c r="X360" s="164">
        <v>750</v>
      </c>
      <c r="Z360" s="172">
        <v>560</v>
      </c>
      <c r="AA360" s="164">
        <v>849</v>
      </c>
      <c r="AB360" s="164">
        <v>745</v>
      </c>
      <c r="AC360" s="164">
        <v>825</v>
      </c>
      <c r="AD360" s="164">
        <v>900</v>
      </c>
      <c r="AF360" s="172">
        <v>140</v>
      </c>
      <c r="AG360" s="164">
        <v>1394</v>
      </c>
      <c r="AH360" s="164">
        <v>1100</v>
      </c>
      <c r="AI360" s="164">
        <v>1200</v>
      </c>
      <c r="AJ360" s="164">
        <v>1600</v>
      </c>
      <c r="AL360" s="172">
        <v>2150</v>
      </c>
      <c r="AM360" s="172">
        <v>721</v>
      </c>
      <c r="AN360" s="172">
        <v>555</v>
      </c>
      <c r="AO360" s="172">
        <v>675</v>
      </c>
      <c r="AP360" s="172">
        <v>795</v>
      </c>
    </row>
    <row r="361" spans="1:42" x14ac:dyDescent="0.2">
      <c r="A361" s="13" t="s">
        <v>993</v>
      </c>
    </row>
    <row r="363" spans="1:42" x14ac:dyDescent="0.2">
      <c r="A363" s="13" t="s">
        <v>994</v>
      </c>
    </row>
    <row r="364" spans="1:42" x14ac:dyDescent="0.2">
      <c r="A364" s="13" t="s">
        <v>995</v>
      </c>
    </row>
    <row r="366" spans="1:42" x14ac:dyDescent="0.2">
      <c r="A366" s="13" t="s">
        <v>996</v>
      </c>
    </row>
    <row r="367" spans="1:42" x14ac:dyDescent="0.2">
      <c r="A367" s="13" t="s">
        <v>997</v>
      </c>
    </row>
    <row r="369" spans="1:1" x14ac:dyDescent="0.2">
      <c r="A369" s="13" t="s">
        <v>998</v>
      </c>
    </row>
    <row r="370" spans="1:1" x14ac:dyDescent="0.2">
      <c r="A370" s="13" t="s">
        <v>999</v>
      </c>
    </row>
    <row r="372" spans="1:1" x14ac:dyDescent="0.2">
      <c r="A372" s="13" t="s">
        <v>1000</v>
      </c>
    </row>
    <row r="373" spans="1:1" x14ac:dyDescent="0.2">
      <c r="A373" s="13" t="s">
        <v>1001</v>
      </c>
    </row>
    <row r="375" spans="1:1" x14ac:dyDescent="0.2">
      <c r="A375" s="13" t="s">
        <v>1002</v>
      </c>
    </row>
    <row r="377" spans="1:1" x14ac:dyDescent="0.2">
      <c r="A377" s="13" t="s">
        <v>1003</v>
      </c>
    </row>
    <row r="379" spans="1:1" x14ac:dyDescent="0.2">
      <c r="A379" s="13" t="s">
        <v>1004</v>
      </c>
    </row>
    <row r="381" spans="1:1" x14ac:dyDescent="0.2">
      <c r="A381" s="13" t="s">
        <v>1005</v>
      </c>
    </row>
    <row r="383" spans="1:1" x14ac:dyDescent="0.2">
      <c r="A383" s="13" t="s">
        <v>1006</v>
      </c>
    </row>
    <row r="385" spans="1:1" x14ac:dyDescent="0.2">
      <c r="A385" s="13" t="s">
        <v>1007</v>
      </c>
    </row>
    <row r="388" spans="1:1" x14ac:dyDescent="0.2">
      <c r="A388" s="13" t="s">
        <v>1008</v>
      </c>
    </row>
    <row r="391" spans="1:1" x14ac:dyDescent="0.2">
      <c r="A391" s="13" t="s">
        <v>1009</v>
      </c>
    </row>
    <row r="393" spans="1:1" x14ac:dyDescent="0.2">
      <c r="A393" s="13" t="s">
        <v>1010</v>
      </c>
    </row>
    <row r="396" spans="1:1" x14ac:dyDescent="0.2">
      <c r="A396" s="13" t="s">
        <v>1011</v>
      </c>
    </row>
    <row r="397" spans="1:1" x14ac:dyDescent="0.2">
      <c r="A397" s="13" t="s">
        <v>1012</v>
      </c>
    </row>
    <row r="399" spans="1:1" x14ac:dyDescent="0.2">
      <c r="A399" s="13" t="s">
        <v>1013</v>
      </c>
    </row>
  </sheetData>
  <sheetProtection algorithmName="SHA-512" hashValue="21HUxrT76QwTKKKApUjbY5Z0567C3yhCaWiruqqvX3xIOP5cCRlSlSsi7oJwXdhjQ2kltEFliwIWL5TPQscQIg==" saltValue="483vHuC57Ky2gkZ+fgWr6A==" spinCount="100000" sheet="1" objects="1" scenarios="1"/>
  <mergeCells count="7">
    <mergeCell ref="AL2:AP2"/>
    <mergeCell ref="B2:F2"/>
    <mergeCell ref="H2:L2"/>
    <mergeCell ref="N2:R2"/>
    <mergeCell ref="T2:X2"/>
    <mergeCell ref="Z2:AD2"/>
    <mergeCell ref="AF2:A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BDCCD-742E-48AC-899E-D1342FB60A12}">
  <dimension ref="A1:C44"/>
  <sheetViews>
    <sheetView topLeftCell="A22" workbookViewId="0">
      <selection activeCell="L50" sqref="L50"/>
    </sheetView>
  </sheetViews>
  <sheetFormatPr defaultRowHeight="15" x14ac:dyDescent="0.25"/>
  <cols>
    <col min="1" max="1" width="24.5703125" bestFit="1" customWidth="1"/>
    <col min="2" max="2" width="18.85546875" bestFit="1" customWidth="1"/>
    <col min="3" max="3" width="20.7109375" bestFit="1" customWidth="1"/>
  </cols>
  <sheetData>
    <row r="1" spans="1:2" x14ac:dyDescent="0.25">
      <c r="A1" t="s">
        <v>1651</v>
      </c>
      <c r="B1" t="s">
        <v>1666</v>
      </c>
    </row>
    <row r="2" spans="1:2" x14ac:dyDescent="0.25">
      <c r="A2" t="s">
        <v>1652</v>
      </c>
      <c r="B2">
        <v>175</v>
      </c>
    </row>
    <row r="3" spans="1:2" x14ac:dyDescent="0.25">
      <c r="A3" t="s">
        <v>1653</v>
      </c>
      <c r="B3">
        <v>200</v>
      </c>
    </row>
    <row r="4" spans="1:2" x14ac:dyDescent="0.25">
      <c r="A4" t="s">
        <v>1654</v>
      </c>
      <c r="B4">
        <v>225</v>
      </c>
    </row>
    <row r="5" spans="1:2" x14ac:dyDescent="0.25">
      <c r="A5" t="s">
        <v>1655</v>
      </c>
      <c r="B5">
        <v>202</v>
      </c>
    </row>
    <row r="6" spans="1:2" x14ac:dyDescent="0.25">
      <c r="A6" t="s">
        <v>733</v>
      </c>
      <c r="B6">
        <v>142</v>
      </c>
    </row>
    <row r="7" spans="1:2" x14ac:dyDescent="0.25">
      <c r="A7" t="s">
        <v>845</v>
      </c>
      <c r="B7">
        <v>202</v>
      </c>
    </row>
    <row r="8" spans="1:2" x14ac:dyDescent="0.25">
      <c r="A8" t="s">
        <v>501</v>
      </c>
      <c r="B8">
        <v>148</v>
      </c>
    </row>
    <row r="9" spans="1:2" x14ac:dyDescent="0.25">
      <c r="A9" t="s">
        <v>1656</v>
      </c>
      <c r="B9">
        <v>246</v>
      </c>
    </row>
    <row r="10" spans="1:2" x14ac:dyDescent="0.25">
      <c r="A10" t="s">
        <v>1657</v>
      </c>
      <c r="B10">
        <v>178</v>
      </c>
    </row>
    <row r="11" spans="1:2" x14ac:dyDescent="0.25">
      <c r="A11" t="s">
        <v>1051</v>
      </c>
      <c r="B11">
        <v>109</v>
      </c>
    </row>
    <row r="12" spans="1:2" x14ac:dyDescent="0.25">
      <c r="A12" t="s">
        <v>1658</v>
      </c>
      <c r="B12">
        <v>193</v>
      </c>
    </row>
    <row r="13" spans="1:2" x14ac:dyDescent="0.25">
      <c r="A13" t="s">
        <v>1659</v>
      </c>
      <c r="B13">
        <v>199</v>
      </c>
    </row>
    <row r="14" spans="1:2" x14ac:dyDescent="0.25">
      <c r="A14" t="s">
        <v>1082</v>
      </c>
      <c r="B14">
        <v>221</v>
      </c>
    </row>
    <row r="15" spans="1:2" x14ac:dyDescent="0.25">
      <c r="A15" t="s">
        <v>1660</v>
      </c>
      <c r="B15">
        <v>160</v>
      </c>
    </row>
    <row r="16" spans="1:2" x14ac:dyDescent="0.25">
      <c r="A16" t="s">
        <v>1083</v>
      </c>
      <c r="B16">
        <v>218</v>
      </c>
    </row>
    <row r="17" spans="1:2" x14ac:dyDescent="0.25">
      <c r="A17" t="s">
        <v>1661</v>
      </c>
      <c r="B17">
        <v>171</v>
      </c>
    </row>
    <row r="18" spans="1:2" x14ac:dyDescent="0.25">
      <c r="A18" t="s">
        <v>1662</v>
      </c>
      <c r="B18">
        <v>232</v>
      </c>
    </row>
    <row r="19" spans="1:2" x14ac:dyDescent="0.25">
      <c r="A19" t="s">
        <v>1663</v>
      </c>
      <c r="B19">
        <v>202</v>
      </c>
    </row>
    <row r="20" spans="1:2" x14ac:dyDescent="0.25">
      <c r="A20" t="s">
        <v>1664</v>
      </c>
      <c r="B20">
        <v>238</v>
      </c>
    </row>
    <row r="21" spans="1:2" x14ac:dyDescent="0.25">
      <c r="A21" t="s">
        <v>1665</v>
      </c>
      <c r="B21">
        <v>186</v>
      </c>
    </row>
    <row r="23" spans="1:2" x14ac:dyDescent="0.25">
      <c r="A23" t="s">
        <v>1651</v>
      </c>
      <c r="B23" t="s">
        <v>1667</v>
      </c>
    </row>
    <row r="24" spans="1:2" x14ac:dyDescent="0.25">
      <c r="A24" t="s">
        <v>1655</v>
      </c>
      <c r="B24">
        <v>251</v>
      </c>
    </row>
    <row r="25" spans="1:2" x14ac:dyDescent="0.25">
      <c r="A25" t="s">
        <v>1657</v>
      </c>
      <c r="B25">
        <v>187</v>
      </c>
    </row>
    <row r="26" spans="1:2" x14ac:dyDescent="0.25">
      <c r="A26" t="s">
        <v>1659</v>
      </c>
      <c r="B26">
        <v>190</v>
      </c>
    </row>
    <row r="27" spans="1:2" x14ac:dyDescent="0.25">
      <c r="A27" t="s">
        <v>1083</v>
      </c>
      <c r="B27">
        <v>304</v>
      </c>
    </row>
    <row r="28" spans="1:2" x14ac:dyDescent="0.25">
      <c r="A28" t="s">
        <v>1661</v>
      </c>
      <c r="B28">
        <v>231</v>
      </c>
    </row>
    <row r="29" spans="1:2" x14ac:dyDescent="0.25">
      <c r="A29" t="s">
        <v>1662</v>
      </c>
      <c r="B29">
        <v>191</v>
      </c>
    </row>
    <row r="30" spans="1:2" x14ac:dyDescent="0.25">
      <c r="A30" t="s">
        <v>1663</v>
      </c>
      <c r="B30">
        <v>220</v>
      </c>
    </row>
    <row r="31" spans="1:2" x14ac:dyDescent="0.25">
      <c r="A31" t="s">
        <v>1664</v>
      </c>
      <c r="B31">
        <v>232</v>
      </c>
    </row>
    <row r="32" spans="1:2" x14ac:dyDescent="0.25">
      <c r="A32" t="s">
        <v>1665</v>
      </c>
      <c r="B32">
        <v>233</v>
      </c>
    </row>
    <row r="34" spans="1:3" x14ac:dyDescent="0.25">
      <c r="A34" s="72"/>
      <c r="B34" s="72" t="s">
        <v>1668</v>
      </c>
      <c r="C34" s="72" t="s">
        <v>1669</v>
      </c>
    </row>
    <row r="35" spans="1:3" x14ac:dyDescent="0.25">
      <c r="A35" s="74" t="s">
        <v>1078</v>
      </c>
      <c r="B35" s="72">
        <f>SUM(B5,B24)</f>
        <v>453</v>
      </c>
      <c r="C35" s="118">
        <f>B35/12</f>
        <v>37.75</v>
      </c>
    </row>
    <row r="36" spans="1:3" x14ac:dyDescent="0.25">
      <c r="A36" s="74" t="s">
        <v>1079</v>
      </c>
      <c r="B36" s="72">
        <f>SUM(B9+B24)</f>
        <v>497</v>
      </c>
      <c r="C36" s="118">
        <f t="shared" ref="C36:C42" si="0">B36/12</f>
        <v>41.416666666666664</v>
      </c>
    </row>
    <row r="37" spans="1:3" x14ac:dyDescent="0.25">
      <c r="A37" s="74" t="s">
        <v>1080</v>
      </c>
      <c r="B37" s="72">
        <f>(B10+B25)</f>
        <v>365</v>
      </c>
      <c r="C37" s="118">
        <f t="shared" si="0"/>
        <v>30.416666666666668</v>
      </c>
    </row>
    <row r="38" spans="1:3" x14ac:dyDescent="0.25">
      <c r="A38" s="74" t="s">
        <v>1081</v>
      </c>
      <c r="B38" s="72">
        <f>(B19+B30)</f>
        <v>422</v>
      </c>
      <c r="C38" s="118">
        <f t="shared" si="0"/>
        <v>35.166666666666664</v>
      </c>
    </row>
    <row r="39" spans="1:3" x14ac:dyDescent="0.25">
      <c r="A39" s="74" t="s">
        <v>1082</v>
      </c>
      <c r="B39" s="72">
        <f>SUM(B17,B28)</f>
        <v>402</v>
      </c>
      <c r="C39" s="118">
        <f t="shared" si="0"/>
        <v>33.5</v>
      </c>
    </row>
    <row r="40" spans="1:3" x14ac:dyDescent="0.25">
      <c r="A40" s="74" t="s">
        <v>1083</v>
      </c>
      <c r="B40" s="72">
        <f>SUM(B16,B27)</f>
        <v>522</v>
      </c>
      <c r="C40" s="118">
        <f t="shared" si="0"/>
        <v>43.5</v>
      </c>
    </row>
    <row r="41" spans="1:3" x14ac:dyDescent="0.25">
      <c r="A41" s="74" t="s">
        <v>1084</v>
      </c>
      <c r="B41" s="72">
        <f>SUM(B13+B26)</f>
        <v>389</v>
      </c>
      <c r="C41" s="118">
        <f t="shared" si="0"/>
        <v>32.416666666666664</v>
      </c>
    </row>
    <row r="42" spans="1:3" x14ac:dyDescent="0.25">
      <c r="A42" s="74" t="s">
        <v>1085</v>
      </c>
      <c r="B42" s="72">
        <f>SUM(B21+B32)</f>
        <v>419</v>
      </c>
      <c r="C42" s="118">
        <f t="shared" si="0"/>
        <v>34.916666666666664</v>
      </c>
    </row>
    <row r="44" spans="1:3" x14ac:dyDescent="0.25">
      <c r="A44" s="152" t="s">
        <v>960</v>
      </c>
    </row>
  </sheetData>
  <sheetProtection algorithmName="SHA-512" hashValue="0BRFBbiqGGLVUUe7PRSbt2PSAEJZOXuIeqokY6ovA2+Yuvjk2iEn+z93LoveMsqjRBdQuVYbwutLRSH6vFVxsA==" saltValue="HNnQqWZW+asq2iixHupT+Q==" spinCount="100000" sheet="1" objects="1" scenarios="1" selectLockedCells="1" selectUnlockedCell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B8A6-1078-453E-A7E3-0F6E75F6B472}">
  <dimension ref="A1:AC34"/>
  <sheetViews>
    <sheetView zoomScale="85" zoomScaleNormal="85" workbookViewId="0">
      <selection activeCell="D33" sqref="D33"/>
    </sheetView>
  </sheetViews>
  <sheetFormatPr defaultColWidth="9.140625" defaultRowHeight="14.25" x14ac:dyDescent="0.2"/>
  <cols>
    <col min="1" max="1" width="31.140625" style="13" customWidth="1"/>
    <col min="2" max="2" width="17.42578125" style="13" customWidth="1"/>
    <col min="3" max="3" width="18.42578125" style="13" customWidth="1"/>
    <col min="4" max="4" width="24.140625" style="13" customWidth="1"/>
    <col min="5" max="5" width="16.42578125" style="13" customWidth="1"/>
    <col min="6" max="6" width="18" style="13" customWidth="1"/>
    <col min="7" max="8" width="14" style="13" customWidth="1"/>
    <col min="9" max="9" width="16.5703125" style="13" customWidth="1"/>
    <col min="10" max="10" width="22.85546875" style="13" customWidth="1"/>
    <col min="11" max="11" width="19.5703125" style="13" customWidth="1"/>
    <col min="12" max="12" width="19.140625" style="13" customWidth="1"/>
    <col min="13" max="13" width="17" style="13" customWidth="1"/>
    <col min="14" max="14" width="20.5703125" style="13" customWidth="1"/>
    <col min="15" max="15" width="25.42578125" style="13" customWidth="1"/>
    <col min="16" max="16" width="17.28515625" style="13" bestFit="1" customWidth="1"/>
    <col min="17" max="17" width="11.28515625" style="13" bestFit="1" customWidth="1"/>
    <col min="18" max="18" width="21.42578125" style="13" bestFit="1" customWidth="1"/>
    <col min="19" max="19" width="15.5703125" style="13" bestFit="1" customWidth="1"/>
    <col min="20" max="20" width="17.28515625" style="13" bestFit="1" customWidth="1"/>
    <col min="21" max="21" width="11.28515625" style="13" bestFit="1" customWidth="1"/>
    <col min="22" max="22" width="21.42578125" style="13" bestFit="1" customWidth="1"/>
    <col min="23" max="23" width="9.140625" style="13"/>
    <col min="24" max="24" width="19.85546875" style="13" bestFit="1" customWidth="1"/>
    <col min="25" max="25" width="24" style="13" bestFit="1" customWidth="1"/>
    <col min="26" max="16384" width="9.140625" style="13"/>
  </cols>
  <sheetData>
    <row r="1" spans="1:29" ht="15" x14ac:dyDescent="0.25">
      <c r="B1" s="363" t="s">
        <v>970</v>
      </c>
      <c r="C1" s="363"/>
      <c r="D1" s="363"/>
      <c r="E1" s="363"/>
      <c r="F1" s="363"/>
      <c r="G1" s="363"/>
      <c r="H1" s="363"/>
      <c r="I1" s="363"/>
      <c r="J1" s="363"/>
      <c r="K1" s="363"/>
      <c r="L1" s="363"/>
      <c r="M1" s="363"/>
      <c r="N1" s="363"/>
      <c r="O1" s="363"/>
      <c r="P1" s="364" t="s">
        <v>894</v>
      </c>
      <c r="Q1" s="364"/>
      <c r="R1" s="364"/>
      <c r="S1" s="364"/>
      <c r="T1" s="364"/>
      <c r="U1" s="364"/>
      <c r="V1" s="364"/>
      <c r="W1" s="364"/>
      <c r="X1" s="364"/>
      <c r="Y1" s="364"/>
      <c r="Z1" s="364"/>
      <c r="AA1" s="364"/>
      <c r="AB1" s="364"/>
      <c r="AC1" s="364"/>
    </row>
    <row r="2" spans="1:29" ht="14.1" customHeight="1" x14ac:dyDescent="0.25">
      <c r="A2" s="74"/>
      <c r="B2" s="365" t="s">
        <v>212</v>
      </c>
      <c r="C2" s="365"/>
      <c r="D2" s="365"/>
      <c r="E2" s="365"/>
      <c r="F2" s="365" t="s">
        <v>220</v>
      </c>
      <c r="G2" s="365"/>
      <c r="H2" s="365"/>
      <c r="I2" s="365"/>
      <c r="J2" s="366" t="s">
        <v>212</v>
      </c>
      <c r="K2" s="366"/>
      <c r="L2" s="366" t="s">
        <v>211</v>
      </c>
      <c r="M2" s="366"/>
      <c r="N2" s="366" t="s">
        <v>106</v>
      </c>
      <c r="O2" s="366"/>
      <c r="P2" s="365" t="s">
        <v>94</v>
      </c>
      <c r="Q2" s="365"/>
      <c r="R2" s="365"/>
      <c r="S2" s="365"/>
      <c r="T2" s="365" t="s">
        <v>95</v>
      </c>
      <c r="U2" s="365"/>
      <c r="V2" s="365"/>
      <c r="W2" s="365"/>
      <c r="X2" s="366" t="s">
        <v>96</v>
      </c>
      <c r="Y2" s="366"/>
      <c r="Z2" s="366" t="s">
        <v>97</v>
      </c>
      <c r="AA2" s="366"/>
      <c r="AB2" s="366" t="s">
        <v>98</v>
      </c>
      <c r="AC2" s="366"/>
    </row>
    <row r="3" spans="1:29" x14ac:dyDescent="0.2">
      <c r="A3" s="74"/>
      <c r="B3" s="74" t="s">
        <v>221</v>
      </c>
      <c r="C3" s="74" t="s">
        <v>222</v>
      </c>
      <c r="D3" s="74" t="s">
        <v>223</v>
      </c>
      <c r="E3" s="74" t="s">
        <v>224</v>
      </c>
      <c r="F3" s="74" t="s">
        <v>225</v>
      </c>
      <c r="G3" s="74" t="s">
        <v>226</v>
      </c>
      <c r="H3" s="74" t="s">
        <v>227</v>
      </c>
      <c r="I3" s="74" t="s">
        <v>228</v>
      </c>
      <c r="J3" s="74" t="s">
        <v>229</v>
      </c>
      <c r="K3" s="74" t="s">
        <v>230</v>
      </c>
      <c r="L3" s="74" t="s">
        <v>231</v>
      </c>
      <c r="M3" s="74" t="s">
        <v>232</v>
      </c>
      <c r="N3" s="74" t="s">
        <v>233</v>
      </c>
      <c r="O3" s="74" t="s">
        <v>2207</v>
      </c>
      <c r="P3" s="74" t="s">
        <v>99</v>
      </c>
      <c r="Q3" s="74" t="s">
        <v>100</v>
      </c>
      <c r="R3" s="74" t="s">
        <v>101</v>
      </c>
      <c r="S3" s="74" t="s">
        <v>102</v>
      </c>
      <c r="T3" s="74" t="s">
        <v>99</v>
      </c>
      <c r="U3" s="74" t="s">
        <v>100</v>
      </c>
      <c r="V3" s="74" t="s">
        <v>101</v>
      </c>
      <c r="W3" s="74" t="s">
        <v>102</v>
      </c>
      <c r="X3" s="74" t="s">
        <v>103</v>
      </c>
      <c r="Y3" s="74" t="s">
        <v>104</v>
      </c>
      <c r="Z3" s="74" t="s">
        <v>103</v>
      </c>
      <c r="AA3" s="74" t="s">
        <v>104</v>
      </c>
      <c r="AB3" s="74" t="s">
        <v>105</v>
      </c>
      <c r="AC3" s="74" t="s">
        <v>2206</v>
      </c>
    </row>
    <row r="4" spans="1:29" x14ac:dyDescent="0.2">
      <c r="A4" s="74" t="s">
        <v>1078</v>
      </c>
      <c r="B4" s="75">
        <f>((P4*52)/12)*104.03%</f>
        <v>606.32151666666675</v>
      </c>
      <c r="C4" s="75">
        <f t="shared" ref="C4:O11" si="0">((Q4*52)/12)*104.03%</f>
        <v>568.63491533333331</v>
      </c>
      <c r="D4" s="75">
        <f t="shared" si="0"/>
        <v>474.28317300000003</v>
      </c>
      <c r="E4" s="75">
        <f t="shared" si="0"/>
        <v>473.69713733333333</v>
      </c>
      <c r="F4" s="75">
        <f t="shared" si="0"/>
        <v>1126.1802326666666</v>
      </c>
      <c r="G4" s="75">
        <f t="shared" si="0"/>
        <v>1051.0324283333334</v>
      </c>
      <c r="H4" s="75">
        <f t="shared" si="0"/>
        <v>926.70270766666658</v>
      </c>
      <c r="I4" s="75">
        <f t="shared" si="0"/>
        <v>924.85444133333328</v>
      </c>
      <c r="J4" s="75">
        <f t="shared" si="0"/>
        <v>226.25484700000001</v>
      </c>
      <c r="K4" s="75">
        <f t="shared" si="0"/>
        <v>189.24444066666666</v>
      </c>
      <c r="L4" s="75">
        <f t="shared" si="0"/>
        <v>418.0688286666666</v>
      </c>
      <c r="M4" s="75">
        <f t="shared" si="0"/>
        <v>369.65326666666664</v>
      </c>
      <c r="N4" s="75">
        <f t="shared" si="0"/>
        <v>268.67481333333336</v>
      </c>
      <c r="O4" s="75">
        <f t="shared" si="0"/>
        <v>266.37575033333331</v>
      </c>
      <c r="P4" s="75">
        <v>134.5</v>
      </c>
      <c r="Q4" s="75">
        <v>126.14</v>
      </c>
      <c r="R4" s="75">
        <v>105.21</v>
      </c>
      <c r="S4" s="75">
        <v>105.08</v>
      </c>
      <c r="T4" s="75">
        <v>249.82</v>
      </c>
      <c r="U4" s="75">
        <v>233.15</v>
      </c>
      <c r="V4" s="75">
        <v>205.57</v>
      </c>
      <c r="W4" s="75">
        <v>205.16</v>
      </c>
      <c r="X4" s="75">
        <v>50.19</v>
      </c>
      <c r="Y4" s="74">
        <v>41.98</v>
      </c>
      <c r="Z4" s="75">
        <v>92.74</v>
      </c>
      <c r="AA4" s="75">
        <v>82</v>
      </c>
      <c r="AB4" s="75">
        <v>59.6</v>
      </c>
      <c r="AC4" s="75">
        <v>59.09</v>
      </c>
    </row>
    <row r="5" spans="1:29" x14ac:dyDescent="0.2">
      <c r="A5" s="74" t="s">
        <v>1079</v>
      </c>
      <c r="B5" s="75">
        <f t="shared" ref="B5:B11" si="1">((P5*52)/12)*104.03%</f>
        <v>655.27803466666671</v>
      </c>
      <c r="C5" s="75">
        <f t="shared" si="0"/>
        <v>652.93389200000001</v>
      </c>
      <c r="D5" s="75">
        <f t="shared" si="0"/>
        <v>528.33369333333337</v>
      </c>
      <c r="E5" s="75">
        <f t="shared" si="0"/>
        <v>524.77239966666662</v>
      </c>
      <c r="F5" s="75">
        <f t="shared" si="0"/>
        <v>1305.7325449999998</v>
      </c>
      <c r="G5" s="75">
        <f t="shared" si="0"/>
        <v>1308.2119266666666</v>
      </c>
      <c r="H5" s="75">
        <f t="shared" si="0"/>
        <v>1057.028024</v>
      </c>
      <c r="I5" s="75">
        <f t="shared" si="0"/>
        <v>1049.3644806666666</v>
      </c>
      <c r="J5" s="75">
        <f t="shared" si="0"/>
        <v>237.2542856666667</v>
      </c>
      <c r="K5" s="75">
        <f t="shared" si="0"/>
        <v>211.91951299999999</v>
      </c>
      <c r="L5" s="75">
        <f t="shared" si="0"/>
        <v>473.65205766666662</v>
      </c>
      <c r="M5" s="75">
        <f t="shared" si="0"/>
        <v>423.38822933333336</v>
      </c>
      <c r="N5" s="75">
        <f t="shared" si="0"/>
        <v>276.65391433333332</v>
      </c>
      <c r="O5" s="75">
        <f t="shared" si="0"/>
        <v>320.06563333333338</v>
      </c>
      <c r="P5" s="75">
        <v>145.36000000000001</v>
      </c>
      <c r="Q5" s="75">
        <v>144.84</v>
      </c>
      <c r="R5" s="75">
        <v>117.2</v>
      </c>
      <c r="S5" s="75">
        <v>116.41</v>
      </c>
      <c r="T5" s="75">
        <v>289.64999999999998</v>
      </c>
      <c r="U5" s="75">
        <v>290.2</v>
      </c>
      <c r="V5" s="75">
        <v>234.48</v>
      </c>
      <c r="W5" s="75">
        <v>232.78</v>
      </c>
      <c r="X5" s="75">
        <v>52.63</v>
      </c>
      <c r="Y5" s="74">
        <v>47.01</v>
      </c>
      <c r="Z5" s="75">
        <v>105.07</v>
      </c>
      <c r="AA5" s="75">
        <v>93.92</v>
      </c>
      <c r="AB5" s="75">
        <v>61.37</v>
      </c>
      <c r="AC5" s="75">
        <v>71</v>
      </c>
    </row>
    <row r="6" spans="1:29" x14ac:dyDescent="0.2">
      <c r="A6" s="74" t="s">
        <v>1080</v>
      </c>
      <c r="B6" s="75">
        <f t="shared" si="1"/>
        <v>588.92076533333318</v>
      </c>
      <c r="C6" s="75">
        <f t="shared" si="0"/>
        <v>577.47053000000005</v>
      </c>
      <c r="D6" s="75">
        <f t="shared" si="0"/>
        <v>481.99179600000002</v>
      </c>
      <c r="E6" s="75">
        <f t="shared" si="0"/>
        <v>481.40576033333332</v>
      </c>
      <c r="F6" s="75">
        <f t="shared" si="0"/>
        <v>1028.0868780000001</v>
      </c>
      <c r="G6" s="75">
        <f t="shared" si="0"/>
        <v>1024.6157436666667</v>
      </c>
      <c r="H6" s="75">
        <f t="shared" si="0"/>
        <v>908.58068166666669</v>
      </c>
      <c r="I6" s="75">
        <f t="shared" si="0"/>
        <v>944.01329966666663</v>
      </c>
      <c r="J6" s="75">
        <f t="shared" si="0"/>
        <v>227.02120133333332</v>
      </c>
      <c r="K6" s="75">
        <f t="shared" si="0"/>
        <v>221.6116413333333</v>
      </c>
      <c r="L6" s="75">
        <f t="shared" si="0"/>
        <v>406.66367300000002</v>
      </c>
      <c r="M6" s="75">
        <f t="shared" si="0"/>
        <v>370.73517866666663</v>
      </c>
      <c r="N6" s="75">
        <f t="shared" si="0"/>
        <v>277.19487033333331</v>
      </c>
      <c r="O6" s="75">
        <f t="shared" si="0"/>
        <v>255.37631166666665</v>
      </c>
      <c r="P6" s="75">
        <v>130.63999999999999</v>
      </c>
      <c r="Q6" s="75">
        <v>128.1</v>
      </c>
      <c r="R6" s="75">
        <v>106.92</v>
      </c>
      <c r="S6" s="75">
        <v>106.79</v>
      </c>
      <c r="T6" s="75">
        <v>228.06</v>
      </c>
      <c r="U6" s="75">
        <v>227.29</v>
      </c>
      <c r="V6" s="75">
        <v>201.55</v>
      </c>
      <c r="W6" s="75">
        <v>209.41</v>
      </c>
      <c r="X6" s="75">
        <v>50.36</v>
      </c>
      <c r="Y6" s="74">
        <v>49.16</v>
      </c>
      <c r="Z6" s="75">
        <v>90.21</v>
      </c>
      <c r="AA6" s="75">
        <v>82.24</v>
      </c>
      <c r="AB6" s="75">
        <v>61.49</v>
      </c>
      <c r="AC6" s="75">
        <v>56.65</v>
      </c>
    </row>
    <row r="7" spans="1:29" x14ac:dyDescent="0.2">
      <c r="A7" s="74" t="s">
        <v>1081</v>
      </c>
      <c r="B7" s="75">
        <f t="shared" si="1"/>
        <v>569.94222566666667</v>
      </c>
      <c r="C7" s="75">
        <f t="shared" si="0"/>
        <v>542.08299166666666</v>
      </c>
      <c r="D7" s="75">
        <f t="shared" si="0"/>
        <v>465.13200066666673</v>
      </c>
      <c r="E7" s="75">
        <f t="shared" si="0"/>
        <v>464.68120400000004</v>
      </c>
      <c r="F7" s="75">
        <f t="shared" si="0"/>
        <v>1044.3606376666667</v>
      </c>
      <c r="G7" s="75">
        <f t="shared" si="0"/>
        <v>1000.1374846666668</v>
      </c>
      <c r="H7" s="75">
        <f t="shared" si="0"/>
        <v>901.90889099999993</v>
      </c>
      <c r="I7" s="75">
        <f t="shared" si="0"/>
        <v>898.57299566666666</v>
      </c>
      <c r="J7" s="75">
        <f t="shared" si="0"/>
        <v>227.96787433333333</v>
      </c>
      <c r="K7" s="75">
        <f t="shared" si="0"/>
        <v>184.10535866666669</v>
      </c>
      <c r="L7" s="75">
        <f t="shared" si="0"/>
        <v>413.20022466666666</v>
      </c>
      <c r="M7" s="75">
        <f t="shared" si="0"/>
        <v>358.96938566666665</v>
      </c>
      <c r="N7" s="75">
        <f t="shared" si="0"/>
        <v>232.79139866666668</v>
      </c>
      <c r="O7" s="75">
        <f t="shared" si="0"/>
        <v>262.18334133333332</v>
      </c>
      <c r="P7" s="75">
        <v>126.43</v>
      </c>
      <c r="Q7" s="75">
        <v>120.25</v>
      </c>
      <c r="R7" s="75">
        <v>103.18</v>
      </c>
      <c r="S7" s="75">
        <v>103.08</v>
      </c>
      <c r="T7" s="75">
        <v>231.67</v>
      </c>
      <c r="U7" s="75">
        <v>221.86</v>
      </c>
      <c r="V7" s="75">
        <v>200.07</v>
      </c>
      <c r="W7" s="75">
        <v>199.33</v>
      </c>
      <c r="X7" s="75">
        <v>50.57</v>
      </c>
      <c r="Y7" s="74">
        <v>40.840000000000003</v>
      </c>
      <c r="Z7" s="75">
        <v>91.66</v>
      </c>
      <c r="AA7" s="75">
        <v>79.63</v>
      </c>
      <c r="AB7" s="75">
        <v>51.64</v>
      </c>
      <c r="AC7" s="75">
        <v>58.16</v>
      </c>
    </row>
    <row r="8" spans="1:29" x14ac:dyDescent="0.2">
      <c r="A8" s="74" t="s">
        <v>1082</v>
      </c>
      <c r="B8" s="75">
        <f t="shared" si="1"/>
        <v>657.71233666666672</v>
      </c>
      <c r="C8" s="75">
        <f t="shared" si="0"/>
        <v>631.34073166666667</v>
      </c>
      <c r="D8" s="75">
        <f t="shared" si="0"/>
        <v>538.25121999999999</v>
      </c>
      <c r="E8" s="75">
        <f t="shared" si="0"/>
        <v>535.05056366666668</v>
      </c>
      <c r="F8" s="75">
        <f t="shared" si="0"/>
        <v>1280.5780910000001</v>
      </c>
      <c r="G8" s="75">
        <f t="shared" si="0"/>
        <v>1211.4258823333334</v>
      </c>
      <c r="H8" s="75">
        <f t="shared" si="0"/>
        <v>1045.2171513333335</v>
      </c>
      <c r="I8" s="75">
        <f t="shared" si="0"/>
        <v>1068.7036576666667</v>
      </c>
      <c r="J8" s="75">
        <f t="shared" si="0"/>
        <v>238.15587899999997</v>
      </c>
      <c r="K8" s="75">
        <f t="shared" si="0"/>
        <v>226.16468766666668</v>
      </c>
      <c r="L8" s="75">
        <f t="shared" si="0"/>
        <v>472.119349</v>
      </c>
      <c r="M8" s="75">
        <f t="shared" si="0"/>
        <v>423.79394633333339</v>
      </c>
      <c r="N8" s="75">
        <f t="shared" si="0"/>
        <v>331.01999233333339</v>
      </c>
      <c r="O8" s="75">
        <f t="shared" si="0"/>
        <v>337.15082700000005</v>
      </c>
      <c r="P8" s="75">
        <v>145.9</v>
      </c>
      <c r="Q8" s="75">
        <v>140.05000000000001</v>
      </c>
      <c r="R8" s="75">
        <v>119.4</v>
      </c>
      <c r="S8" s="75">
        <v>118.69</v>
      </c>
      <c r="T8" s="75">
        <v>284.07</v>
      </c>
      <c r="U8" s="74">
        <v>268.73</v>
      </c>
      <c r="V8" s="75">
        <v>231.86</v>
      </c>
      <c r="W8" s="75">
        <v>237.07</v>
      </c>
      <c r="X8" s="75">
        <v>52.83</v>
      </c>
      <c r="Y8" s="74">
        <v>50.17</v>
      </c>
      <c r="Z8" s="75">
        <v>104.73</v>
      </c>
      <c r="AA8" s="75">
        <v>94.01</v>
      </c>
      <c r="AB8" s="75">
        <v>73.430000000000007</v>
      </c>
      <c r="AC8" s="75">
        <v>74.790000000000006</v>
      </c>
    </row>
    <row r="9" spans="1:29" x14ac:dyDescent="0.2">
      <c r="A9" s="74" t="s">
        <v>1083</v>
      </c>
      <c r="B9" s="75">
        <f t="shared" si="1"/>
        <v>596.67446800000005</v>
      </c>
      <c r="C9" s="75">
        <f t="shared" si="0"/>
        <v>580.80642533333344</v>
      </c>
      <c r="D9" s="75">
        <f t="shared" si="0"/>
        <v>515.12535100000002</v>
      </c>
      <c r="E9" s="75">
        <f t="shared" si="0"/>
        <v>514.40407633333336</v>
      </c>
      <c r="F9" s="75">
        <f t="shared" si="0"/>
        <v>1186.1361893333335</v>
      </c>
      <c r="G9" s="75">
        <f t="shared" si="0"/>
        <v>1130.057084</v>
      </c>
      <c r="H9" s="75">
        <f t="shared" si="0"/>
        <v>961.0083340000001</v>
      </c>
      <c r="I9" s="75">
        <f t="shared" si="0"/>
        <v>960.06166099999996</v>
      </c>
      <c r="J9" s="75">
        <f t="shared" si="0"/>
        <v>216.47255933333335</v>
      </c>
      <c r="K9" s="75">
        <f t="shared" si="0"/>
        <v>201.776588</v>
      </c>
      <c r="L9" s="75">
        <f t="shared" si="0"/>
        <v>429.42890466666671</v>
      </c>
      <c r="M9" s="75">
        <f t="shared" si="0"/>
        <v>398.18869566666666</v>
      </c>
      <c r="N9" s="75">
        <f t="shared" si="0"/>
        <v>262.49889899999999</v>
      </c>
      <c r="O9" s="75">
        <f t="shared" si="0"/>
        <v>339.99084599999998</v>
      </c>
      <c r="P9" s="75">
        <v>132.36000000000001</v>
      </c>
      <c r="Q9" s="75">
        <v>128.84</v>
      </c>
      <c r="R9" s="75">
        <v>114.27</v>
      </c>
      <c r="S9" s="75">
        <v>114.11</v>
      </c>
      <c r="T9" s="75">
        <v>263.12</v>
      </c>
      <c r="U9" s="74">
        <v>250.68</v>
      </c>
      <c r="V9" s="75">
        <v>213.18</v>
      </c>
      <c r="W9" s="75">
        <v>212.97</v>
      </c>
      <c r="X9" s="75">
        <v>48.02</v>
      </c>
      <c r="Y9" s="74">
        <v>44.76</v>
      </c>
      <c r="Z9" s="75">
        <v>95.26</v>
      </c>
      <c r="AA9" s="75">
        <v>88.33</v>
      </c>
      <c r="AB9" s="75">
        <v>58.23</v>
      </c>
      <c r="AC9" s="75">
        <v>75.42</v>
      </c>
    </row>
    <row r="10" spans="1:29" x14ac:dyDescent="0.2">
      <c r="A10" s="74" t="s">
        <v>1084</v>
      </c>
      <c r="B10" s="75">
        <f t="shared" si="1"/>
        <v>613.71458199999995</v>
      </c>
      <c r="C10" s="75">
        <f t="shared" si="0"/>
        <v>601.40783299999998</v>
      </c>
      <c r="D10" s="75">
        <f t="shared" si="0"/>
        <v>467.47614333333343</v>
      </c>
      <c r="E10" s="75">
        <f t="shared" si="0"/>
        <v>454.53827899999999</v>
      </c>
      <c r="F10" s="75">
        <f t="shared" si="0"/>
        <v>1212.1922366666668</v>
      </c>
      <c r="G10" s="75">
        <f t="shared" si="0"/>
        <v>1184.6034806666664</v>
      </c>
      <c r="H10" s="75">
        <f t="shared" si="0"/>
        <v>869.45153099999993</v>
      </c>
      <c r="I10" s="75">
        <f t="shared" si="0"/>
        <v>882.11891733333334</v>
      </c>
      <c r="J10" s="75">
        <f t="shared" si="0"/>
        <v>237.84032133333332</v>
      </c>
      <c r="K10" s="75">
        <f t="shared" si="0"/>
        <v>193.70732766666669</v>
      </c>
      <c r="L10" s="75">
        <f t="shared" si="0"/>
        <v>475.00444766666664</v>
      </c>
      <c r="M10" s="75">
        <f t="shared" si="0"/>
        <v>344.63405166666672</v>
      </c>
      <c r="N10" s="75">
        <f t="shared" si="0"/>
        <v>305.64014000000003</v>
      </c>
      <c r="O10" s="75">
        <f t="shared" si="0"/>
        <v>307.26300799999996</v>
      </c>
      <c r="P10" s="75">
        <v>136.13999999999999</v>
      </c>
      <c r="Q10" s="75">
        <v>133.41</v>
      </c>
      <c r="R10" s="75">
        <v>103.7</v>
      </c>
      <c r="S10" s="75">
        <v>100.83</v>
      </c>
      <c r="T10" s="75">
        <v>268.89999999999998</v>
      </c>
      <c r="U10" s="75">
        <v>262.77999999999997</v>
      </c>
      <c r="V10" s="75">
        <v>192.87</v>
      </c>
      <c r="W10" s="75">
        <v>195.68</v>
      </c>
      <c r="X10" s="75">
        <v>52.76</v>
      </c>
      <c r="Y10" s="74">
        <v>42.97</v>
      </c>
      <c r="Z10" s="75">
        <v>105.37</v>
      </c>
      <c r="AA10" s="75">
        <v>76.45</v>
      </c>
      <c r="AB10" s="75">
        <v>67.8</v>
      </c>
      <c r="AC10" s="75">
        <v>68.16</v>
      </c>
    </row>
    <row r="11" spans="1:29" x14ac:dyDescent="0.2">
      <c r="A11" s="74" t="s">
        <v>1085</v>
      </c>
      <c r="B11" s="75">
        <f t="shared" si="1"/>
        <v>520.17427366666664</v>
      </c>
      <c r="C11" s="75">
        <f t="shared" si="0"/>
        <v>498.31063533333332</v>
      </c>
      <c r="D11" s="75">
        <f t="shared" si="0"/>
        <v>457.51353699999999</v>
      </c>
      <c r="E11" s="75">
        <f t="shared" si="0"/>
        <v>455.62019099999998</v>
      </c>
      <c r="F11" s="75">
        <f t="shared" si="0"/>
        <v>1030.7465783333334</v>
      </c>
      <c r="G11" s="75">
        <f t="shared" si="0"/>
        <v>985.48659300000008</v>
      </c>
      <c r="H11" s="75">
        <f t="shared" si="0"/>
        <v>916.06390633333342</v>
      </c>
      <c r="I11" s="75">
        <f t="shared" si="0"/>
        <v>912.90832966666676</v>
      </c>
      <c r="J11" s="75">
        <f t="shared" si="0"/>
        <v>197.35878066666666</v>
      </c>
      <c r="K11" s="75">
        <f t="shared" si="0"/>
        <v>182.21201266666668</v>
      </c>
      <c r="L11" s="75">
        <f t="shared" si="0"/>
        <v>390.70547099999999</v>
      </c>
      <c r="M11" s="75">
        <f t="shared" si="0"/>
        <v>364.9199016666667</v>
      </c>
      <c r="N11" s="75">
        <f t="shared" si="0"/>
        <v>237.20920599999999</v>
      </c>
      <c r="O11" s="75">
        <f t="shared" si="0"/>
        <v>273.49833766666671</v>
      </c>
      <c r="P11" s="75">
        <v>115.39</v>
      </c>
      <c r="Q11" s="75">
        <v>110.54</v>
      </c>
      <c r="R11" s="75">
        <v>101.49</v>
      </c>
      <c r="S11" s="75">
        <v>101.07</v>
      </c>
      <c r="T11" s="75">
        <v>228.65</v>
      </c>
      <c r="U11" s="75">
        <v>218.61</v>
      </c>
      <c r="V11" s="75">
        <v>203.21</v>
      </c>
      <c r="W11" s="75">
        <v>202.51</v>
      </c>
      <c r="X11" s="75">
        <v>43.78</v>
      </c>
      <c r="Y11" s="74">
        <v>40.42</v>
      </c>
      <c r="Z11" s="75">
        <v>86.67</v>
      </c>
      <c r="AA11" s="75">
        <v>80.95</v>
      </c>
      <c r="AB11" s="75">
        <v>52.62</v>
      </c>
      <c r="AC11" s="75">
        <v>60.67</v>
      </c>
    </row>
    <row r="12" spans="1:29" x14ac:dyDescent="0.2">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row>
    <row r="16" spans="1:29" x14ac:dyDescent="0.2">
      <c r="A16" s="74"/>
      <c r="B16" s="361">
        <v>2022</v>
      </c>
      <c r="C16" s="362"/>
      <c r="D16" s="362"/>
      <c r="E16" s="362"/>
      <c r="F16" s="362"/>
      <c r="G16" s="362"/>
      <c r="H16" s="362"/>
      <c r="I16" s="362"/>
    </row>
    <row r="17" spans="1:9" x14ac:dyDescent="0.2">
      <c r="A17" s="74"/>
      <c r="B17" s="74" t="s">
        <v>1078</v>
      </c>
      <c r="C17" s="74" t="s">
        <v>1079</v>
      </c>
      <c r="D17" s="74" t="s">
        <v>1080</v>
      </c>
      <c r="E17" s="74" t="s">
        <v>1081</v>
      </c>
      <c r="F17" s="74" t="s">
        <v>1082</v>
      </c>
      <c r="G17" s="74" t="s">
        <v>1083</v>
      </c>
      <c r="H17" s="74" t="s">
        <v>1084</v>
      </c>
      <c r="I17" s="74" t="s">
        <v>1085</v>
      </c>
    </row>
    <row r="18" spans="1:9" x14ac:dyDescent="0.2">
      <c r="A18" s="74" t="s">
        <v>221</v>
      </c>
      <c r="B18" s="75">
        <v>606.32151666666675</v>
      </c>
      <c r="C18" s="75">
        <v>655.27803466666671</v>
      </c>
      <c r="D18" s="75">
        <v>588.92076533333318</v>
      </c>
      <c r="E18" s="75">
        <v>569.94222566666667</v>
      </c>
      <c r="F18" s="75">
        <v>657.71233666666672</v>
      </c>
      <c r="G18" s="75">
        <v>596.67446800000005</v>
      </c>
      <c r="H18" s="75">
        <v>613.71458199999995</v>
      </c>
      <c r="I18" s="75">
        <v>520.17427366666664</v>
      </c>
    </row>
    <row r="19" spans="1:9" x14ac:dyDescent="0.2">
      <c r="A19" s="74" t="s">
        <v>222</v>
      </c>
      <c r="B19" s="75">
        <v>568.63491533333331</v>
      </c>
      <c r="C19" s="75">
        <v>652.93389200000001</v>
      </c>
      <c r="D19" s="75">
        <v>577.47053000000005</v>
      </c>
      <c r="E19" s="75">
        <v>542.08299166666666</v>
      </c>
      <c r="F19" s="75">
        <v>631.34073166666667</v>
      </c>
      <c r="G19" s="75">
        <v>580.80642533333344</v>
      </c>
      <c r="H19" s="75">
        <v>601.40783299999998</v>
      </c>
      <c r="I19" s="75">
        <v>498.31063533333332</v>
      </c>
    </row>
    <row r="20" spans="1:9" x14ac:dyDescent="0.2">
      <c r="A20" s="74" t="s">
        <v>223</v>
      </c>
      <c r="B20" s="75">
        <v>474.28317300000003</v>
      </c>
      <c r="C20" s="75">
        <v>528.33369333333337</v>
      </c>
      <c r="D20" s="75">
        <v>481.99179600000002</v>
      </c>
      <c r="E20" s="75">
        <v>465.13200066666673</v>
      </c>
      <c r="F20" s="75">
        <v>538.25121999999999</v>
      </c>
      <c r="G20" s="75">
        <v>515.12535100000002</v>
      </c>
      <c r="H20" s="75">
        <v>467.47614333333343</v>
      </c>
      <c r="I20" s="75">
        <v>457.51353699999999</v>
      </c>
    </row>
    <row r="21" spans="1:9" x14ac:dyDescent="0.2">
      <c r="A21" s="74" t="s">
        <v>224</v>
      </c>
      <c r="B21" s="75">
        <v>473.69713733333333</v>
      </c>
      <c r="C21" s="75">
        <v>524.77239966666662</v>
      </c>
      <c r="D21" s="75">
        <v>481.40576033333332</v>
      </c>
      <c r="E21" s="75">
        <v>464.68120400000004</v>
      </c>
      <c r="F21" s="75">
        <v>535.05056366666668</v>
      </c>
      <c r="G21" s="75">
        <v>514.40407633333336</v>
      </c>
      <c r="H21" s="75">
        <v>454.53827899999999</v>
      </c>
      <c r="I21" s="75">
        <v>455.62019099999998</v>
      </c>
    </row>
    <row r="22" spans="1:9" x14ac:dyDescent="0.2">
      <c r="A22" s="74" t="s">
        <v>225</v>
      </c>
      <c r="B22" s="75">
        <v>1126.1802326666666</v>
      </c>
      <c r="C22" s="75">
        <v>1305.7325449999998</v>
      </c>
      <c r="D22" s="75">
        <v>1028.0868780000001</v>
      </c>
      <c r="E22" s="75">
        <v>1044.3606376666667</v>
      </c>
      <c r="F22" s="75">
        <v>1280.5780910000001</v>
      </c>
      <c r="G22" s="75">
        <v>1186.1361893333335</v>
      </c>
      <c r="H22" s="75">
        <v>1212.1922366666668</v>
      </c>
      <c r="I22" s="75">
        <v>1030.7465783333334</v>
      </c>
    </row>
    <row r="23" spans="1:9" x14ac:dyDescent="0.2">
      <c r="A23" s="74" t="s">
        <v>226</v>
      </c>
      <c r="B23" s="75">
        <v>1051.0324283333334</v>
      </c>
      <c r="C23" s="75">
        <v>1308.2119266666666</v>
      </c>
      <c r="D23" s="75">
        <v>1024.6157436666667</v>
      </c>
      <c r="E23" s="75">
        <v>1000.1374846666668</v>
      </c>
      <c r="F23" s="75">
        <v>1211.4258823333334</v>
      </c>
      <c r="G23" s="75">
        <v>1130.057084</v>
      </c>
      <c r="H23" s="75">
        <v>1184.6034806666664</v>
      </c>
      <c r="I23" s="75">
        <v>985.48659300000008</v>
      </c>
    </row>
    <row r="24" spans="1:9" x14ac:dyDescent="0.2">
      <c r="A24" s="74" t="s">
        <v>227</v>
      </c>
      <c r="B24" s="75">
        <v>926.70270766666658</v>
      </c>
      <c r="C24" s="75">
        <v>1057.028024</v>
      </c>
      <c r="D24" s="75">
        <v>908.58068166666669</v>
      </c>
      <c r="E24" s="75">
        <v>901.90889099999993</v>
      </c>
      <c r="F24" s="75">
        <v>1045.2171513333335</v>
      </c>
      <c r="G24" s="75">
        <v>961.0083340000001</v>
      </c>
      <c r="H24" s="75">
        <v>869.45153099999993</v>
      </c>
      <c r="I24" s="75">
        <v>916.06390633333342</v>
      </c>
    </row>
    <row r="25" spans="1:9" x14ac:dyDescent="0.2">
      <c r="A25" s="74" t="s">
        <v>228</v>
      </c>
      <c r="B25" s="75">
        <v>924.85444133333328</v>
      </c>
      <c r="C25" s="75">
        <v>1049.3644806666666</v>
      </c>
      <c r="D25" s="75">
        <v>944.01329966666663</v>
      </c>
      <c r="E25" s="75">
        <v>898.57299566666666</v>
      </c>
      <c r="F25" s="75">
        <v>1068.7036576666667</v>
      </c>
      <c r="G25" s="75">
        <v>960.06166099999996</v>
      </c>
      <c r="H25" s="75">
        <v>882.11891733333334</v>
      </c>
      <c r="I25" s="75">
        <v>912.90832966666676</v>
      </c>
    </row>
    <row r="26" spans="1:9" x14ac:dyDescent="0.2">
      <c r="A26" s="74" t="s">
        <v>229</v>
      </c>
      <c r="B26" s="75">
        <v>226.25484700000001</v>
      </c>
      <c r="C26" s="75">
        <v>237.2542856666667</v>
      </c>
      <c r="D26" s="75">
        <v>227.02120133333332</v>
      </c>
      <c r="E26" s="75">
        <v>227.96787433333333</v>
      </c>
      <c r="F26" s="75">
        <v>238.15587899999997</v>
      </c>
      <c r="G26" s="75">
        <v>216.47255933333335</v>
      </c>
      <c r="H26" s="75">
        <v>237.84032133333332</v>
      </c>
      <c r="I26" s="75">
        <v>197.35878066666666</v>
      </c>
    </row>
    <row r="27" spans="1:9" x14ac:dyDescent="0.2">
      <c r="A27" s="74" t="s">
        <v>230</v>
      </c>
      <c r="B27" s="75">
        <v>189.24444066666666</v>
      </c>
      <c r="C27" s="75">
        <v>211.91951299999999</v>
      </c>
      <c r="D27" s="75">
        <v>221.6116413333333</v>
      </c>
      <c r="E27" s="75">
        <v>184.10535866666669</v>
      </c>
      <c r="F27" s="75">
        <v>226.16468766666668</v>
      </c>
      <c r="G27" s="75">
        <v>201.776588</v>
      </c>
      <c r="H27" s="75">
        <v>193.70732766666669</v>
      </c>
      <c r="I27" s="75">
        <v>182.21201266666668</v>
      </c>
    </row>
    <row r="28" spans="1:9" x14ac:dyDescent="0.2">
      <c r="A28" s="74" t="s">
        <v>231</v>
      </c>
      <c r="B28" s="75">
        <v>418.0688286666666</v>
      </c>
      <c r="C28" s="75">
        <v>473.65205766666662</v>
      </c>
      <c r="D28" s="75">
        <v>406.66367300000002</v>
      </c>
      <c r="E28" s="75">
        <v>413.20022466666666</v>
      </c>
      <c r="F28" s="75">
        <v>472.119349</v>
      </c>
      <c r="G28" s="75">
        <v>429.42890466666671</v>
      </c>
      <c r="H28" s="75">
        <v>475.00444766666664</v>
      </c>
      <c r="I28" s="75">
        <v>390.70547099999999</v>
      </c>
    </row>
    <row r="29" spans="1:9" x14ac:dyDescent="0.2">
      <c r="A29" s="74" t="s">
        <v>232</v>
      </c>
      <c r="B29" s="75">
        <v>369.65326666666664</v>
      </c>
      <c r="C29" s="75">
        <v>423.38822933333336</v>
      </c>
      <c r="D29" s="75">
        <v>370.73517866666663</v>
      </c>
      <c r="E29" s="75">
        <v>358.96938566666665</v>
      </c>
      <c r="F29" s="75">
        <v>423.79394633333339</v>
      </c>
      <c r="G29" s="75">
        <v>398.18869566666666</v>
      </c>
      <c r="H29" s="75">
        <v>344.63405166666672</v>
      </c>
      <c r="I29" s="75">
        <v>364.9199016666667</v>
      </c>
    </row>
    <row r="30" spans="1:9" x14ac:dyDescent="0.2">
      <c r="A30" s="74" t="s">
        <v>233</v>
      </c>
      <c r="B30" s="75">
        <v>268.67481333333336</v>
      </c>
      <c r="C30" s="75">
        <v>276.65391433333332</v>
      </c>
      <c r="D30" s="75">
        <v>277.19487033333331</v>
      </c>
      <c r="E30" s="75">
        <v>232.79139866666668</v>
      </c>
      <c r="F30" s="75">
        <v>331.01999233333339</v>
      </c>
      <c r="G30" s="75">
        <v>262.49889899999999</v>
      </c>
      <c r="H30" s="75">
        <v>305.64014000000003</v>
      </c>
      <c r="I30" s="75">
        <v>237.20920599999999</v>
      </c>
    </row>
    <row r="31" spans="1:9" x14ac:dyDescent="0.2">
      <c r="A31" s="74" t="s">
        <v>2207</v>
      </c>
      <c r="B31" s="75">
        <v>266.37575033333331</v>
      </c>
      <c r="C31" s="75">
        <v>320.06563333333338</v>
      </c>
      <c r="D31" s="75">
        <v>255.37631166666665</v>
      </c>
      <c r="E31" s="75">
        <v>262.18334133333332</v>
      </c>
      <c r="F31" s="75">
        <v>337.15082700000005</v>
      </c>
      <c r="G31" s="75">
        <v>339.99084599999998</v>
      </c>
      <c r="H31" s="75">
        <v>307.26300799999996</v>
      </c>
      <c r="I31" s="75">
        <v>273.49833766666671</v>
      </c>
    </row>
    <row r="33" spans="1:1" x14ac:dyDescent="0.2">
      <c r="A33" s="156" t="s">
        <v>955</v>
      </c>
    </row>
    <row r="34" spans="1:1" x14ac:dyDescent="0.2">
      <c r="A34" s="155" t="s">
        <v>954</v>
      </c>
    </row>
  </sheetData>
  <sheetProtection algorithmName="SHA-512" hashValue="/SsdPyq0Ix9f/3fN5R4w6OepBBUiLAVxHaK+oiJgEYRNCgiglm8JXbfp0weaWLETk68vvrMMdVe2o7d4dUvzPg==" saltValue="ljMWHVMcrSlXYXV36OM9sQ==" spinCount="100000" sheet="1" objects="1" scenarios="1" selectLockedCells="1" selectUnlockedCells="1"/>
  <mergeCells count="13">
    <mergeCell ref="B16:I16"/>
    <mergeCell ref="B1:O1"/>
    <mergeCell ref="P1:AC1"/>
    <mergeCell ref="P2:S2"/>
    <mergeCell ref="T2:W2"/>
    <mergeCell ref="X2:Y2"/>
    <mergeCell ref="Z2:AA2"/>
    <mergeCell ref="AB2:AC2"/>
    <mergeCell ref="B2:E2"/>
    <mergeCell ref="F2:I2"/>
    <mergeCell ref="J2:K2"/>
    <mergeCell ref="L2:M2"/>
    <mergeCell ref="N2:O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009B-EBBD-4523-B864-B2385D7FDB1E}">
  <sheetPr>
    <tabColor theme="0" tint="-4.9989318521683403E-2"/>
  </sheetPr>
  <dimension ref="A1:R993"/>
  <sheetViews>
    <sheetView showGridLines="0" workbookViewId="0">
      <selection activeCell="C4" sqref="C4"/>
    </sheetView>
  </sheetViews>
  <sheetFormatPr defaultColWidth="14.42578125" defaultRowHeight="15" customHeight="1" x14ac:dyDescent="0.2"/>
  <cols>
    <col min="1" max="1" width="56.140625" style="4" customWidth="1"/>
    <col min="2" max="2" width="9.5703125" style="4" hidden="1" customWidth="1"/>
    <col min="3" max="3" width="9.85546875" style="4" hidden="1" customWidth="1"/>
    <col min="4" max="4" width="3.42578125" style="4" customWidth="1"/>
    <col min="5" max="5" width="24.140625" style="4" customWidth="1"/>
    <col min="6" max="6" width="17.140625" style="4" customWidth="1"/>
    <col min="7" max="7" width="28.42578125" style="4" hidden="1" customWidth="1"/>
    <col min="8" max="8" width="9.42578125" style="4" hidden="1" customWidth="1"/>
    <col min="9" max="9" width="9.85546875" style="4" hidden="1" customWidth="1"/>
    <col min="10" max="10" width="14.42578125" style="4" customWidth="1"/>
    <col min="11" max="11" width="9.140625" style="4" customWidth="1"/>
    <col min="12" max="12" width="14.85546875" style="4" customWidth="1"/>
    <col min="13" max="13" width="27.85546875" style="4" customWidth="1"/>
    <col min="14" max="14" width="10" style="4" hidden="1" customWidth="1"/>
    <col min="15" max="15" width="12" style="4" hidden="1" customWidth="1"/>
    <col min="16" max="16" width="10.42578125" style="4" hidden="1" customWidth="1"/>
    <col min="17" max="17" width="8.5703125" style="4" hidden="1" customWidth="1"/>
    <col min="18" max="18" width="36.85546875" style="4" hidden="1" customWidth="1"/>
    <col min="19" max="25" width="8.85546875" style="4" customWidth="1"/>
    <col min="26" max="16384" width="14.42578125" style="4"/>
  </cols>
  <sheetData>
    <row r="1" spans="1:18" s="3" customFormat="1" ht="15" customHeight="1" thickBot="1" x14ac:dyDescent="0.25">
      <c r="A1" s="14" t="s">
        <v>0</v>
      </c>
      <c r="B1" s="15"/>
      <c r="C1" s="15"/>
      <c r="D1" s="15"/>
      <c r="E1" s="15"/>
      <c r="F1" s="15"/>
      <c r="G1" s="15"/>
      <c r="H1" s="15"/>
      <c r="I1" s="15"/>
      <c r="J1" s="16"/>
    </row>
    <row r="2" spans="1:18" ht="18.75" customHeight="1" x14ac:dyDescent="0.2">
      <c r="A2" s="373" t="s">
        <v>1</v>
      </c>
      <c r="B2" s="374"/>
      <c r="C2" s="374"/>
      <c r="D2" s="374"/>
      <c r="E2" s="374"/>
      <c r="F2" s="374"/>
      <c r="G2" s="374"/>
      <c r="H2" s="374"/>
      <c r="I2" s="374"/>
      <c r="J2" s="375"/>
      <c r="K2" s="17"/>
      <c r="L2" s="17"/>
      <c r="M2" s="17"/>
      <c r="N2" s="17"/>
      <c r="O2" s="17"/>
      <c r="P2" s="17"/>
      <c r="Q2" s="17"/>
      <c r="R2" s="18"/>
    </row>
    <row r="3" spans="1:18" ht="18.75" customHeight="1" thickBot="1" x14ac:dyDescent="0.25">
      <c r="A3" s="81"/>
      <c r="B3" s="82"/>
      <c r="C3" s="83"/>
      <c r="D3" s="83"/>
      <c r="E3" s="83"/>
      <c r="F3" s="83"/>
      <c r="J3" s="84"/>
      <c r="K3" s="17"/>
      <c r="L3" s="17"/>
      <c r="M3" s="17"/>
      <c r="N3" s="17"/>
      <c r="O3" s="17"/>
      <c r="P3" s="17"/>
      <c r="Q3" s="17"/>
      <c r="R3" s="18"/>
    </row>
    <row r="4" spans="1:18" ht="18.75" customHeight="1" thickBot="1" x14ac:dyDescent="0.25">
      <c r="A4" s="85" t="s">
        <v>2</v>
      </c>
      <c r="B4" s="21"/>
      <c r="E4" s="22"/>
      <c r="G4" s="86" t="s">
        <v>3</v>
      </c>
      <c r="H4" s="86"/>
      <c r="I4" s="23">
        <f>E4*E10/35</f>
        <v>0</v>
      </c>
      <c r="J4" s="84"/>
      <c r="K4" s="18"/>
      <c r="L4" s="24">
        <f>(E4+(26*7))</f>
        <v>182</v>
      </c>
      <c r="M4" s="17" t="s">
        <v>4</v>
      </c>
      <c r="N4" s="17"/>
      <c r="O4" s="17"/>
      <c r="P4" s="17"/>
      <c r="Q4" s="17"/>
      <c r="R4" s="18"/>
    </row>
    <row r="5" spans="1:18" ht="20.25" customHeight="1" thickBot="1" x14ac:dyDescent="0.25">
      <c r="A5" s="85" t="s">
        <v>5</v>
      </c>
      <c r="B5" s="21"/>
      <c r="G5" s="86"/>
      <c r="H5" s="86"/>
      <c r="I5" s="86"/>
      <c r="J5" s="84"/>
      <c r="K5" s="17"/>
      <c r="L5" s="17"/>
      <c r="M5" s="17"/>
      <c r="N5" s="17"/>
      <c r="O5" s="17"/>
      <c r="P5" s="17"/>
      <c r="Q5" s="17"/>
      <c r="R5" s="18"/>
    </row>
    <row r="6" spans="1:18" ht="18.75" customHeight="1" thickBot="1" x14ac:dyDescent="0.25">
      <c r="A6" s="85" t="s">
        <v>6</v>
      </c>
      <c r="B6" s="21"/>
      <c r="E6" s="22" t="str">
        <f>Calculator!C50</f>
        <v/>
      </c>
      <c r="G6" s="87" t="s">
        <v>7</v>
      </c>
      <c r="H6" s="86"/>
      <c r="I6" s="1">
        <v>1250</v>
      </c>
      <c r="J6" s="84"/>
      <c r="K6" s="17"/>
      <c r="L6" s="17"/>
      <c r="N6" s="17"/>
      <c r="O6" s="17"/>
      <c r="P6" s="17"/>
      <c r="Q6" s="17"/>
      <c r="R6" s="18"/>
    </row>
    <row r="7" spans="1:18" ht="9" customHeight="1" x14ac:dyDescent="0.2">
      <c r="A7" s="85"/>
      <c r="B7" s="21"/>
      <c r="G7" s="86"/>
      <c r="H7" s="86"/>
      <c r="I7" s="86"/>
      <c r="J7" s="84"/>
      <c r="K7" s="17"/>
      <c r="L7" s="17"/>
      <c r="M7" s="17"/>
      <c r="N7" s="17"/>
      <c r="O7" s="17"/>
      <c r="P7" s="17"/>
      <c r="Q7" s="17"/>
      <c r="R7" s="18"/>
    </row>
    <row r="8" spans="1:18" ht="18.75" hidden="1" customHeight="1" thickBot="1" x14ac:dyDescent="0.25">
      <c r="A8" s="85" t="s">
        <v>8</v>
      </c>
      <c r="B8" s="21"/>
      <c r="E8" s="25" t="s">
        <v>9</v>
      </c>
      <c r="G8" s="87" t="s">
        <v>10</v>
      </c>
      <c r="H8" s="86"/>
      <c r="I8" s="2">
        <f>IF(ISERROR(VLOOKUP(E8,[1]Data!G2:H5,2,FALSE)),0,VLOOKUP(E8,[1]Data!G2:H5,2,FALSE))</f>
        <v>0.05</v>
      </c>
      <c r="J8" s="84"/>
      <c r="K8" s="17"/>
      <c r="L8" s="17"/>
      <c r="M8" s="17"/>
      <c r="N8" s="17"/>
      <c r="O8" s="17"/>
      <c r="P8" s="17"/>
      <c r="Q8" s="17"/>
      <c r="R8" s="18"/>
    </row>
    <row r="9" spans="1:18" ht="10.5" hidden="1" customHeight="1" thickBot="1" x14ac:dyDescent="0.25">
      <c r="A9" s="85"/>
      <c r="B9" s="21"/>
      <c r="G9" s="86"/>
      <c r="H9" s="86"/>
      <c r="I9" s="86"/>
      <c r="J9" s="84"/>
      <c r="K9" s="17"/>
      <c r="L9" s="17"/>
      <c r="M9" s="17"/>
      <c r="N9" s="17"/>
      <c r="O9" s="17"/>
      <c r="P9" s="17"/>
      <c r="Q9" s="17"/>
      <c r="R9" s="18"/>
    </row>
    <row r="10" spans="1:18" ht="18.75" hidden="1" customHeight="1" thickBot="1" x14ac:dyDescent="0.25">
      <c r="A10" s="85" t="s">
        <v>11</v>
      </c>
      <c r="B10" s="3"/>
      <c r="C10" s="21"/>
      <c r="D10" s="21"/>
      <c r="E10" s="26"/>
      <c r="G10" s="87" t="s">
        <v>12</v>
      </c>
      <c r="H10" s="86"/>
      <c r="I10" s="2">
        <f>IF(ISERROR(VLOOKUP(E8,[1]Data!G2:I5,3,FALSE)),0,VLOOKUP(E8,[1]Data!G2:I5,3,FALSE))</f>
        <v>0.03</v>
      </c>
      <c r="J10" s="84"/>
      <c r="K10" s="17"/>
      <c r="L10" s="24">
        <f>(E10-(15*7))</f>
        <v>-105</v>
      </c>
      <c r="M10" s="17" t="s">
        <v>13</v>
      </c>
      <c r="N10" s="17"/>
      <c r="O10" s="17"/>
      <c r="P10" s="17"/>
      <c r="Q10" s="17"/>
      <c r="R10" s="18"/>
    </row>
    <row r="11" spans="1:18" ht="18.75" customHeight="1" thickBot="1" x14ac:dyDescent="0.25">
      <c r="A11" s="85"/>
      <c r="B11" s="21"/>
      <c r="G11" s="88"/>
      <c r="H11" s="88"/>
      <c r="I11" s="86"/>
      <c r="J11" s="84"/>
      <c r="K11" s="17"/>
      <c r="L11" s="17"/>
      <c r="M11" s="17"/>
      <c r="N11" s="17"/>
      <c r="O11" s="17"/>
      <c r="P11" s="17"/>
      <c r="Q11" s="17"/>
      <c r="R11" s="18"/>
    </row>
    <row r="12" spans="1:18" ht="18.75" customHeight="1" x14ac:dyDescent="0.2">
      <c r="A12" s="376" t="s">
        <v>14</v>
      </c>
      <c r="B12" s="377"/>
      <c r="C12" s="377"/>
      <c r="D12" s="377"/>
      <c r="E12" s="377"/>
      <c r="F12" s="377"/>
      <c r="G12" s="377"/>
      <c r="H12" s="377"/>
      <c r="I12" s="377"/>
      <c r="J12" s="378"/>
      <c r="K12" s="17"/>
      <c r="L12" s="17"/>
      <c r="M12" s="17"/>
      <c r="N12" s="17"/>
      <c r="O12" s="17"/>
      <c r="P12" s="17"/>
      <c r="Q12" s="17"/>
      <c r="R12" s="18"/>
    </row>
    <row r="13" spans="1:18" ht="18.75" customHeight="1" thickBot="1" x14ac:dyDescent="0.25">
      <c r="A13" s="89"/>
      <c r="B13" s="21"/>
      <c r="C13" s="7"/>
      <c r="D13" s="7"/>
      <c r="E13" s="7"/>
      <c r="J13" s="84"/>
      <c r="K13" s="17"/>
      <c r="L13" s="17"/>
      <c r="M13" s="17"/>
      <c r="N13" s="17"/>
      <c r="O13" s="17"/>
      <c r="P13" s="17"/>
      <c r="Q13" s="17"/>
      <c r="R13" s="18"/>
    </row>
    <row r="14" spans="1:18" ht="18.75" customHeight="1" thickBot="1" x14ac:dyDescent="0.25">
      <c r="A14" s="90" t="s">
        <v>15</v>
      </c>
      <c r="B14" s="21"/>
      <c r="C14" s="7"/>
      <c r="D14" s="7"/>
      <c r="E14" s="27">
        <f>IF(E6="",(E4/12),(E6/12))</f>
        <v>0</v>
      </c>
      <c r="G14" s="3" t="s">
        <v>16</v>
      </c>
      <c r="I14" s="9">
        <f>(E14-E18)*12/52.14285714</f>
        <v>0</v>
      </c>
      <c r="J14" s="84"/>
      <c r="K14" s="17"/>
      <c r="L14" s="24">
        <f>INT((E4-1)/6)*6+1</f>
        <v>-5</v>
      </c>
      <c r="M14" s="17" t="s">
        <v>17</v>
      </c>
      <c r="N14" s="17"/>
      <c r="O14" s="17"/>
      <c r="P14" s="17"/>
      <c r="Q14" s="17"/>
      <c r="R14" s="18"/>
    </row>
    <row r="15" spans="1:18" ht="12.75" customHeight="1" thickBot="1" x14ac:dyDescent="0.25">
      <c r="A15" s="90"/>
      <c r="B15" s="21"/>
      <c r="C15" s="7"/>
      <c r="D15" s="7"/>
      <c r="E15" s="91"/>
      <c r="G15" s="3"/>
      <c r="I15" s="5"/>
      <c r="J15" s="84"/>
      <c r="K15" s="17"/>
      <c r="L15" s="24"/>
      <c r="M15" s="17"/>
      <c r="N15" s="17"/>
      <c r="O15" s="17"/>
      <c r="P15" s="17"/>
      <c r="Q15" s="17"/>
      <c r="R15" s="18"/>
    </row>
    <row r="16" spans="1:18" ht="18.75" customHeight="1" thickBot="1" x14ac:dyDescent="0.25">
      <c r="A16" s="90" t="s">
        <v>18</v>
      </c>
      <c r="B16" s="21"/>
      <c r="C16" s="7"/>
      <c r="D16" s="7"/>
      <c r="E16" s="27" t="str">
        <f>IF(E10="","",(E14*E10/35))</f>
        <v/>
      </c>
      <c r="G16" s="3" t="s">
        <v>19</v>
      </c>
      <c r="I16" s="6">
        <f>(E4*E10/35)/52</f>
        <v>0</v>
      </c>
      <c r="J16" s="84"/>
      <c r="K16" s="17"/>
      <c r="L16" s="24"/>
      <c r="M16" s="17"/>
      <c r="N16" s="17"/>
      <c r="O16" s="17"/>
      <c r="P16" s="17"/>
      <c r="Q16" s="17"/>
      <c r="R16" s="18"/>
    </row>
    <row r="17" spans="1:18" ht="11.25" customHeight="1" thickBot="1" x14ac:dyDescent="0.25">
      <c r="A17" s="89"/>
      <c r="B17" s="21"/>
      <c r="C17" s="7"/>
      <c r="D17" s="7"/>
      <c r="E17" s="7"/>
      <c r="G17" s="3"/>
      <c r="I17" s="7"/>
      <c r="J17" s="84"/>
      <c r="K17" s="17"/>
      <c r="L17" s="17"/>
      <c r="M17" s="17"/>
      <c r="N17" s="17"/>
      <c r="O17" s="17"/>
      <c r="P17" s="17"/>
      <c r="Q17" s="17"/>
      <c r="R17" s="18"/>
    </row>
    <row r="18" spans="1:18" ht="18.75" customHeight="1" thickBot="1" x14ac:dyDescent="0.25">
      <c r="A18" s="90" t="s">
        <v>20</v>
      </c>
      <c r="B18" s="21"/>
      <c r="C18" s="7"/>
      <c r="D18" s="7"/>
      <c r="E18" s="27">
        <f>IF(E16="",(E14*I8),(E16*I8))</f>
        <v>0</v>
      </c>
      <c r="G18" s="3" t="s">
        <v>21</v>
      </c>
      <c r="I18" s="8">
        <v>166</v>
      </c>
      <c r="J18" s="84"/>
      <c r="K18" s="28"/>
      <c r="L18" s="24">
        <f>E10+7-WEEKDAY(E10)</f>
        <v>0</v>
      </c>
      <c r="M18" s="17" t="s">
        <v>22</v>
      </c>
      <c r="N18" s="17"/>
      <c r="O18" s="17"/>
      <c r="P18" s="17"/>
      <c r="Q18" s="17"/>
      <c r="R18" s="18"/>
    </row>
    <row r="19" spans="1:18" ht="18.75" customHeight="1" thickBot="1" x14ac:dyDescent="0.25">
      <c r="A19" s="89"/>
      <c r="B19" s="21"/>
      <c r="C19" s="7"/>
      <c r="D19" s="7"/>
      <c r="E19" s="7"/>
      <c r="G19" s="3"/>
      <c r="I19" s="7"/>
      <c r="J19" s="84"/>
      <c r="K19" s="17"/>
      <c r="L19" s="17"/>
      <c r="M19" s="17"/>
      <c r="N19" s="17"/>
      <c r="O19" s="17"/>
      <c r="P19" s="17"/>
      <c r="Q19" s="17"/>
      <c r="R19" s="18"/>
    </row>
    <row r="20" spans="1:18" ht="18.75" customHeight="1" thickBot="1" x14ac:dyDescent="0.25">
      <c r="A20" s="90" t="s">
        <v>23</v>
      </c>
      <c r="B20" s="21"/>
      <c r="C20" s="7"/>
      <c r="D20" s="7"/>
      <c r="E20" s="27">
        <f>IF(E10="",E14-E18,E16-E18)</f>
        <v>0</v>
      </c>
      <c r="G20" s="3"/>
      <c r="I20" s="7"/>
      <c r="J20" s="84"/>
      <c r="K20" s="17"/>
      <c r="L20" s="17"/>
      <c r="M20" s="17"/>
      <c r="N20" s="17"/>
      <c r="O20" s="17"/>
      <c r="P20" s="17"/>
      <c r="Q20" s="17"/>
      <c r="R20" s="18"/>
    </row>
    <row r="21" spans="1:18" ht="18.75" customHeight="1" thickBot="1" x14ac:dyDescent="0.25">
      <c r="A21" s="89"/>
      <c r="B21" s="21"/>
      <c r="C21" s="7"/>
      <c r="D21" s="7"/>
      <c r="E21" s="7"/>
      <c r="G21" s="3"/>
      <c r="I21" s="7"/>
      <c r="J21" s="84"/>
      <c r="K21" s="17"/>
      <c r="L21" s="17"/>
      <c r="M21" s="17"/>
      <c r="N21" s="17"/>
      <c r="O21" s="17"/>
      <c r="P21" s="17"/>
      <c r="Q21" s="17"/>
      <c r="R21" s="18"/>
    </row>
    <row r="22" spans="1:18" ht="21.75" customHeight="1" thickBot="1" x14ac:dyDescent="0.25">
      <c r="A22" s="92" t="s">
        <v>24</v>
      </c>
      <c r="B22" s="30"/>
      <c r="C22" s="31"/>
      <c r="D22" s="31"/>
      <c r="E22" s="27">
        <f>IF(E20&lt;797,0,IF(E20=4189,(4189-797)*12%,IF(E20&gt;4189,(E20-4189)*2%+(4189-797)*12%,IF(AND(E20&gt;797,(E20&lt;4189)),(E20-797)*12%,0))))</f>
        <v>0</v>
      </c>
      <c r="G22" s="3" t="s">
        <v>25</v>
      </c>
      <c r="I22" s="9">
        <f>IF(E16="N/A",(I14-I18),(I16))</f>
        <v>0</v>
      </c>
      <c r="J22" s="84"/>
      <c r="K22" s="17"/>
      <c r="L22" s="32">
        <f>(L18-L14)/7</f>
        <v>0.7142857142857143</v>
      </c>
      <c r="M22" s="17"/>
      <c r="N22" s="17"/>
      <c r="O22" s="17"/>
      <c r="P22" s="17"/>
      <c r="Q22" s="17"/>
      <c r="R22" s="18"/>
    </row>
    <row r="23" spans="1:18" ht="11.25" customHeight="1" thickBot="1" x14ac:dyDescent="0.25">
      <c r="A23" s="92"/>
      <c r="B23" s="30"/>
      <c r="C23" s="31"/>
      <c r="D23" s="31"/>
      <c r="E23" s="31"/>
      <c r="G23" s="3"/>
      <c r="I23" s="7"/>
      <c r="J23" s="84"/>
      <c r="K23" s="17"/>
      <c r="L23" s="17"/>
      <c r="M23" s="17"/>
      <c r="N23" s="17"/>
      <c r="O23" s="17"/>
      <c r="P23" s="17"/>
      <c r="Q23" s="17"/>
      <c r="R23" s="18"/>
    </row>
    <row r="24" spans="1:18" ht="21.75" customHeight="1" thickBot="1" x14ac:dyDescent="0.25">
      <c r="A24" s="85" t="s">
        <v>26</v>
      </c>
      <c r="B24" s="3"/>
      <c r="C24" s="21"/>
      <c r="D24" s="21"/>
      <c r="E24" s="27" t="str">
        <f>IF((E20)&gt;[1]Bands!$B$8,((((E20)-([1]Bands!$B$8))*[1]Bands!$D$8)+((([1]Bands!$C$7-[1]Bands!$B$7)*[1]Bands!$D$7))+((([1]Bands!$C$6-[1]Bands!$B$6)*[1]Bands!$D$6))+((([1]Bands!$C$5-[1]Bands!$B$5)*[1]Bands!$D$5))+((([1]Bands!$C$4-[1]Bands!$B$4)*[1]Bands!$D$4))),IF((E20)&gt;[1]Bands!$B$7,((((E20)-([1]Bands!$B$7))*[1]Bands!$D$7)+((([1]Bands!$C$6-[1]Bands!$B$6)*[1]Bands!$D$6))+((([1]Bands!$C$5-[1]Bands!$B$5)*[1]Bands!$D$5))+((([1]Bands!$C$4-[1]Bands!$B$4)*[1]Bands!$D$4))),IF((E20)&gt;[1]Bands!$B$6,(((E20)-[1]Bands!$B$6)*[1]Bands!$D$6)+(([1]Bands!$C$5-[1]Bands!$B$5)*[1]Bands!$D$5)+(([1]Bands!$C$4-[1]Bands!$B$4)*[1]Bands!$D$4),IF((E20)&gt;[1]Bands!$B$5,(((E20)-[1]Bands!$B$5)*[1]Bands!$D$5)+(([1]Bands!$C$4-[1]Bands!$B$4)*[1]Bands!$D$4),IF((E20)&gt;[1]Bands!$B$4,(((E20)-[1]Bands!$B$4)*[1]Bands!$D$4),"£0.00")))))</f>
        <v>£0.00</v>
      </c>
      <c r="G24" s="3" t="s">
        <v>27</v>
      </c>
      <c r="I24" s="9">
        <f>I22*52/12</f>
        <v>0</v>
      </c>
      <c r="J24" s="84"/>
      <c r="K24" s="17"/>
      <c r="L24" s="24"/>
      <c r="M24" s="17"/>
      <c r="N24" s="17"/>
      <c r="O24" s="17"/>
      <c r="P24" s="17"/>
      <c r="Q24" s="17"/>
      <c r="R24" s="18"/>
    </row>
    <row r="25" spans="1:18" ht="8.25" customHeight="1" thickBot="1" x14ac:dyDescent="0.25">
      <c r="A25" s="85"/>
      <c r="B25" s="3"/>
      <c r="C25" s="21"/>
      <c r="D25" s="21"/>
      <c r="E25" s="93"/>
      <c r="G25" s="3"/>
      <c r="I25" s="7"/>
      <c r="J25" s="84"/>
      <c r="K25" s="17"/>
      <c r="L25" s="17"/>
      <c r="M25" s="17"/>
      <c r="N25" s="17"/>
      <c r="O25" s="17"/>
      <c r="P25" s="17"/>
      <c r="Q25" s="17"/>
      <c r="R25" s="18"/>
    </row>
    <row r="26" spans="1:18" ht="18.75" customHeight="1" thickTop="1" thickBot="1" x14ac:dyDescent="0.25">
      <c r="A26" s="367" t="s">
        <v>28</v>
      </c>
      <c r="B26" s="368"/>
      <c r="C26" s="368"/>
      <c r="D26" s="369"/>
      <c r="E26" s="33">
        <f>IF(E14=0,0,IF(E16="",(E14-E18-E22-E24),E16-E18-E22-E24))</f>
        <v>0</v>
      </c>
      <c r="F26" s="94"/>
      <c r="G26" s="94" t="s">
        <v>29</v>
      </c>
      <c r="H26" s="94"/>
      <c r="I26" s="95">
        <v>0.12</v>
      </c>
      <c r="J26" s="96"/>
      <c r="K26" s="17"/>
      <c r="L26" s="17"/>
      <c r="M26" s="17"/>
      <c r="N26" s="17"/>
      <c r="O26" s="17"/>
      <c r="P26" s="17"/>
      <c r="Q26" s="17"/>
      <c r="R26" s="18"/>
    </row>
    <row r="27" spans="1:18" ht="10.5" customHeight="1" thickTop="1" thickBot="1" x14ac:dyDescent="0.25">
      <c r="A27" s="97"/>
      <c r="B27" s="98"/>
      <c r="C27" s="98"/>
      <c r="D27" s="99"/>
      <c r="E27" s="100"/>
      <c r="F27" s="101"/>
      <c r="G27" s="102"/>
      <c r="H27" s="101"/>
      <c r="I27" s="103"/>
      <c r="J27" s="104"/>
      <c r="K27" s="17"/>
      <c r="L27" s="17"/>
      <c r="M27" s="17"/>
      <c r="N27" s="17"/>
      <c r="O27" s="17"/>
      <c r="P27" s="17"/>
      <c r="Q27" s="17"/>
      <c r="R27" s="18"/>
    </row>
    <row r="28" spans="1:18" ht="18.75" hidden="1" customHeight="1" x14ac:dyDescent="0.2">
      <c r="A28" s="34"/>
      <c r="B28" s="35"/>
      <c r="C28" s="35"/>
      <c r="D28" s="31"/>
      <c r="E28" s="36"/>
      <c r="G28" s="3" t="s">
        <v>30</v>
      </c>
      <c r="I28" s="80">
        <f>E4-12500</f>
        <v>-12500</v>
      </c>
      <c r="J28" s="19"/>
      <c r="K28" s="17"/>
      <c r="L28" s="17"/>
      <c r="M28" s="17"/>
      <c r="N28" s="17"/>
      <c r="O28" s="17"/>
      <c r="P28" s="17"/>
      <c r="Q28" s="17"/>
      <c r="R28" s="18"/>
    </row>
    <row r="29" spans="1:18" ht="18.75" hidden="1" customHeight="1" x14ac:dyDescent="0.2">
      <c r="A29" s="34"/>
      <c r="B29" s="35"/>
      <c r="C29" s="35"/>
      <c r="D29" s="31"/>
      <c r="E29" s="36"/>
      <c r="G29" s="3" t="s">
        <v>31</v>
      </c>
      <c r="I29" s="9">
        <f>IF(I16=0,0,((E4*E10/35)-12500))</f>
        <v>0</v>
      </c>
      <c r="J29" s="19"/>
      <c r="K29" s="17"/>
      <c r="L29" s="17"/>
      <c r="M29" s="17"/>
      <c r="N29" s="17"/>
      <c r="O29" s="17"/>
      <c r="P29" s="17"/>
      <c r="Q29" s="17"/>
      <c r="R29" s="18"/>
    </row>
    <row r="30" spans="1:18" ht="18.75" hidden="1" customHeight="1" x14ac:dyDescent="0.2">
      <c r="A30" s="34"/>
      <c r="B30" s="35"/>
      <c r="C30" s="35"/>
      <c r="D30" s="31"/>
      <c r="E30" s="36"/>
      <c r="G30" s="3" t="s">
        <v>32</v>
      </c>
      <c r="I30" s="37">
        <f>I28/12</f>
        <v>-1041.6666666666667</v>
      </c>
      <c r="J30" s="19"/>
      <c r="K30" s="17"/>
      <c r="L30" s="17"/>
      <c r="M30" s="17"/>
      <c r="N30" s="17"/>
      <c r="O30" s="17"/>
      <c r="P30" s="17"/>
      <c r="Q30" s="17"/>
      <c r="R30" s="18"/>
    </row>
    <row r="31" spans="1:18" ht="18.75" hidden="1" customHeight="1" x14ac:dyDescent="0.2">
      <c r="A31" s="29"/>
      <c r="B31" s="30"/>
      <c r="C31" s="31"/>
      <c r="D31" s="31"/>
      <c r="E31" s="31"/>
      <c r="G31" s="3" t="s">
        <v>33</v>
      </c>
      <c r="I31" s="9">
        <f>I29/12</f>
        <v>0</v>
      </c>
      <c r="J31" s="19"/>
      <c r="K31" s="17"/>
      <c r="L31" s="17"/>
      <c r="M31" s="17"/>
      <c r="N31" s="17"/>
      <c r="O31" s="17"/>
      <c r="P31" s="17"/>
      <c r="Q31" s="17"/>
      <c r="R31" s="18"/>
    </row>
    <row r="32" spans="1:18" ht="18.75" hidden="1" customHeight="1" x14ac:dyDescent="0.2">
      <c r="A32" s="29"/>
      <c r="B32" s="30"/>
      <c r="C32" s="31"/>
      <c r="D32" s="31"/>
      <c r="E32" s="31"/>
      <c r="I32" s="38"/>
      <c r="J32" s="19"/>
      <c r="K32" s="17"/>
      <c r="L32" s="17"/>
      <c r="M32" s="17"/>
      <c r="N32" s="17"/>
      <c r="O32" s="17"/>
      <c r="P32" s="17"/>
      <c r="Q32" s="17"/>
      <c r="R32" s="18"/>
    </row>
    <row r="33" spans="1:18" ht="3.75" customHeight="1" x14ac:dyDescent="0.2">
      <c r="A33" s="29"/>
      <c r="B33" s="30"/>
      <c r="C33" s="31"/>
      <c r="D33" s="31"/>
      <c r="E33" s="31"/>
      <c r="I33" s="38"/>
      <c r="J33" s="19"/>
      <c r="K33" s="17"/>
      <c r="L33" s="17"/>
      <c r="M33" s="17"/>
      <c r="N33" s="17"/>
      <c r="O33" s="17"/>
      <c r="P33" s="17"/>
      <c r="Q33" s="17"/>
      <c r="R33" s="18"/>
    </row>
    <row r="34" spans="1:18" ht="18.75" hidden="1" customHeight="1" x14ac:dyDescent="0.2">
      <c r="A34" s="370" t="s">
        <v>34</v>
      </c>
      <c r="B34" s="371"/>
      <c r="C34" s="371"/>
      <c r="D34" s="371"/>
      <c r="E34" s="371"/>
      <c r="F34" s="371"/>
      <c r="G34" s="371"/>
      <c r="H34" s="371"/>
      <c r="I34" s="371"/>
      <c r="J34" s="372"/>
      <c r="K34" s="17"/>
      <c r="L34" s="17"/>
      <c r="M34" s="17"/>
      <c r="N34" s="17"/>
      <c r="O34" s="17"/>
      <c r="P34" s="17"/>
      <c r="Q34" s="17"/>
      <c r="R34" s="18"/>
    </row>
    <row r="35" spans="1:18" ht="18.75" hidden="1" customHeight="1" thickBot="1" x14ac:dyDescent="0.25">
      <c r="A35" s="39"/>
      <c r="B35" s="40"/>
      <c r="C35" s="40"/>
      <c r="D35" s="40"/>
      <c r="E35" s="40"/>
      <c r="F35" s="40"/>
      <c r="G35" s="40"/>
      <c r="H35" s="40"/>
      <c r="I35" s="40"/>
      <c r="J35" s="41"/>
      <c r="K35" s="17"/>
      <c r="L35" s="17"/>
      <c r="M35" s="17"/>
      <c r="N35" s="17"/>
      <c r="O35" s="17"/>
      <c r="P35" s="17"/>
      <c r="Q35" s="17"/>
      <c r="R35" s="18"/>
    </row>
    <row r="36" spans="1:18" ht="18.75" hidden="1" customHeight="1" thickBot="1" x14ac:dyDescent="0.25">
      <c r="A36" s="20" t="s">
        <v>35</v>
      </c>
      <c r="B36" s="42"/>
      <c r="C36" s="42"/>
      <c r="D36" s="42"/>
      <c r="E36" s="43">
        <f>IF(E20&gt;[1]Bands!B22,E20-[1]Bands!B22)*[1]Bands!E22</f>
        <v>0</v>
      </c>
      <c r="F36" s="42"/>
      <c r="G36" s="3" t="s">
        <v>36</v>
      </c>
      <c r="I36" s="9">
        <f>(E14-E18)*12/52</f>
        <v>0</v>
      </c>
      <c r="J36" s="44"/>
      <c r="K36" s="17"/>
      <c r="L36" s="17"/>
      <c r="M36" s="17"/>
      <c r="N36" s="17"/>
      <c r="O36" s="17"/>
      <c r="P36" s="17"/>
      <c r="Q36" s="17"/>
      <c r="R36" s="18"/>
    </row>
    <row r="37" spans="1:18" ht="9" hidden="1" customHeight="1" thickBot="1" x14ac:dyDescent="0.25">
      <c r="A37" s="20"/>
      <c r="B37" s="42"/>
      <c r="C37" s="42"/>
      <c r="D37" s="42"/>
      <c r="E37" s="42"/>
      <c r="F37" s="42"/>
      <c r="G37" s="3"/>
      <c r="I37" s="7"/>
      <c r="J37" s="44"/>
      <c r="K37" s="17"/>
      <c r="L37" s="17"/>
      <c r="M37" s="17"/>
      <c r="N37" s="17"/>
      <c r="O37" s="17"/>
      <c r="P37" s="17"/>
      <c r="Q37" s="17"/>
      <c r="R37" s="18"/>
    </row>
    <row r="38" spans="1:18" ht="18.75" hidden="1" customHeight="1" thickBot="1" x14ac:dyDescent="0.25">
      <c r="A38" s="20" t="s">
        <v>37</v>
      </c>
      <c r="B38" s="42"/>
      <c r="C38" s="42"/>
      <c r="D38" s="42"/>
      <c r="E38" s="43">
        <f>IF(E16="",(E14*I10),E16*I10)</f>
        <v>0</v>
      </c>
      <c r="F38" s="42"/>
      <c r="G38" s="3" t="s">
        <v>21</v>
      </c>
      <c r="I38" s="10">
        <v>166</v>
      </c>
      <c r="J38" s="44"/>
      <c r="K38" s="18"/>
      <c r="L38" s="45"/>
      <c r="M38" s="17"/>
      <c r="N38" s="17"/>
      <c r="O38" s="17"/>
      <c r="P38" s="17"/>
      <c r="Q38" s="17"/>
      <c r="R38" s="18"/>
    </row>
    <row r="39" spans="1:18" ht="9" hidden="1" customHeight="1" thickBot="1" x14ac:dyDescent="0.25">
      <c r="A39" s="20"/>
      <c r="B39" s="42"/>
      <c r="C39" s="42"/>
      <c r="D39" s="42"/>
      <c r="E39" s="42"/>
      <c r="F39" s="42"/>
      <c r="G39" s="3"/>
      <c r="I39" s="7"/>
      <c r="J39" s="44"/>
      <c r="K39" s="18"/>
      <c r="L39" s="45"/>
      <c r="M39" s="17"/>
      <c r="N39" s="17"/>
      <c r="O39" s="17"/>
      <c r="P39" s="17"/>
      <c r="Q39" s="17"/>
      <c r="R39" s="18"/>
    </row>
    <row r="40" spans="1:18" ht="18.75" hidden="1" customHeight="1" thickBot="1" x14ac:dyDescent="0.25">
      <c r="A40" s="20" t="s">
        <v>38</v>
      </c>
      <c r="B40" s="42"/>
      <c r="C40" s="42"/>
      <c r="D40" s="42"/>
      <c r="E40" s="43">
        <f>IF(E10="",(E14-E18)*0.5%,(E16-E18)*0.5%)</f>
        <v>0</v>
      </c>
      <c r="F40" s="42"/>
      <c r="G40" s="3" t="s">
        <v>39</v>
      </c>
      <c r="I40" s="9">
        <f>I36-I38</f>
        <v>-166</v>
      </c>
      <c r="J40" s="44"/>
      <c r="K40" s="17"/>
      <c r="L40" s="17"/>
      <c r="M40" s="17"/>
      <c r="N40" s="17"/>
      <c r="O40" s="17"/>
      <c r="P40" s="17"/>
      <c r="Q40" s="17"/>
      <c r="R40" s="18"/>
    </row>
    <row r="41" spans="1:18" ht="9.75" hidden="1" customHeight="1" thickBot="1" x14ac:dyDescent="0.25">
      <c r="A41" s="20"/>
      <c r="B41" s="42"/>
      <c r="C41" s="42"/>
      <c r="D41" s="42"/>
      <c r="E41" s="42"/>
      <c r="F41" s="42"/>
      <c r="G41" s="3"/>
      <c r="I41" s="7"/>
      <c r="J41" s="44"/>
      <c r="K41" s="17"/>
      <c r="L41" s="17"/>
      <c r="M41" s="17"/>
      <c r="N41" s="17"/>
      <c r="O41" s="17"/>
      <c r="P41" s="17"/>
      <c r="Q41" s="17"/>
      <c r="R41" s="18"/>
    </row>
    <row r="42" spans="1:18" ht="18.75" hidden="1" customHeight="1" thickTop="1" thickBot="1" x14ac:dyDescent="0.25">
      <c r="A42" s="20" t="s">
        <v>40</v>
      </c>
      <c r="B42" s="42"/>
      <c r="C42" s="42"/>
      <c r="D42" s="42"/>
      <c r="E42" s="46">
        <f>IF(E16="",(E14+E36+E38+E40),(E16+E36+E38+E40))</f>
        <v>0</v>
      </c>
      <c r="F42" s="42"/>
      <c r="G42" s="3" t="s">
        <v>27</v>
      </c>
      <c r="I42" s="9">
        <f>I40*52/12</f>
        <v>-719.33333333333337</v>
      </c>
      <c r="J42" s="44"/>
      <c r="K42" s="17"/>
      <c r="L42" s="47"/>
      <c r="M42" s="47"/>
      <c r="N42" s="17"/>
      <c r="O42" s="17"/>
      <c r="P42" s="17"/>
      <c r="Q42" s="17"/>
      <c r="R42" s="18"/>
    </row>
    <row r="43" spans="1:18" ht="9" hidden="1" customHeight="1" thickTop="1" thickBot="1" x14ac:dyDescent="0.25">
      <c r="A43" s="20"/>
      <c r="B43" s="42"/>
      <c r="C43" s="42"/>
      <c r="D43" s="42"/>
      <c r="E43" s="48"/>
      <c r="F43" s="42"/>
      <c r="G43" s="3"/>
      <c r="I43" s="5"/>
      <c r="J43" s="44"/>
      <c r="K43" s="17"/>
      <c r="L43" s="47"/>
      <c r="M43" s="47"/>
      <c r="N43" s="17"/>
      <c r="O43" s="17"/>
      <c r="P43" s="17"/>
      <c r="Q43" s="17"/>
      <c r="R43" s="18"/>
    </row>
    <row r="44" spans="1:18" ht="18.75" hidden="1" customHeight="1" thickTop="1" thickBot="1" x14ac:dyDescent="0.25">
      <c r="A44" s="20" t="s">
        <v>41</v>
      </c>
      <c r="B44" s="42"/>
      <c r="C44" s="42"/>
      <c r="D44" s="42"/>
      <c r="E44" s="46">
        <f>E42*12</f>
        <v>0</v>
      </c>
      <c r="F44" s="42"/>
      <c r="G44" s="3" t="s">
        <v>29</v>
      </c>
      <c r="I44" s="49">
        <v>0.13800000000000001</v>
      </c>
      <c r="J44" s="44"/>
      <c r="K44" s="17"/>
      <c r="L44" s="47"/>
      <c r="M44" s="47"/>
      <c r="N44" s="17"/>
      <c r="O44" s="17"/>
      <c r="P44" s="17"/>
      <c r="Q44" s="17"/>
      <c r="R44" s="18"/>
    </row>
    <row r="45" spans="1:18" ht="10.5" hidden="1" customHeight="1" thickTop="1" thickBot="1" x14ac:dyDescent="0.25">
      <c r="A45" s="50"/>
      <c r="B45" s="51"/>
      <c r="C45" s="52"/>
      <c r="D45" s="52"/>
      <c r="E45" s="52"/>
      <c r="F45" s="52"/>
      <c r="G45" s="11"/>
      <c r="H45" s="12"/>
      <c r="I45" s="53"/>
      <c r="J45" s="54"/>
      <c r="K45" s="17"/>
      <c r="L45" s="47"/>
      <c r="M45" s="47"/>
      <c r="N45" s="17"/>
      <c r="O45" s="17"/>
      <c r="P45" s="17"/>
      <c r="Q45" s="17"/>
      <c r="R45" s="18"/>
    </row>
    <row r="46" spans="1:18" ht="18.75" customHeight="1" x14ac:dyDescent="0.2">
      <c r="A46" s="21"/>
      <c r="B46" s="21"/>
      <c r="K46" s="17"/>
      <c r="L46" s="17"/>
      <c r="M46" s="17"/>
      <c r="N46" s="17"/>
      <c r="O46" s="17"/>
      <c r="P46" s="17"/>
      <c r="Q46" s="17"/>
      <c r="R46" s="18"/>
    </row>
    <row r="47" spans="1:18" ht="18.75" customHeight="1" x14ac:dyDescent="0.2">
      <c r="A47" s="21"/>
      <c r="B47" s="21"/>
      <c r="K47" s="17"/>
      <c r="L47" s="17"/>
      <c r="M47" s="17"/>
      <c r="N47" s="17"/>
      <c r="O47" s="17"/>
      <c r="P47" s="17"/>
      <c r="Q47" s="17"/>
      <c r="R47" s="18"/>
    </row>
    <row r="48" spans="1:18" ht="18.75" hidden="1" customHeight="1" x14ac:dyDescent="0.2">
      <c r="A48" s="31"/>
      <c r="B48" s="31"/>
      <c r="C48" s="55"/>
      <c r="D48" s="55"/>
      <c r="E48" s="55"/>
      <c r="F48" s="56"/>
      <c r="G48" s="57"/>
      <c r="H48" s="57"/>
      <c r="K48" s="17"/>
      <c r="L48" s="17"/>
      <c r="M48" s="17"/>
      <c r="N48" s="17"/>
      <c r="O48" s="17"/>
      <c r="P48" s="17"/>
      <c r="Q48" s="17"/>
      <c r="R48" s="18"/>
    </row>
    <row r="49" spans="1:18" ht="18.75" hidden="1" customHeight="1" x14ac:dyDescent="0.2">
      <c r="A49" s="21"/>
      <c r="B49" s="21"/>
      <c r="G49" s="58"/>
      <c r="H49" s="58"/>
      <c r="K49" s="17"/>
      <c r="L49" s="17"/>
      <c r="M49" s="17"/>
      <c r="N49" s="17"/>
      <c r="O49" s="17"/>
      <c r="P49" s="17"/>
      <c r="Q49" s="17"/>
      <c r="R49" s="18"/>
    </row>
    <row r="50" spans="1:18" ht="18.75" hidden="1" customHeight="1" x14ac:dyDescent="0.2">
      <c r="A50" s="31"/>
      <c r="B50" s="31"/>
      <c r="C50" s="55"/>
      <c r="D50" s="55"/>
      <c r="E50" s="55"/>
      <c r="F50" s="56"/>
      <c r="G50" s="57"/>
      <c r="H50" s="57"/>
      <c r="K50" s="17"/>
      <c r="L50" s="17"/>
      <c r="M50" s="17"/>
      <c r="N50" s="17"/>
      <c r="O50" s="17"/>
      <c r="P50" s="17"/>
      <c r="Q50" s="17"/>
      <c r="R50" s="18"/>
    </row>
    <row r="51" spans="1:18" ht="18.75" hidden="1" customHeight="1" x14ac:dyDescent="0.2">
      <c r="A51" s="21"/>
      <c r="B51" s="21"/>
      <c r="K51" s="17"/>
      <c r="L51" s="17"/>
      <c r="M51" s="17"/>
      <c r="N51" s="17"/>
      <c r="O51" s="17"/>
      <c r="P51" s="17"/>
      <c r="Q51" s="17"/>
      <c r="R51" s="18"/>
    </row>
    <row r="52" spans="1:18" ht="18.75" hidden="1" customHeight="1" x14ac:dyDescent="0.2">
      <c r="A52" s="21"/>
      <c r="B52" s="21"/>
      <c r="C52" s="3"/>
      <c r="D52" s="3"/>
      <c r="E52" s="3"/>
      <c r="F52" s="3"/>
      <c r="G52" s="3"/>
      <c r="H52" s="3"/>
      <c r="K52" s="17"/>
      <c r="L52" s="17"/>
      <c r="M52" s="17"/>
      <c r="N52" s="17"/>
      <c r="O52" s="17"/>
      <c r="P52" s="17"/>
      <c r="Q52" s="17"/>
      <c r="R52" s="18"/>
    </row>
    <row r="53" spans="1:18" ht="18.75" customHeight="1" x14ac:dyDescent="0.2">
      <c r="A53" s="21"/>
      <c r="B53" s="21"/>
      <c r="K53" s="17"/>
      <c r="L53" s="17"/>
      <c r="M53" s="17"/>
      <c r="N53" s="17"/>
      <c r="O53" s="17"/>
      <c r="P53" s="17"/>
      <c r="Q53" s="17"/>
      <c r="R53" s="18"/>
    </row>
    <row r="54" spans="1:18" ht="18.75" customHeight="1" x14ac:dyDescent="0.2">
      <c r="A54" s="21"/>
      <c r="B54" s="21"/>
      <c r="K54" s="17"/>
      <c r="L54" s="17"/>
      <c r="M54" s="17"/>
      <c r="N54" s="17"/>
      <c r="O54" s="17"/>
      <c r="P54" s="17"/>
      <c r="Q54" s="17"/>
      <c r="R54" s="18"/>
    </row>
    <row r="55" spans="1:18" ht="18.75" customHeight="1" x14ac:dyDescent="0.2">
      <c r="A55" s="21"/>
      <c r="B55" s="21"/>
      <c r="K55" s="17"/>
      <c r="L55" s="17"/>
      <c r="M55" s="17"/>
      <c r="N55" s="17"/>
      <c r="O55" s="17"/>
      <c r="P55" s="17"/>
      <c r="Q55" s="17"/>
      <c r="R55" s="18"/>
    </row>
    <row r="56" spans="1:18" ht="18.75" customHeight="1" x14ac:dyDescent="0.2">
      <c r="A56" s="21"/>
      <c r="B56" s="21"/>
      <c r="K56" s="17"/>
      <c r="L56" s="17"/>
      <c r="M56" s="17"/>
      <c r="N56" s="17"/>
      <c r="O56" s="17"/>
      <c r="P56" s="17"/>
      <c r="Q56" s="17"/>
      <c r="R56" s="18"/>
    </row>
    <row r="57" spans="1:18" ht="18.75" customHeight="1" x14ac:dyDescent="0.2">
      <c r="A57" s="21"/>
      <c r="B57" s="21"/>
      <c r="K57" s="17"/>
      <c r="L57" s="17"/>
      <c r="M57" s="17"/>
      <c r="N57" s="17"/>
      <c r="O57" s="17"/>
      <c r="P57" s="17"/>
      <c r="Q57" s="17"/>
      <c r="R57" s="18"/>
    </row>
    <row r="58" spans="1:18" ht="18.75" customHeight="1" x14ac:dyDescent="0.2">
      <c r="A58" s="21"/>
      <c r="B58" s="21"/>
      <c r="K58" s="17"/>
      <c r="L58" s="17"/>
      <c r="M58" s="17"/>
      <c r="N58" s="17"/>
      <c r="O58" s="17"/>
      <c r="P58" s="17"/>
      <c r="Q58" s="17"/>
      <c r="R58" s="18"/>
    </row>
    <row r="59" spans="1:18" ht="18.75" customHeight="1" x14ac:dyDescent="0.2">
      <c r="A59" s="21"/>
      <c r="B59" s="21"/>
      <c r="K59" s="17"/>
      <c r="L59" s="17"/>
      <c r="M59" s="17"/>
      <c r="N59" s="17"/>
      <c r="O59" s="17"/>
      <c r="P59" s="17"/>
      <c r="Q59" s="17"/>
      <c r="R59" s="18"/>
    </row>
    <row r="60" spans="1:18" ht="18.75" customHeight="1" x14ac:dyDescent="0.2">
      <c r="A60" s="21"/>
      <c r="B60" s="21"/>
      <c r="K60" s="17"/>
      <c r="L60" s="17"/>
      <c r="M60" s="17"/>
      <c r="N60" s="17"/>
      <c r="O60" s="17"/>
      <c r="P60" s="17"/>
      <c r="Q60" s="17"/>
      <c r="R60" s="18"/>
    </row>
    <row r="61" spans="1:18" ht="18.75" customHeight="1" x14ac:dyDescent="0.2">
      <c r="A61" s="21"/>
      <c r="B61" s="21"/>
      <c r="K61" s="17"/>
      <c r="L61" s="17"/>
      <c r="M61" s="17"/>
      <c r="N61" s="17"/>
      <c r="O61" s="17"/>
      <c r="P61" s="17"/>
      <c r="Q61" s="17"/>
      <c r="R61" s="18"/>
    </row>
    <row r="62" spans="1:18" ht="18.75" customHeight="1" x14ac:dyDescent="0.2">
      <c r="A62" s="21"/>
      <c r="B62" s="21"/>
      <c r="K62" s="17"/>
      <c r="L62" s="17"/>
      <c r="M62" s="17"/>
      <c r="N62" s="17"/>
      <c r="O62" s="17"/>
      <c r="P62" s="17"/>
      <c r="Q62" s="17"/>
      <c r="R62" s="18"/>
    </row>
    <row r="63" spans="1:18" ht="18.75" customHeight="1" x14ac:dyDescent="0.2">
      <c r="A63" s="21"/>
      <c r="B63" s="21"/>
      <c r="K63" s="17"/>
      <c r="L63" s="17"/>
      <c r="M63" s="17"/>
      <c r="N63" s="17"/>
      <c r="O63" s="17"/>
      <c r="P63" s="17"/>
      <c r="Q63" s="17"/>
      <c r="R63" s="18"/>
    </row>
    <row r="64" spans="1:18" ht="18.75" customHeight="1" x14ac:dyDescent="0.2">
      <c r="A64" s="21"/>
      <c r="B64" s="21"/>
      <c r="K64" s="17"/>
      <c r="L64" s="17"/>
      <c r="M64" s="17"/>
      <c r="N64" s="17"/>
      <c r="O64" s="17"/>
      <c r="P64" s="17"/>
      <c r="Q64" s="17"/>
      <c r="R64" s="18"/>
    </row>
    <row r="65" spans="1:18" ht="18.75" customHeight="1" x14ac:dyDescent="0.2">
      <c r="A65" s="21"/>
      <c r="B65" s="21"/>
      <c r="K65" s="17"/>
      <c r="L65" s="17"/>
      <c r="M65" s="17"/>
      <c r="N65" s="17"/>
      <c r="O65" s="17"/>
      <c r="P65" s="17"/>
      <c r="Q65" s="17"/>
      <c r="R65" s="18"/>
    </row>
    <row r="66" spans="1:18" ht="18.75" customHeight="1" x14ac:dyDescent="0.2">
      <c r="A66" s="21"/>
      <c r="B66" s="21"/>
      <c r="K66" s="17"/>
      <c r="L66" s="17"/>
      <c r="M66" s="17"/>
      <c r="N66" s="17"/>
      <c r="O66" s="17"/>
      <c r="P66" s="17"/>
      <c r="Q66" s="17"/>
      <c r="R66" s="18"/>
    </row>
    <row r="67" spans="1:18" ht="18.75" customHeight="1" x14ac:dyDescent="0.2">
      <c r="A67" s="21"/>
      <c r="B67" s="21"/>
      <c r="K67" s="17"/>
      <c r="L67" s="17"/>
      <c r="M67" s="17"/>
      <c r="N67" s="17"/>
      <c r="O67" s="17"/>
      <c r="P67" s="17"/>
      <c r="Q67" s="17"/>
      <c r="R67" s="18"/>
    </row>
    <row r="68" spans="1:18" ht="18.75" customHeight="1" x14ac:dyDescent="0.2">
      <c r="A68" s="21"/>
      <c r="B68" s="21"/>
      <c r="K68" s="17"/>
      <c r="L68" s="17"/>
      <c r="M68" s="17"/>
      <c r="N68" s="17"/>
      <c r="O68" s="17"/>
      <c r="P68" s="17"/>
      <c r="Q68" s="17"/>
      <c r="R68" s="18"/>
    </row>
    <row r="69" spans="1:18" ht="18.75" customHeight="1" x14ac:dyDescent="0.2">
      <c r="A69" s="21"/>
      <c r="B69" s="21"/>
      <c r="K69" s="17"/>
      <c r="L69" s="17"/>
      <c r="M69" s="17"/>
      <c r="N69" s="17"/>
      <c r="O69" s="17"/>
      <c r="P69" s="17"/>
      <c r="Q69" s="17"/>
      <c r="R69" s="18"/>
    </row>
    <row r="70" spans="1:18" ht="18.75" customHeight="1" x14ac:dyDescent="0.2">
      <c r="A70" s="21"/>
      <c r="B70" s="21"/>
      <c r="K70" s="17"/>
      <c r="L70" s="17"/>
      <c r="M70" s="17"/>
      <c r="N70" s="17"/>
      <c r="O70" s="17"/>
      <c r="P70" s="17"/>
      <c r="Q70" s="17"/>
      <c r="R70" s="18"/>
    </row>
    <row r="71" spans="1:18" ht="18.75" customHeight="1" x14ac:dyDescent="0.2">
      <c r="A71" s="21"/>
      <c r="B71" s="21"/>
      <c r="K71" s="17"/>
      <c r="L71" s="17"/>
      <c r="M71" s="17"/>
      <c r="N71" s="17"/>
      <c r="O71" s="17"/>
      <c r="P71" s="17"/>
      <c r="Q71" s="17"/>
      <c r="R71" s="18"/>
    </row>
    <row r="72" spans="1:18" ht="18.75" customHeight="1" x14ac:dyDescent="0.2">
      <c r="A72" s="21"/>
      <c r="B72" s="21"/>
      <c r="K72" s="17"/>
      <c r="L72" s="17"/>
      <c r="M72" s="17"/>
      <c r="N72" s="17"/>
      <c r="O72" s="17"/>
      <c r="P72" s="17"/>
      <c r="Q72" s="17"/>
      <c r="R72" s="18"/>
    </row>
    <row r="73" spans="1:18" ht="18.75" customHeight="1" x14ac:dyDescent="0.2">
      <c r="A73" s="21"/>
      <c r="B73" s="21"/>
      <c r="K73" s="17"/>
      <c r="L73" s="17"/>
      <c r="M73" s="17"/>
      <c r="N73" s="17"/>
      <c r="O73" s="17"/>
      <c r="P73" s="17"/>
      <c r="Q73" s="17"/>
      <c r="R73" s="18"/>
    </row>
    <row r="74" spans="1:18" ht="18.75" customHeight="1" x14ac:dyDescent="0.2">
      <c r="A74" s="21"/>
      <c r="B74" s="21"/>
      <c r="K74" s="17"/>
      <c r="L74" s="17"/>
      <c r="M74" s="17"/>
      <c r="N74" s="17"/>
      <c r="O74" s="17"/>
      <c r="P74" s="17"/>
      <c r="Q74" s="17"/>
      <c r="R74" s="18"/>
    </row>
    <row r="75" spans="1:18" ht="18.75" customHeight="1" x14ac:dyDescent="0.2">
      <c r="A75" s="21"/>
      <c r="B75" s="21"/>
      <c r="K75" s="17"/>
      <c r="L75" s="17"/>
      <c r="M75" s="17"/>
      <c r="N75" s="17"/>
      <c r="O75" s="17"/>
      <c r="P75" s="17"/>
      <c r="Q75" s="17"/>
      <c r="R75" s="18"/>
    </row>
    <row r="76" spans="1:18" ht="18.75" customHeight="1" x14ac:dyDescent="0.2">
      <c r="A76" s="21"/>
      <c r="B76" s="21"/>
      <c r="K76" s="17"/>
      <c r="L76" s="17"/>
      <c r="M76" s="17"/>
      <c r="N76" s="17"/>
      <c r="O76" s="17"/>
      <c r="P76" s="17"/>
      <c r="Q76" s="17"/>
      <c r="R76" s="18"/>
    </row>
    <row r="77" spans="1:18" ht="18.75" customHeight="1" x14ac:dyDescent="0.2">
      <c r="A77" s="21"/>
      <c r="B77" s="21"/>
      <c r="K77" s="17"/>
      <c r="L77" s="17"/>
      <c r="M77" s="17"/>
      <c r="N77" s="17"/>
      <c r="O77" s="17"/>
      <c r="P77" s="17"/>
      <c r="Q77" s="17"/>
      <c r="R77" s="18"/>
    </row>
    <row r="78" spans="1:18" ht="18.75" customHeight="1" x14ac:dyDescent="0.2">
      <c r="A78" s="21"/>
      <c r="B78" s="21"/>
      <c r="K78" s="17"/>
      <c r="L78" s="17"/>
      <c r="M78" s="17"/>
      <c r="N78" s="17"/>
      <c r="O78" s="17"/>
      <c r="P78" s="17"/>
      <c r="Q78" s="17"/>
      <c r="R78" s="18"/>
    </row>
    <row r="79" spans="1:18" ht="18.75" customHeight="1" x14ac:dyDescent="0.2">
      <c r="A79" s="21"/>
      <c r="B79" s="21"/>
      <c r="K79" s="17"/>
      <c r="L79" s="17"/>
      <c r="M79" s="17"/>
      <c r="N79" s="17"/>
      <c r="O79" s="17"/>
      <c r="P79" s="17"/>
      <c r="Q79" s="17"/>
      <c r="R79" s="18"/>
    </row>
    <row r="80" spans="1:18" ht="18.75" customHeight="1" x14ac:dyDescent="0.2">
      <c r="A80" s="21"/>
      <c r="B80" s="21"/>
      <c r="K80" s="17"/>
      <c r="L80" s="17"/>
      <c r="M80" s="17"/>
      <c r="N80" s="17"/>
      <c r="O80" s="17"/>
      <c r="P80" s="17"/>
      <c r="Q80" s="17"/>
      <c r="R80" s="18"/>
    </row>
    <row r="81" spans="1:18" ht="18.75" customHeight="1" x14ac:dyDescent="0.2">
      <c r="A81" s="21"/>
      <c r="B81" s="21"/>
      <c r="K81" s="17"/>
      <c r="L81" s="17"/>
      <c r="M81" s="17"/>
      <c r="N81" s="17"/>
      <c r="O81" s="17"/>
      <c r="P81" s="17"/>
      <c r="Q81" s="17"/>
      <c r="R81" s="18"/>
    </row>
    <row r="82" spans="1:18" ht="18.75" customHeight="1" x14ac:dyDescent="0.2">
      <c r="A82" s="21"/>
      <c r="B82" s="21"/>
      <c r="K82" s="17"/>
      <c r="L82" s="17"/>
      <c r="M82" s="17"/>
      <c r="N82" s="17"/>
      <c r="O82" s="17"/>
      <c r="P82" s="17"/>
      <c r="Q82" s="17"/>
      <c r="R82" s="18"/>
    </row>
    <row r="83" spans="1:18" ht="18.75" customHeight="1" x14ac:dyDescent="0.2">
      <c r="A83" s="21"/>
      <c r="B83" s="21"/>
      <c r="K83" s="17"/>
      <c r="L83" s="17"/>
      <c r="M83" s="17"/>
      <c r="N83" s="17"/>
      <c r="O83" s="17"/>
      <c r="P83" s="17"/>
      <c r="Q83" s="17"/>
      <c r="R83" s="18"/>
    </row>
    <row r="84" spans="1:18" ht="18.75" customHeight="1" x14ac:dyDescent="0.2">
      <c r="A84" s="21"/>
      <c r="B84" s="21"/>
      <c r="K84" s="17"/>
      <c r="L84" s="17"/>
      <c r="M84" s="17"/>
      <c r="N84" s="17"/>
      <c r="O84" s="17"/>
      <c r="P84" s="17"/>
      <c r="Q84" s="17"/>
      <c r="R84" s="18"/>
    </row>
    <row r="85" spans="1:18" ht="18.75" customHeight="1" x14ac:dyDescent="0.2">
      <c r="A85" s="21"/>
      <c r="B85" s="21"/>
      <c r="K85" s="17"/>
      <c r="L85" s="17"/>
      <c r="M85" s="17"/>
      <c r="N85" s="17"/>
      <c r="O85" s="17"/>
      <c r="P85" s="17"/>
      <c r="Q85" s="17"/>
      <c r="R85" s="18"/>
    </row>
    <row r="86" spans="1:18" ht="18.75" customHeight="1" x14ac:dyDescent="0.2">
      <c r="A86" s="21"/>
      <c r="B86" s="21"/>
      <c r="K86" s="17"/>
      <c r="L86" s="17"/>
      <c r="M86" s="17"/>
      <c r="N86" s="17"/>
      <c r="O86" s="17"/>
      <c r="P86" s="17"/>
      <c r="Q86" s="17"/>
      <c r="R86" s="18"/>
    </row>
    <row r="87" spans="1:18" ht="18.75" customHeight="1" x14ac:dyDescent="0.2">
      <c r="A87" s="21"/>
      <c r="B87" s="21"/>
      <c r="K87" s="17"/>
      <c r="L87" s="17"/>
      <c r="M87" s="17"/>
      <c r="N87" s="17"/>
      <c r="O87" s="17"/>
      <c r="P87" s="17"/>
      <c r="Q87" s="17"/>
      <c r="R87" s="18"/>
    </row>
    <row r="88" spans="1:18" ht="18.75" customHeight="1" x14ac:dyDescent="0.2">
      <c r="A88" s="21"/>
      <c r="B88" s="21"/>
      <c r="K88" s="17"/>
      <c r="L88" s="17"/>
      <c r="M88" s="17"/>
      <c r="N88" s="17"/>
      <c r="O88" s="17"/>
      <c r="P88" s="17"/>
      <c r="Q88" s="17"/>
      <c r="R88" s="18"/>
    </row>
    <row r="89" spans="1:18" ht="18.75" customHeight="1" x14ac:dyDescent="0.2">
      <c r="A89" s="21"/>
      <c r="B89" s="21"/>
      <c r="K89" s="17"/>
      <c r="L89" s="17"/>
      <c r="M89" s="17"/>
      <c r="N89" s="17"/>
      <c r="O89" s="17"/>
      <c r="P89" s="17"/>
      <c r="Q89" s="17"/>
      <c r="R89" s="18"/>
    </row>
    <row r="90" spans="1:18" ht="18.75" customHeight="1" x14ac:dyDescent="0.2">
      <c r="A90" s="21"/>
      <c r="B90" s="21"/>
      <c r="K90" s="17"/>
      <c r="L90" s="17"/>
      <c r="M90" s="17"/>
      <c r="N90" s="17"/>
      <c r="O90" s="17"/>
      <c r="P90" s="17"/>
      <c r="Q90" s="17"/>
      <c r="R90" s="18"/>
    </row>
    <row r="91" spans="1:18" ht="18.75" customHeight="1" x14ac:dyDescent="0.2">
      <c r="A91" s="21"/>
      <c r="B91" s="21"/>
      <c r="K91" s="17"/>
      <c r="L91" s="17"/>
      <c r="M91" s="17"/>
      <c r="N91" s="17"/>
      <c r="O91" s="17"/>
      <c r="P91" s="17"/>
      <c r="Q91" s="17"/>
      <c r="R91" s="18"/>
    </row>
    <row r="92" spans="1:18" ht="18.75" customHeight="1" x14ac:dyDescent="0.2">
      <c r="A92" s="21"/>
      <c r="B92" s="21"/>
      <c r="K92" s="17"/>
      <c r="L92" s="17"/>
      <c r="M92" s="17"/>
      <c r="N92" s="17"/>
      <c r="O92" s="17"/>
      <c r="P92" s="17"/>
      <c r="Q92" s="17"/>
      <c r="R92" s="18"/>
    </row>
    <row r="93" spans="1:18" ht="18.75" customHeight="1" x14ac:dyDescent="0.2">
      <c r="A93" s="21"/>
      <c r="B93" s="21"/>
      <c r="K93" s="17"/>
      <c r="L93" s="17"/>
      <c r="M93" s="17"/>
      <c r="N93" s="17"/>
      <c r="O93" s="17"/>
      <c r="P93" s="17"/>
      <c r="Q93" s="17"/>
      <c r="R93" s="18"/>
    </row>
    <row r="94" spans="1:18" ht="18.75" customHeight="1" x14ac:dyDescent="0.2">
      <c r="A94" s="21"/>
      <c r="B94" s="21"/>
      <c r="K94" s="17"/>
      <c r="L94" s="17"/>
      <c r="M94" s="17"/>
      <c r="N94" s="17"/>
      <c r="O94" s="17"/>
      <c r="P94" s="17"/>
      <c r="Q94" s="17"/>
      <c r="R94" s="18"/>
    </row>
    <row r="95" spans="1:18" ht="18.75" customHeight="1" x14ac:dyDescent="0.2">
      <c r="A95" s="21"/>
      <c r="B95" s="21"/>
      <c r="K95" s="17"/>
      <c r="L95" s="17"/>
      <c r="M95" s="17"/>
      <c r="N95" s="17"/>
      <c r="O95" s="17"/>
      <c r="P95" s="17"/>
      <c r="Q95" s="17"/>
      <c r="R95" s="18"/>
    </row>
    <row r="96" spans="1:18" ht="18.75" customHeight="1" x14ac:dyDescent="0.2">
      <c r="A96" s="21"/>
      <c r="B96" s="21"/>
      <c r="K96" s="17"/>
      <c r="L96" s="17"/>
      <c r="M96" s="17"/>
      <c r="N96" s="17"/>
      <c r="O96" s="17"/>
      <c r="P96" s="17"/>
      <c r="Q96" s="17"/>
      <c r="R96" s="18"/>
    </row>
    <row r="97" spans="1:18" ht="18.75" customHeight="1" x14ac:dyDescent="0.2">
      <c r="A97" s="21"/>
      <c r="B97" s="21"/>
      <c r="K97" s="17"/>
      <c r="L97" s="17"/>
      <c r="M97" s="17"/>
      <c r="N97" s="17"/>
      <c r="O97" s="17"/>
      <c r="P97" s="17"/>
      <c r="Q97" s="17"/>
      <c r="R97" s="18"/>
    </row>
    <row r="98" spans="1:18" ht="18.75" customHeight="1" x14ac:dyDescent="0.2">
      <c r="A98" s="21"/>
      <c r="B98" s="21"/>
      <c r="K98" s="17"/>
      <c r="L98" s="17"/>
      <c r="M98" s="17"/>
      <c r="N98" s="17"/>
      <c r="O98" s="17"/>
      <c r="P98" s="17"/>
      <c r="Q98" s="17"/>
      <c r="R98" s="18"/>
    </row>
    <row r="99" spans="1:18" ht="18.75" customHeight="1" x14ac:dyDescent="0.2">
      <c r="A99" s="21"/>
      <c r="B99" s="21"/>
      <c r="K99" s="17"/>
      <c r="L99" s="17"/>
      <c r="M99" s="17"/>
      <c r="N99" s="17"/>
      <c r="O99" s="17"/>
      <c r="P99" s="17"/>
      <c r="Q99" s="17"/>
      <c r="R99" s="18"/>
    </row>
    <row r="100" spans="1:18" ht="18.75" customHeight="1" x14ac:dyDescent="0.2">
      <c r="A100" s="21"/>
      <c r="B100" s="21"/>
      <c r="K100" s="17"/>
      <c r="L100" s="17"/>
      <c r="M100" s="17"/>
      <c r="N100" s="17"/>
      <c r="O100" s="17"/>
      <c r="P100" s="17"/>
      <c r="Q100" s="17"/>
      <c r="R100" s="18"/>
    </row>
    <row r="101" spans="1:18" ht="18.75" customHeight="1" x14ac:dyDescent="0.2">
      <c r="A101" s="21"/>
      <c r="B101" s="21"/>
      <c r="K101" s="17"/>
      <c r="L101" s="17"/>
      <c r="M101" s="17"/>
      <c r="N101" s="17"/>
      <c r="O101" s="17"/>
      <c r="P101" s="17"/>
      <c r="Q101" s="17"/>
      <c r="R101" s="18"/>
    </row>
    <row r="102" spans="1:18" ht="18.75" customHeight="1" x14ac:dyDescent="0.2">
      <c r="A102" s="21"/>
      <c r="B102" s="21"/>
      <c r="K102" s="17"/>
      <c r="L102" s="17"/>
      <c r="M102" s="17"/>
      <c r="N102" s="17"/>
      <c r="O102" s="17"/>
      <c r="P102" s="17"/>
      <c r="Q102" s="17"/>
      <c r="R102" s="18"/>
    </row>
    <row r="103" spans="1:18" ht="18.75" customHeight="1" x14ac:dyDescent="0.2">
      <c r="A103" s="21"/>
      <c r="B103" s="21"/>
      <c r="K103" s="17"/>
      <c r="L103" s="17"/>
      <c r="M103" s="17"/>
      <c r="N103" s="17"/>
      <c r="O103" s="17"/>
      <c r="P103" s="17"/>
      <c r="Q103" s="17"/>
      <c r="R103" s="18"/>
    </row>
    <row r="104" spans="1:18" ht="18.75" customHeight="1" x14ac:dyDescent="0.2">
      <c r="A104" s="21"/>
      <c r="B104" s="21"/>
      <c r="K104" s="17"/>
      <c r="L104" s="17"/>
      <c r="M104" s="17"/>
      <c r="N104" s="17"/>
      <c r="O104" s="17"/>
      <c r="P104" s="17"/>
      <c r="Q104" s="17"/>
      <c r="R104" s="18"/>
    </row>
    <row r="105" spans="1:18" ht="18.75" customHeight="1" x14ac:dyDescent="0.2">
      <c r="A105" s="21"/>
      <c r="B105" s="21"/>
      <c r="K105" s="17"/>
      <c r="L105" s="17"/>
      <c r="M105" s="17"/>
      <c r="N105" s="17"/>
      <c r="O105" s="17"/>
      <c r="P105" s="17"/>
      <c r="Q105" s="17"/>
      <c r="R105" s="18"/>
    </row>
    <row r="106" spans="1:18" ht="18.75" customHeight="1" x14ac:dyDescent="0.2">
      <c r="A106" s="21"/>
      <c r="B106" s="21"/>
      <c r="K106" s="17"/>
      <c r="L106" s="17"/>
      <c r="M106" s="17"/>
      <c r="N106" s="17"/>
      <c r="O106" s="17"/>
      <c r="P106" s="17"/>
      <c r="Q106" s="17"/>
      <c r="R106" s="18"/>
    </row>
    <row r="107" spans="1:18" ht="18.75" customHeight="1" x14ac:dyDescent="0.2">
      <c r="A107" s="21"/>
      <c r="B107" s="21"/>
      <c r="K107" s="17"/>
      <c r="L107" s="17"/>
      <c r="M107" s="17"/>
      <c r="N107" s="17"/>
      <c r="O107" s="17"/>
      <c r="P107" s="17"/>
      <c r="Q107" s="17"/>
      <c r="R107" s="18"/>
    </row>
    <row r="108" spans="1:18" ht="18.75" customHeight="1" x14ac:dyDescent="0.2">
      <c r="A108" s="21"/>
      <c r="B108" s="21"/>
      <c r="K108" s="17"/>
      <c r="L108" s="17"/>
      <c r="M108" s="17"/>
      <c r="N108" s="17"/>
      <c r="O108" s="17"/>
      <c r="P108" s="17"/>
      <c r="Q108" s="17"/>
      <c r="R108" s="18"/>
    </row>
    <row r="109" spans="1:18" ht="18.75" customHeight="1" x14ac:dyDescent="0.2">
      <c r="A109" s="21"/>
      <c r="B109" s="21"/>
      <c r="K109" s="17"/>
      <c r="L109" s="17"/>
      <c r="M109" s="17"/>
      <c r="N109" s="17"/>
      <c r="O109" s="17"/>
      <c r="P109" s="17"/>
      <c r="Q109" s="17"/>
      <c r="R109" s="18"/>
    </row>
    <row r="110" spans="1:18" ht="18.75" customHeight="1" x14ac:dyDescent="0.2">
      <c r="A110" s="21"/>
      <c r="B110" s="21"/>
      <c r="K110" s="17"/>
      <c r="L110" s="17"/>
      <c r="M110" s="17"/>
      <c r="N110" s="17"/>
      <c r="O110" s="17"/>
      <c r="P110" s="17"/>
      <c r="Q110" s="17"/>
      <c r="R110" s="18"/>
    </row>
    <row r="111" spans="1:18" ht="18.75" customHeight="1" x14ac:dyDescent="0.2">
      <c r="A111" s="21"/>
      <c r="B111" s="21"/>
      <c r="K111" s="17"/>
      <c r="L111" s="17"/>
      <c r="M111" s="17"/>
      <c r="N111" s="17"/>
      <c r="O111" s="17"/>
      <c r="P111" s="17"/>
      <c r="Q111" s="17"/>
      <c r="R111" s="18"/>
    </row>
    <row r="112" spans="1:18" ht="18.75" customHeight="1" x14ac:dyDescent="0.2">
      <c r="A112" s="21"/>
      <c r="B112" s="21"/>
      <c r="K112" s="17"/>
      <c r="L112" s="17"/>
      <c r="M112" s="17"/>
      <c r="N112" s="17"/>
      <c r="O112" s="17"/>
      <c r="P112" s="17"/>
      <c r="Q112" s="17"/>
      <c r="R112" s="18"/>
    </row>
    <row r="113" spans="1:18" ht="18.75" customHeight="1" x14ac:dyDescent="0.2">
      <c r="A113" s="21"/>
      <c r="B113" s="21"/>
      <c r="K113" s="17"/>
      <c r="L113" s="17"/>
      <c r="M113" s="17"/>
      <c r="N113" s="17"/>
      <c r="O113" s="17"/>
      <c r="P113" s="17"/>
      <c r="Q113" s="17"/>
      <c r="R113" s="18"/>
    </row>
    <row r="114" spans="1:18" ht="18.75" customHeight="1" x14ac:dyDescent="0.2">
      <c r="A114" s="21"/>
      <c r="B114" s="21"/>
      <c r="K114" s="17"/>
      <c r="L114" s="17"/>
      <c r="M114" s="17"/>
      <c r="N114" s="17"/>
      <c r="O114" s="17"/>
      <c r="P114" s="17"/>
      <c r="Q114" s="17"/>
      <c r="R114" s="18"/>
    </row>
    <row r="115" spans="1:18" ht="18.75" customHeight="1" x14ac:dyDescent="0.2">
      <c r="A115" s="21"/>
      <c r="B115" s="21"/>
      <c r="K115" s="17"/>
      <c r="L115" s="17"/>
      <c r="M115" s="17"/>
      <c r="N115" s="17"/>
      <c r="O115" s="17"/>
      <c r="P115" s="17"/>
      <c r="Q115" s="17"/>
      <c r="R115" s="18"/>
    </row>
    <row r="116" spans="1:18" ht="18.75" customHeight="1" x14ac:dyDescent="0.2">
      <c r="A116" s="21"/>
      <c r="B116" s="21"/>
      <c r="K116" s="17"/>
      <c r="L116" s="17"/>
      <c r="M116" s="17"/>
      <c r="N116" s="17"/>
      <c r="O116" s="17"/>
      <c r="P116" s="17"/>
      <c r="Q116" s="17"/>
      <c r="R116" s="18"/>
    </row>
    <row r="117" spans="1:18" ht="18.75" customHeight="1" x14ac:dyDescent="0.2">
      <c r="A117" s="21"/>
      <c r="B117" s="21"/>
      <c r="K117" s="17"/>
      <c r="L117" s="17"/>
      <c r="M117" s="17"/>
      <c r="N117" s="17"/>
      <c r="O117" s="17"/>
      <c r="P117" s="17"/>
      <c r="Q117" s="17"/>
      <c r="R117" s="18"/>
    </row>
    <row r="118" spans="1:18" ht="18.75" customHeight="1" x14ac:dyDescent="0.2">
      <c r="A118" s="21"/>
      <c r="B118" s="21"/>
      <c r="K118" s="17"/>
      <c r="L118" s="17"/>
      <c r="M118" s="17"/>
      <c r="N118" s="17"/>
      <c r="O118" s="17"/>
      <c r="P118" s="17"/>
      <c r="Q118" s="17"/>
      <c r="R118" s="18"/>
    </row>
    <row r="119" spans="1:18" ht="18.75" customHeight="1" x14ac:dyDescent="0.2">
      <c r="A119" s="21"/>
      <c r="B119" s="21"/>
      <c r="K119" s="17"/>
      <c r="L119" s="17"/>
      <c r="M119" s="17"/>
      <c r="N119" s="17"/>
      <c r="O119" s="17"/>
      <c r="P119" s="17"/>
      <c r="Q119" s="17"/>
      <c r="R119" s="18"/>
    </row>
    <row r="120" spans="1:18" ht="18.75" customHeight="1" x14ac:dyDescent="0.2">
      <c r="A120" s="21"/>
      <c r="B120" s="21"/>
      <c r="K120" s="17"/>
      <c r="L120" s="17"/>
      <c r="M120" s="17"/>
      <c r="N120" s="17"/>
      <c r="O120" s="17"/>
      <c r="P120" s="17"/>
      <c r="Q120" s="17"/>
      <c r="R120" s="18"/>
    </row>
    <row r="121" spans="1:18" ht="18.75" customHeight="1" x14ac:dyDescent="0.2">
      <c r="A121" s="21"/>
      <c r="B121" s="21"/>
      <c r="K121" s="17"/>
      <c r="L121" s="17"/>
      <c r="M121" s="17"/>
      <c r="N121" s="17"/>
      <c r="O121" s="17"/>
      <c r="P121" s="17"/>
      <c r="Q121" s="17"/>
      <c r="R121" s="18"/>
    </row>
    <row r="122" spans="1:18" ht="18.75" customHeight="1" x14ac:dyDescent="0.2">
      <c r="A122" s="21"/>
      <c r="B122" s="21"/>
      <c r="K122" s="17"/>
      <c r="L122" s="17"/>
      <c r="M122" s="17"/>
      <c r="N122" s="17"/>
      <c r="O122" s="17"/>
      <c r="P122" s="17"/>
      <c r="Q122" s="17"/>
      <c r="R122" s="18"/>
    </row>
    <row r="123" spans="1:18" ht="18.75" customHeight="1" x14ac:dyDescent="0.2">
      <c r="A123" s="21"/>
      <c r="B123" s="21"/>
      <c r="K123" s="17"/>
      <c r="L123" s="17"/>
      <c r="M123" s="17"/>
      <c r="N123" s="17"/>
      <c r="O123" s="17"/>
      <c r="P123" s="17"/>
      <c r="Q123" s="17"/>
      <c r="R123" s="18"/>
    </row>
    <row r="124" spans="1:18" ht="18.75" customHeight="1" x14ac:dyDescent="0.2">
      <c r="A124" s="21"/>
      <c r="B124" s="21"/>
      <c r="K124" s="17"/>
      <c r="L124" s="17"/>
      <c r="M124" s="17"/>
      <c r="N124" s="17"/>
      <c r="O124" s="17"/>
      <c r="P124" s="17"/>
      <c r="Q124" s="17"/>
      <c r="R124" s="18"/>
    </row>
    <row r="125" spans="1:18" ht="18.75" customHeight="1" x14ac:dyDescent="0.2">
      <c r="A125" s="21"/>
      <c r="B125" s="21"/>
      <c r="K125" s="17"/>
      <c r="L125" s="17"/>
      <c r="M125" s="17"/>
      <c r="N125" s="17"/>
      <c r="O125" s="17"/>
      <c r="P125" s="17"/>
      <c r="Q125" s="17"/>
      <c r="R125" s="18"/>
    </row>
    <row r="126" spans="1:18" ht="18.75" customHeight="1" x14ac:dyDescent="0.2">
      <c r="A126" s="21"/>
      <c r="B126" s="21"/>
      <c r="K126" s="17"/>
      <c r="L126" s="17"/>
      <c r="M126" s="17"/>
      <c r="N126" s="17"/>
      <c r="O126" s="17"/>
      <c r="P126" s="17"/>
      <c r="Q126" s="17"/>
      <c r="R126" s="18"/>
    </row>
    <row r="127" spans="1:18" ht="18.75" customHeight="1" x14ac:dyDescent="0.2">
      <c r="A127" s="21"/>
      <c r="B127" s="21"/>
      <c r="K127" s="17"/>
      <c r="L127" s="17"/>
      <c r="M127" s="17"/>
      <c r="N127" s="17"/>
      <c r="O127" s="17"/>
      <c r="P127" s="17"/>
      <c r="Q127" s="17"/>
      <c r="R127" s="18"/>
    </row>
    <row r="128" spans="1:18" ht="18.75" customHeight="1" x14ac:dyDescent="0.2">
      <c r="A128" s="21"/>
      <c r="B128" s="21"/>
      <c r="K128" s="17"/>
      <c r="L128" s="17"/>
      <c r="M128" s="17"/>
      <c r="N128" s="17"/>
      <c r="O128" s="17"/>
      <c r="P128" s="17"/>
      <c r="Q128" s="17"/>
      <c r="R128" s="18"/>
    </row>
    <row r="129" spans="1:18" ht="18.75" customHeight="1" x14ac:dyDescent="0.2">
      <c r="A129" s="21"/>
      <c r="B129" s="21"/>
      <c r="K129" s="17"/>
      <c r="L129" s="17"/>
      <c r="M129" s="17"/>
      <c r="N129" s="17"/>
      <c r="O129" s="17"/>
      <c r="P129" s="17"/>
      <c r="Q129" s="17"/>
      <c r="R129" s="18"/>
    </row>
    <row r="130" spans="1:18" ht="18.75" customHeight="1" x14ac:dyDescent="0.2">
      <c r="A130" s="21"/>
      <c r="B130" s="21"/>
      <c r="K130" s="17"/>
      <c r="L130" s="17"/>
      <c r="M130" s="17"/>
      <c r="N130" s="17"/>
      <c r="O130" s="17"/>
      <c r="P130" s="17"/>
      <c r="Q130" s="17"/>
      <c r="R130" s="18"/>
    </row>
    <row r="131" spans="1:18" ht="18.75" customHeight="1" x14ac:dyDescent="0.2">
      <c r="A131" s="21"/>
      <c r="B131" s="21"/>
      <c r="K131" s="17"/>
      <c r="L131" s="17"/>
      <c r="M131" s="17"/>
      <c r="N131" s="17"/>
      <c r="O131" s="17"/>
      <c r="P131" s="17"/>
      <c r="Q131" s="17"/>
      <c r="R131" s="18"/>
    </row>
    <row r="132" spans="1:18" ht="18.75" customHeight="1" x14ac:dyDescent="0.2">
      <c r="A132" s="21"/>
      <c r="B132" s="21"/>
      <c r="K132" s="17"/>
      <c r="L132" s="17"/>
      <c r="M132" s="17"/>
      <c r="N132" s="17"/>
      <c r="O132" s="17"/>
      <c r="P132" s="17"/>
      <c r="Q132" s="17"/>
      <c r="R132" s="18"/>
    </row>
    <row r="133" spans="1:18" ht="18.75" customHeight="1" x14ac:dyDescent="0.2">
      <c r="A133" s="21"/>
      <c r="B133" s="21"/>
      <c r="K133" s="17"/>
      <c r="L133" s="17"/>
      <c r="M133" s="17"/>
      <c r="N133" s="17"/>
      <c r="O133" s="17"/>
      <c r="P133" s="17"/>
      <c r="Q133" s="17"/>
      <c r="R133" s="18"/>
    </row>
    <row r="134" spans="1:18" ht="18.75" customHeight="1" x14ac:dyDescent="0.2">
      <c r="A134" s="21"/>
      <c r="B134" s="21"/>
      <c r="K134" s="17"/>
      <c r="L134" s="17"/>
      <c r="M134" s="17"/>
      <c r="N134" s="17"/>
      <c r="O134" s="17"/>
      <c r="P134" s="17"/>
      <c r="Q134" s="17"/>
      <c r="R134" s="18"/>
    </row>
    <row r="135" spans="1:18" ht="18.75" customHeight="1" x14ac:dyDescent="0.2">
      <c r="A135" s="21"/>
      <c r="B135" s="21"/>
      <c r="K135" s="17"/>
      <c r="L135" s="17"/>
      <c r="M135" s="17"/>
      <c r="N135" s="17"/>
      <c r="O135" s="17"/>
      <c r="P135" s="17"/>
      <c r="Q135" s="17"/>
      <c r="R135" s="18"/>
    </row>
    <row r="136" spans="1:18" ht="18.75" customHeight="1" x14ac:dyDescent="0.2">
      <c r="A136" s="21"/>
      <c r="B136" s="21"/>
      <c r="K136" s="17"/>
      <c r="L136" s="17"/>
      <c r="M136" s="17"/>
      <c r="N136" s="17"/>
      <c r="O136" s="17"/>
      <c r="P136" s="17"/>
      <c r="Q136" s="17"/>
      <c r="R136" s="18"/>
    </row>
    <row r="137" spans="1:18" ht="18.75" customHeight="1" x14ac:dyDescent="0.2">
      <c r="A137" s="21"/>
      <c r="B137" s="21"/>
      <c r="K137" s="17"/>
      <c r="L137" s="17"/>
      <c r="M137" s="17"/>
      <c r="N137" s="17"/>
      <c r="O137" s="17"/>
      <c r="P137" s="17"/>
      <c r="Q137" s="17"/>
      <c r="R137" s="18"/>
    </row>
    <row r="138" spans="1:18" ht="18.75" customHeight="1" x14ac:dyDescent="0.2">
      <c r="A138" s="21"/>
      <c r="B138" s="21"/>
      <c r="K138" s="17"/>
      <c r="L138" s="17"/>
      <c r="M138" s="17"/>
      <c r="N138" s="17"/>
      <c r="O138" s="17"/>
      <c r="P138" s="17"/>
      <c r="Q138" s="17"/>
      <c r="R138" s="18"/>
    </row>
    <row r="139" spans="1:18" ht="18.75" customHeight="1" x14ac:dyDescent="0.2">
      <c r="A139" s="21"/>
      <c r="B139" s="21"/>
      <c r="K139" s="17"/>
      <c r="L139" s="17"/>
      <c r="M139" s="17"/>
      <c r="N139" s="17"/>
      <c r="O139" s="17"/>
      <c r="P139" s="17"/>
      <c r="Q139" s="17"/>
      <c r="R139" s="18"/>
    </row>
    <row r="140" spans="1:18" ht="18.75" customHeight="1" x14ac:dyDescent="0.2">
      <c r="A140" s="21"/>
      <c r="B140" s="21"/>
      <c r="K140" s="17"/>
      <c r="L140" s="17"/>
      <c r="M140" s="17"/>
      <c r="N140" s="17"/>
      <c r="O140" s="17"/>
      <c r="P140" s="17"/>
      <c r="Q140" s="17"/>
      <c r="R140" s="18"/>
    </row>
    <row r="141" spans="1:18" ht="18.75" customHeight="1" x14ac:dyDescent="0.2">
      <c r="A141" s="21"/>
      <c r="B141" s="21"/>
      <c r="K141" s="17"/>
      <c r="L141" s="17"/>
      <c r="M141" s="17"/>
      <c r="N141" s="17"/>
      <c r="O141" s="17"/>
      <c r="P141" s="17"/>
      <c r="Q141" s="17"/>
      <c r="R141" s="18"/>
    </row>
    <row r="142" spans="1:18" ht="18.75" customHeight="1" x14ac:dyDescent="0.2">
      <c r="A142" s="21"/>
      <c r="B142" s="21"/>
      <c r="K142" s="17"/>
      <c r="L142" s="17"/>
      <c r="M142" s="17"/>
      <c r="N142" s="17"/>
      <c r="O142" s="17"/>
      <c r="P142" s="17"/>
      <c r="Q142" s="17"/>
      <c r="R142" s="18"/>
    </row>
    <row r="143" spans="1:18" ht="18.75" customHeight="1" x14ac:dyDescent="0.2">
      <c r="A143" s="21"/>
      <c r="B143" s="21"/>
      <c r="K143" s="17"/>
      <c r="L143" s="17"/>
      <c r="M143" s="17"/>
      <c r="N143" s="17"/>
      <c r="O143" s="17"/>
      <c r="P143" s="17"/>
      <c r="Q143" s="17"/>
      <c r="R143" s="18"/>
    </row>
    <row r="144" spans="1:18" ht="18.75" customHeight="1" x14ac:dyDescent="0.2">
      <c r="A144" s="21"/>
      <c r="B144" s="21"/>
      <c r="K144" s="17"/>
      <c r="L144" s="17"/>
      <c r="M144" s="17"/>
      <c r="N144" s="17"/>
      <c r="O144" s="17"/>
      <c r="P144" s="17"/>
      <c r="Q144" s="17"/>
      <c r="R144" s="18"/>
    </row>
    <row r="145" spans="1:18" ht="18.75" customHeight="1" x14ac:dyDescent="0.2">
      <c r="A145" s="21"/>
      <c r="B145" s="21"/>
      <c r="K145" s="17"/>
      <c r="L145" s="17"/>
      <c r="M145" s="17"/>
      <c r="N145" s="17"/>
      <c r="O145" s="17"/>
      <c r="P145" s="17"/>
      <c r="Q145" s="17"/>
      <c r="R145" s="18"/>
    </row>
    <row r="146" spans="1:18" ht="18.75" customHeight="1" x14ac:dyDescent="0.2">
      <c r="A146" s="21"/>
      <c r="B146" s="21"/>
      <c r="K146" s="17"/>
      <c r="L146" s="17"/>
      <c r="M146" s="17"/>
      <c r="N146" s="17"/>
      <c r="O146" s="17"/>
      <c r="P146" s="17"/>
      <c r="Q146" s="17"/>
      <c r="R146" s="18"/>
    </row>
    <row r="147" spans="1:18" ht="18.75" customHeight="1" x14ac:dyDescent="0.2">
      <c r="A147" s="21"/>
      <c r="B147" s="21"/>
      <c r="K147" s="17"/>
      <c r="L147" s="17"/>
      <c r="M147" s="17"/>
      <c r="N147" s="17"/>
      <c r="O147" s="17"/>
      <c r="P147" s="17"/>
      <c r="Q147" s="17"/>
      <c r="R147" s="18"/>
    </row>
    <row r="148" spans="1:18" ht="18.75" customHeight="1" x14ac:dyDescent="0.2">
      <c r="A148" s="21"/>
      <c r="B148" s="21"/>
      <c r="K148" s="17"/>
      <c r="L148" s="17"/>
      <c r="M148" s="17"/>
      <c r="N148" s="17"/>
      <c r="O148" s="17"/>
      <c r="P148" s="17"/>
      <c r="Q148" s="17"/>
      <c r="R148" s="18"/>
    </row>
    <row r="149" spans="1:18" ht="18.75" customHeight="1" x14ac:dyDescent="0.2">
      <c r="A149" s="21"/>
      <c r="B149" s="21"/>
      <c r="K149" s="17"/>
      <c r="L149" s="17"/>
      <c r="M149" s="17"/>
      <c r="N149" s="17"/>
      <c r="O149" s="17"/>
      <c r="P149" s="17"/>
      <c r="Q149" s="17"/>
      <c r="R149" s="18"/>
    </row>
    <row r="150" spans="1:18" ht="18.75" customHeight="1" x14ac:dyDescent="0.2">
      <c r="A150" s="21"/>
      <c r="B150" s="21"/>
      <c r="K150" s="17"/>
      <c r="L150" s="17"/>
      <c r="M150" s="17"/>
      <c r="N150" s="17"/>
      <c r="O150" s="17"/>
      <c r="P150" s="17"/>
      <c r="Q150" s="17"/>
      <c r="R150" s="18"/>
    </row>
    <row r="151" spans="1:18" ht="18.75" customHeight="1" x14ac:dyDescent="0.2">
      <c r="A151" s="21"/>
      <c r="B151" s="21"/>
      <c r="K151" s="17"/>
      <c r="L151" s="17"/>
      <c r="M151" s="17"/>
      <c r="N151" s="17"/>
      <c r="O151" s="17"/>
      <c r="P151" s="17"/>
      <c r="Q151" s="17"/>
      <c r="R151" s="18"/>
    </row>
    <row r="152" spans="1:18" ht="18.75" customHeight="1" x14ac:dyDescent="0.2">
      <c r="A152" s="21"/>
      <c r="B152" s="21"/>
      <c r="K152" s="17"/>
      <c r="L152" s="17"/>
      <c r="M152" s="17"/>
      <c r="N152" s="17"/>
      <c r="O152" s="17"/>
      <c r="P152" s="17"/>
      <c r="Q152" s="17"/>
      <c r="R152" s="18"/>
    </row>
    <row r="153" spans="1:18" ht="18.75" customHeight="1" x14ac:dyDescent="0.2">
      <c r="A153" s="21"/>
      <c r="B153" s="21"/>
      <c r="K153" s="17"/>
      <c r="L153" s="17"/>
      <c r="M153" s="17"/>
      <c r="N153" s="17"/>
      <c r="O153" s="17"/>
      <c r="P153" s="17"/>
      <c r="Q153" s="17"/>
      <c r="R153" s="18"/>
    </row>
    <row r="154" spans="1:18" ht="18.75" customHeight="1" x14ac:dyDescent="0.2">
      <c r="A154" s="21"/>
      <c r="B154" s="21"/>
      <c r="K154" s="17"/>
      <c r="L154" s="17"/>
      <c r="M154" s="17"/>
      <c r="N154" s="17"/>
      <c r="O154" s="17"/>
      <c r="P154" s="17"/>
      <c r="Q154" s="17"/>
      <c r="R154" s="18"/>
    </row>
    <row r="155" spans="1:18" ht="18.75" customHeight="1" x14ac:dyDescent="0.2">
      <c r="A155" s="21"/>
      <c r="B155" s="21"/>
      <c r="K155" s="17"/>
      <c r="L155" s="17"/>
      <c r="M155" s="17"/>
      <c r="N155" s="17"/>
      <c r="O155" s="17"/>
      <c r="P155" s="17"/>
      <c r="Q155" s="17"/>
      <c r="R155" s="18"/>
    </row>
    <row r="156" spans="1:18" ht="18.75" customHeight="1" x14ac:dyDescent="0.2">
      <c r="A156" s="21"/>
      <c r="B156" s="21"/>
      <c r="K156" s="17"/>
      <c r="L156" s="17"/>
      <c r="M156" s="17"/>
      <c r="N156" s="17"/>
      <c r="O156" s="17"/>
      <c r="P156" s="17"/>
      <c r="Q156" s="17"/>
      <c r="R156" s="18"/>
    </row>
    <row r="157" spans="1:18" ht="18.75" customHeight="1" x14ac:dyDescent="0.2">
      <c r="A157" s="21"/>
      <c r="B157" s="21"/>
      <c r="K157" s="17"/>
      <c r="L157" s="17"/>
      <c r="M157" s="17"/>
      <c r="N157" s="17"/>
      <c r="O157" s="17"/>
      <c r="P157" s="17"/>
      <c r="Q157" s="17"/>
      <c r="R157" s="18"/>
    </row>
    <row r="158" spans="1:18" ht="18.75" customHeight="1" x14ac:dyDescent="0.2">
      <c r="A158" s="21"/>
      <c r="B158" s="21"/>
      <c r="K158" s="17"/>
      <c r="L158" s="17"/>
      <c r="M158" s="17"/>
      <c r="N158" s="17"/>
      <c r="O158" s="17"/>
      <c r="P158" s="17"/>
      <c r="Q158" s="17"/>
      <c r="R158" s="18"/>
    </row>
    <row r="159" spans="1:18" ht="18.75" customHeight="1" x14ac:dyDescent="0.2">
      <c r="A159" s="21"/>
      <c r="B159" s="21"/>
      <c r="K159" s="17"/>
      <c r="L159" s="17"/>
      <c r="M159" s="17"/>
      <c r="N159" s="17"/>
      <c r="O159" s="17"/>
      <c r="P159" s="17"/>
      <c r="Q159" s="17"/>
      <c r="R159" s="18"/>
    </row>
    <row r="160" spans="1:18" ht="18.75" customHeight="1" x14ac:dyDescent="0.2">
      <c r="A160" s="21"/>
      <c r="B160" s="21"/>
      <c r="K160" s="17"/>
      <c r="L160" s="17"/>
      <c r="M160" s="17"/>
      <c r="N160" s="17"/>
      <c r="O160" s="17"/>
      <c r="P160" s="17"/>
      <c r="Q160" s="17"/>
      <c r="R160" s="18"/>
    </row>
    <row r="161" spans="1:18" ht="18.75" customHeight="1" x14ac:dyDescent="0.2">
      <c r="A161" s="21"/>
      <c r="B161" s="21"/>
      <c r="K161" s="17"/>
      <c r="L161" s="17"/>
      <c r="M161" s="17"/>
      <c r="N161" s="17"/>
      <c r="O161" s="17"/>
      <c r="P161" s="17"/>
      <c r="Q161" s="17"/>
      <c r="R161" s="18"/>
    </row>
    <row r="162" spans="1:18" ht="18.75" customHeight="1" x14ac:dyDescent="0.2">
      <c r="A162" s="21"/>
      <c r="B162" s="21"/>
      <c r="K162" s="17"/>
      <c r="L162" s="17"/>
      <c r="M162" s="17"/>
      <c r="N162" s="17"/>
      <c r="O162" s="17"/>
      <c r="P162" s="17"/>
      <c r="Q162" s="17"/>
      <c r="R162" s="18"/>
    </row>
    <row r="163" spans="1:18" ht="18.75" customHeight="1" x14ac:dyDescent="0.2">
      <c r="A163" s="21"/>
      <c r="B163" s="21"/>
      <c r="K163" s="17"/>
      <c r="L163" s="17"/>
      <c r="M163" s="17"/>
      <c r="N163" s="17"/>
      <c r="O163" s="17"/>
      <c r="P163" s="17"/>
      <c r="Q163" s="17"/>
      <c r="R163" s="18"/>
    </row>
    <row r="164" spans="1:18" ht="18.75" customHeight="1" x14ac:dyDescent="0.2">
      <c r="A164" s="21"/>
      <c r="B164" s="21"/>
      <c r="K164" s="17"/>
      <c r="L164" s="17"/>
      <c r="M164" s="17"/>
      <c r="N164" s="17"/>
      <c r="O164" s="17"/>
      <c r="P164" s="17"/>
      <c r="Q164" s="17"/>
      <c r="R164" s="18"/>
    </row>
    <row r="165" spans="1:18" ht="18.75" customHeight="1" x14ac:dyDescent="0.2">
      <c r="A165" s="21"/>
      <c r="B165" s="21"/>
      <c r="K165" s="17"/>
      <c r="L165" s="17"/>
      <c r="M165" s="17"/>
      <c r="N165" s="17"/>
      <c r="O165" s="17"/>
      <c r="P165" s="17"/>
      <c r="Q165" s="17"/>
      <c r="R165" s="18"/>
    </row>
    <row r="166" spans="1:18" ht="18.75" customHeight="1" x14ac:dyDescent="0.2">
      <c r="A166" s="21"/>
      <c r="B166" s="21"/>
      <c r="K166" s="17"/>
      <c r="L166" s="17"/>
      <c r="M166" s="17"/>
      <c r="N166" s="17"/>
      <c r="O166" s="17"/>
      <c r="P166" s="17"/>
      <c r="Q166" s="17"/>
      <c r="R166" s="18"/>
    </row>
    <row r="167" spans="1:18" ht="18.75" customHeight="1" x14ac:dyDescent="0.2">
      <c r="A167" s="21"/>
      <c r="B167" s="21"/>
      <c r="K167" s="17"/>
      <c r="L167" s="17"/>
      <c r="M167" s="17"/>
      <c r="N167" s="17"/>
      <c r="O167" s="17"/>
      <c r="P167" s="17"/>
      <c r="Q167" s="17"/>
      <c r="R167" s="18"/>
    </row>
    <row r="168" spans="1:18" ht="18.75" customHeight="1" x14ac:dyDescent="0.2">
      <c r="A168" s="21"/>
      <c r="B168" s="21"/>
      <c r="K168" s="17"/>
      <c r="L168" s="17"/>
      <c r="M168" s="17"/>
      <c r="N168" s="17"/>
      <c r="O168" s="17"/>
      <c r="P168" s="17"/>
      <c r="Q168" s="17"/>
      <c r="R168" s="18"/>
    </row>
    <row r="169" spans="1:18" ht="18.75" customHeight="1" x14ac:dyDescent="0.2">
      <c r="A169" s="21"/>
      <c r="B169" s="21"/>
      <c r="K169" s="17"/>
      <c r="L169" s="17"/>
      <c r="M169" s="17"/>
      <c r="N169" s="17"/>
      <c r="O169" s="17"/>
      <c r="P169" s="17"/>
      <c r="Q169" s="17"/>
      <c r="R169" s="18"/>
    </row>
    <row r="170" spans="1:18" ht="18.75" customHeight="1" x14ac:dyDescent="0.2">
      <c r="A170" s="21"/>
      <c r="B170" s="21"/>
      <c r="K170" s="17"/>
      <c r="L170" s="17"/>
      <c r="M170" s="17"/>
      <c r="N170" s="17"/>
      <c r="O170" s="17"/>
      <c r="P170" s="17"/>
      <c r="Q170" s="17"/>
      <c r="R170" s="18"/>
    </row>
    <row r="171" spans="1:18" ht="18.75" customHeight="1" x14ac:dyDescent="0.2">
      <c r="A171" s="21"/>
      <c r="B171" s="21"/>
      <c r="K171" s="17"/>
      <c r="L171" s="17"/>
      <c r="M171" s="17"/>
      <c r="N171" s="17"/>
      <c r="O171" s="17"/>
      <c r="P171" s="17"/>
      <c r="Q171" s="17"/>
      <c r="R171" s="18"/>
    </row>
    <row r="172" spans="1:18" ht="18.75" customHeight="1" x14ac:dyDescent="0.2">
      <c r="A172" s="21"/>
      <c r="B172" s="21"/>
      <c r="K172" s="17"/>
      <c r="L172" s="17"/>
      <c r="M172" s="17"/>
      <c r="N172" s="17"/>
      <c r="O172" s="17"/>
      <c r="P172" s="17"/>
      <c r="Q172" s="17"/>
      <c r="R172" s="18"/>
    </row>
    <row r="173" spans="1:18" ht="18.75" customHeight="1" x14ac:dyDescent="0.2">
      <c r="A173" s="21"/>
      <c r="B173" s="21"/>
      <c r="K173" s="17"/>
      <c r="L173" s="17"/>
      <c r="M173" s="17"/>
      <c r="N173" s="17"/>
      <c r="O173" s="17"/>
      <c r="P173" s="17"/>
      <c r="Q173" s="17"/>
      <c r="R173" s="18"/>
    </row>
    <row r="174" spans="1:18" ht="18.75" customHeight="1" x14ac:dyDescent="0.2">
      <c r="A174" s="21"/>
      <c r="B174" s="21"/>
      <c r="K174" s="17"/>
      <c r="L174" s="17"/>
      <c r="M174" s="17"/>
      <c r="N174" s="17"/>
      <c r="O174" s="17"/>
      <c r="P174" s="17"/>
      <c r="Q174" s="17"/>
      <c r="R174" s="18"/>
    </row>
    <row r="175" spans="1:18" ht="18.75" customHeight="1" x14ac:dyDescent="0.2">
      <c r="A175" s="21"/>
      <c r="B175" s="21"/>
      <c r="K175" s="17"/>
      <c r="L175" s="17"/>
      <c r="M175" s="17"/>
      <c r="N175" s="17"/>
      <c r="O175" s="17"/>
      <c r="P175" s="17"/>
      <c r="Q175" s="17"/>
      <c r="R175" s="18"/>
    </row>
    <row r="176" spans="1:18" ht="18.75" customHeight="1" x14ac:dyDescent="0.2">
      <c r="A176" s="21"/>
      <c r="B176" s="21"/>
      <c r="K176" s="17"/>
      <c r="L176" s="17"/>
      <c r="M176" s="17"/>
      <c r="N176" s="17"/>
      <c r="O176" s="17"/>
      <c r="P176" s="17"/>
      <c r="Q176" s="17"/>
      <c r="R176" s="18"/>
    </row>
    <row r="177" spans="1:18" ht="18.75" customHeight="1" x14ac:dyDescent="0.2">
      <c r="A177" s="21"/>
      <c r="B177" s="21"/>
      <c r="K177" s="17"/>
      <c r="L177" s="17"/>
      <c r="M177" s="17"/>
      <c r="N177" s="17"/>
      <c r="O177" s="17"/>
      <c r="P177" s="17"/>
      <c r="Q177" s="17"/>
      <c r="R177" s="18"/>
    </row>
    <row r="178" spans="1:18" ht="18.75" customHeight="1" x14ac:dyDescent="0.2">
      <c r="A178" s="21"/>
      <c r="B178" s="21"/>
      <c r="K178" s="17"/>
      <c r="L178" s="17"/>
      <c r="M178" s="17"/>
      <c r="N178" s="17"/>
      <c r="O178" s="17"/>
      <c r="P178" s="17"/>
      <c r="Q178" s="17"/>
      <c r="R178" s="18"/>
    </row>
    <row r="179" spans="1:18" ht="18.75" customHeight="1" x14ac:dyDescent="0.2">
      <c r="A179" s="21"/>
      <c r="B179" s="21"/>
      <c r="K179" s="17"/>
      <c r="L179" s="17"/>
      <c r="M179" s="17"/>
      <c r="N179" s="17"/>
      <c r="O179" s="17"/>
      <c r="P179" s="17"/>
      <c r="Q179" s="17"/>
      <c r="R179" s="18"/>
    </row>
    <row r="180" spans="1:18" ht="18.75" customHeight="1" x14ac:dyDescent="0.2">
      <c r="A180" s="21"/>
      <c r="B180" s="21"/>
      <c r="K180" s="17"/>
      <c r="L180" s="17"/>
      <c r="M180" s="17"/>
      <c r="N180" s="17"/>
      <c r="O180" s="17"/>
      <c r="P180" s="17"/>
      <c r="Q180" s="17"/>
      <c r="R180" s="18"/>
    </row>
    <row r="181" spans="1:18" ht="18.75" customHeight="1" x14ac:dyDescent="0.2">
      <c r="A181" s="21"/>
      <c r="B181" s="21"/>
      <c r="K181" s="17"/>
      <c r="L181" s="17"/>
      <c r="M181" s="17"/>
      <c r="N181" s="17"/>
      <c r="O181" s="17"/>
      <c r="P181" s="17"/>
      <c r="Q181" s="17"/>
      <c r="R181" s="18"/>
    </row>
    <row r="182" spans="1:18" ht="18.75" customHeight="1" x14ac:dyDescent="0.2">
      <c r="A182" s="21"/>
      <c r="B182" s="21"/>
      <c r="K182" s="17"/>
      <c r="L182" s="17"/>
      <c r="M182" s="17"/>
      <c r="N182" s="17"/>
      <c r="O182" s="17"/>
      <c r="P182" s="17"/>
      <c r="Q182" s="17"/>
      <c r="R182" s="18"/>
    </row>
    <row r="183" spans="1:18" ht="18.75" customHeight="1" x14ac:dyDescent="0.2">
      <c r="A183" s="21"/>
      <c r="B183" s="21"/>
      <c r="K183" s="17"/>
      <c r="L183" s="17"/>
      <c r="M183" s="17"/>
      <c r="N183" s="17"/>
      <c r="O183" s="17"/>
      <c r="P183" s="17"/>
      <c r="Q183" s="17"/>
      <c r="R183" s="18"/>
    </row>
    <row r="184" spans="1:18" ht="18.75" customHeight="1" x14ac:dyDescent="0.2">
      <c r="A184" s="21"/>
      <c r="B184" s="21"/>
      <c r="K184" s="17"/>
      <c r="L184" s="17"/>
      <c r="M184" s="17"/>
      <c r="N184" s="17"/>
      <c r="O184" s="17"/>
      <c r="P184" s="17"/>
      <c r="Q184" s="17"/>
      <c r="R184" s="18"/>
    </row>
    <row r="185" spans="1:18" ht="18.75" customHeight="1" x14ac:dyDescent="0.2">
      <c r="A185" s="21"/>
      <c r="B185" s="21"/>
      <c r="K185" s="17"/>
      <c r="L185" s="17"/>
      <c r="M185" s="17"/>
      <c r="N185" s="17"/>
      <c r="O185" s="17"/>
      <c r="P185" s="17"/>
      <c r="Q185" s="17"/>
      <c r="R185" s="18"/>
    </row>
    <row r="186" spans="1:18" ht="18.75" customHeight="1" x14ac:dyDescent="0.2">
      <c r="A186" s="21"/>
      <c r="B186" s="21"/>
      <c r="K186" s="17"/>
      <c r="L186" s="17"/>
      <c r="M186" s="17"/>
      <c r="N186" s="17"/>
      <c r="O186" s="17"/>
      <c r="P186" s="17"/>
      <c r="Q186" s="17"/>
      <c r="R186" s="18"/>
    </row>
    <row r="187" spans="1:18" ht="18.75" customHeight="1" x14ac:dyDescent="0.2">
      <c r="A187" s="21"/>
      <c r="B187" s="21"/>
      <c r="K187" s="17"/>
      <c r="L187" s="17"/>
      <c r="M187" s="17"/>
      <c r="N187" s="17"/>
      <c r="O187" s="17"/>
      <c r="P187" s="17"/>
      <c r="Q187" s="17"/>
      <c r="R187" s="18"/>
    </row>
    <row r="188" spans="1:18" ht="18.75" customHeight="1" x14ac:dyDescent="0.2">
      <c r="A188" s="21"/>
      <c r="B188" s="21"/>
      <c r="K188" s="17"/>
      <c r="L188" s="17"/>
      <c r="M188" s="17"/>
      <c r="N188" s="17"/>
      <c r="O188" s="17"/>
      <c r="P188" s="17"/>
      <c r="Q188" s="17"/>
      <c r="R188" s="18"/>
    </row>
    <row r="189" spans="1:18" ht="18.75" customHeight="1" x14ac:dyDescent="0.2">
      <c r="A189" s="21"/>
      <c r="B189" s="21"/>
      <c r="K189" s="17"/>
      <c r="L189" s="17"/>
      <c r="M189" s="17"/>
      <c r="N189" s="17"/>
      <c r="O189" s="17"/>
      <c r="P189" s="17"/>
      <c r="Q189" s="17"/>
      <c r="R189" s="18"/>
    </row>
    <row r="190" spans="1:18" ht="18.75" customHeight="1" x14ac:dyDescent="0.2">
      <c r="A190" s="21"/>
      <c r="B190" s="21"/>
      <c r="K190" s="17"/>
      <c r="L190" s="17"/>
      <c r="M190" s="17"/>
      <c r="N190" s="17"/>
      <c r="O190" s="17"/>
      <c r="P190" s="17"/>
      <c r="Q190" s="17"/>
      <c r="R190" s="18"/>
    </row>
    <row r="191" spans="1:18" ht="18.75" customHeight="1" x14ac:dyDescent="0.2">
      <c r="A191" s="21"/>
      <c r="B191" s="21"/>
      <c r="K191" s="17"/>
      <c r="L191" s="17"/>
      <c r="M191" s="17"/>
      <c r="N191" s="17"/>
      <c r="O191" s="17"/>
      <c r="P191" s="17"/>
      <c r="Q191" s="17"/>
      <c r="R191" s="18"/>
    </row>
    <row r="192" spans="1:18" ht="18.75" customHeight="1" x14ac:dyDescent="0.2">
      <c r="A192" s="21"/>
      <c r="B192" s="21"/>
      <c r="K192" s="17"/>
      <c r="L192" s="17"/>
      <c r="M192" s="17"/>
      <c r="N192" s="17"/>
      <c r="O192" s="17"/>
      <c r="P192" s="17"/>
      <c r="Q192" s="17"/>
      <c r="R192" s="18"/>
    </row>
    <row r="193" spans="1:18" ht="18.75" customHeight="1" x14ac:dyDescent="0.2">
      <c r="A193" s="21"/>
      <c r="B193" s="21"/>
      <c r="K193" s="17"/>
      <c r="L193" s="17"/>
      <c r="M193" s="17"/>
      <c r="N193" s="17"/>
      <c r="O193" s="17"/>
      <c r="P193" s="17"/>
      <c r="Q193" s="17"/>
      <c r="R193" s="18"/>
    </row>
    <row r="194" spans="1:18" ht="18.75" customHeight="1" x14ac:dyDescent="0.2">
      <c r="A194" s="21"/>
      <c r="B194" s="21"/>
      <c r="K194" s="17"/>
      <c r="L194" s="17"/>
      <c r="M194" s="17"/>
      <c r="N194" s="17"/>
      <c r="O194" s="17"/>
      <c r="P194" s="17"/>
      <c r="Q194" s="17"/>
      <c r="R194" s="18"/>
    </row>
    <row r="195" spans="1:18" ht="18.75" customHeight="1" x14ac:dyDescent="0.2">
      <c r="A195" s="21"/>
      <c r="B195" s="21"/>
      <c r="K195" s="17"/>
      <c r="L195" s="17"/>
      <c r="M195" s="17"/>
      <c r="N195" s="17"/>
      <c r="O195" s="17"/>
      <c r="P195" s="17"/>
      <c r="Q195" s="17"/>
      <c r="R195" s="18"/>
    </row>
    <row r="196" spans="1:18" ht="18.75" customHeight="1" x14ac:dyDescent="0.2">
      <c r="A196" s="21"/>
      <c r="B196" s="21"/>
      <c r="K196" s="17"/>
      <c r="L196" s="17"/>
      <c r="M196" s="17"/>
      <c r="N196" s="17"/>
      <c r="O196" s="17"/>
      <c r="P196" s="17"/>
      <c r="Q196" s="17"/>
      <c r="R196" s="18"/>
    </row>
    <row r="197" spans="1:18" ht="18.75" customHeight="1" x14ac:dyDescent="0.2">
      <c r="A197" s="21"/>
      <c r="B197" s="21"/>
      <c r="K197" s="17"/>
      <c r="L197" s="17"/>
      <c r="M197" s="17"/>
      <c r="N197" s="17"/>
      <c r="O197" s="17"/>
      <c r="P197" s="17"/>
      <c r="Q197" s="17"/>
      <c r="R197" s="18"/>
    </row>
    <row r="198" spans="1:18" ht="18.75" customHeight="1" x14ac:dyDescent="0.2">
      <c r="A198" s="21"/>
      <c r="B198" s="21"/>
      <c r="K198" s="17"/>
      <c r="L198" s="17"/>
      <c r="M198" s="17"/>
      <c r="N198" s="17"/>
      <c r="O198" s="17"/>
      <c r="P198" s="17"/>
      <c r="Q198" s="17"/>
      <c r="R198" s="18"/>
    </row>
    <row r="199" spans="1:18" ht="18.75" customHeight="1" x14ac:dyDescent="0.2">
      <c r="A199" s="21"/>
      <c r="B199" s="21"/>
      <c r="K199" s="17"/>
      <c r="L199" s="17"/>
      <c r="M199" s="17"/>
      <c r="N199" s="17"/>
      <c r="O199" s="17"/>
      <c r="P199" s="17"/>
      <c r="Q199" s="17"/>
      <c r="R199" s="18"/>
    </row>
    <row r="200" spans="1:18" ht="18.75" customHeight="1" x14ac:dyDescent="0.2">
      <c r="A200" s="21"/>
      <c r="B200" s="21"/>
      <c r="K200" s="17"/>
      <c r="L200" s="17"/>
      <c r="M200" s="17"/>
      <c r="N200" s="17"/>
      <c r="O200" s="17"/>
      <c r="P200" s="17"/>
      <c r="Q200" s="17"/>
      <c r="R200" s="18"/>
    </row>
    <row r="201" spans="1:18" ht="18.75" customHeight="1" x14ac:dyDescent="0.2">
      <c r="A201" s="21"/>
      <c r="B201" s="21"/>
      <c r="K201" s="17"/>
      <c r="L201" s="17"/>
      <c r="M201" s="17"/>
      <c r="N201" s="17"/>
      <c r="O201" s="17"/>
      <c r="P201" s="17"/>
      <c r="Q201" s="17"/>
      <c r="R201" s="18"/>
    </row>
    <row r="202" spans="1:18" ht="18.75" customHeight="1" x14ac:dyDescent="0.2">
      <c r="A202" s="21"/>
      <c r="B202" s="21"/>
      <c r="K202" s="17"/>
      <c r="L202" s="17"/>
      <c r="M202" s="17"/>
      <c r="N202" s="17"/>
      <c r="O202" s="17"/>
      <c r="P202" s="17"/>
      <c r="Q202" s="17"/>
      <c r="R202" s="18"/>
    </row>
    <row r="203" spans="1:18" ht="18.75" customHeight="1" x14ac:dyDescent="0.2">
      <c r="A203" s="21"/>
      <c r="B203" s="21"/>
      <c r="K203" s="17"/>
      <c r="L203" s="17"/>
      <c r="M203" s="17"/>
      <c r="N203" s="17"/>
      <c r="O203" s="17"/>
      <c r="P203" s="17"/>
      <c r="Q203" s="17"/>
      <c r="R203" s="18"/>
    </row>
    <row r="204" spans="1:18" ht="18.75" customHeight="1" x14ac:dyDescent="0.2">
      <c r="A204" s="21"/>
      <c r="B204" s="21"/>
      <c r="K204" s="17"/>
      <c r="L204" s="17"/>
      <c r="M204" s="17"/>
      <c r="N204" s="17"/>
      <c r="O204" s="17"/>
      <c r="P204" s="17"/>
      <c r="Q204" s="17"/>
      <c r="R204" s="18"/>
    </row>
    <row r="205" spans="1:18" ht="18.75" customHeight="1" x14ac:dyDescent="0.2">
      <c r="A205" s="21"/>
      <c r="B205" s="21"/>
      <c r="K205" s="17"/>
      <c r="L205" s="17"/>
      <c r="M205" s="17"/>
      <c r="N205" s="17"/>
      <c r="O205" s="17"/>
      <c r="P205" s="17"/>
      <c r="Q205" s="17"/>
      <c r="R205" s="18"/>
    </row>
    <row r="206" spans="1:18" ht="18.75" customHeight="1" x14ac:dyDescent="0.2">
      <c r="A206" s="21"/>
      <c r="B206" s="21"/>
      <c r="K206" s="17"/>
      <c r="L206" s="17"/>
      <c r="M206" s="17"/>
      <c r="N206" s="17"/>
      <c r="O206" s="17"/>
      <c r="P206" s="17"/>
      <c r="Q206" s="17"/>
      <c r="R206" s="18"/>
    </row>
    <row r="207" spans="1:18" ht="18.75" customHeight="1" x14ac:dyDescent="0.2">
      <c r="A207" s="21"/>
      <c r="B207" s="21"/>
      <c r="K207" s="17"/>
      <c r="L207" s="17"/>
      <c r="M207" s="17"/>
      <c r="N207" s="17"/>
      <c r="O207" s="17"/>
      <c r="P207" s="17"/>
      <c r="Q207" s="17"/>
      <c r="R207" s="18"/>
    </row>
    <row r="208" spans="1:18" ht="18.75" customHeight="1" x14ac:dyDescent="0.2">
      <c r="A208" s="21"/>
      <c r="B208" s="21"/>
      <c r="K208" s="17"/>
      <c r="L208" s="17"/>
      <c r="M208" s="17"/>
      <c r="N208" s="17"/>
      <c r="O208" s="17"/>
      <c r="P208" s="17"/>
      <c r="Q208" s="17"/>
      <c r="R208" s="18"/>
    </row>
    <row r="209" spans="1:18" ht="18.75" customHeight="1" x14ac:dyDescent="0.2">
      <c r="A209" s="21"/>
      <c r="B209" s="21"/>
      <c r="K209" s="17"/>
      <c r="L209" s="17"/>
      <c r="M209" s="17"/>
      <c r="N209" s="17"/>
      <c r="O209" s="17"/>
      <c r="P209" s="17"/>
      <c r="Q209" s="17"/>
      <c r="R209" s="18"/>
    </row>
    <row r="210" spans="1:18" ht="18.75" customHeight="1" x14ac:dyDescent="0.2">
      <c r="A210" s="21"/>
      <c r="B210" s="21"/>
      <c r="K210" s="17"/>
      <c r="L210" s="17"/>
      <c r="M210" s="17"/>
      <c r="N210" s="17"/>
      <c r="O210" s="17"/>
      <c r="P210" s="17"/>
      <c r="Q210" s="17"/>
      <c r="R210" s="18"/>
    </row>
    <row r="211" spans="1:18" ht="18.75" customHeight="1" x14ac:dyDescent="0.2">
      <c r="A211" s="21"/>
      <c r="B211" s="21"/>
      <c r="K211" s="17"/>
      <c r="L211" s="17"/>
      <c r="M211" s="17"/>
      <c r="N211" s="17"/>
      <c r="O211" s="17"/>
      <c r="P211" s="17"/>
      <c r="Q211" s="17"/>
      <c r="R211" s="18"/>
    </row>
    <row r="212" spans="1:18" ht="18.75" customHeight="1" x14ac:dyDescent="0.2">
      <c r="A212" s="21"/>
      <c r="B212" s="21"/>
      <c r="K212" s="17"/>
      <c r="L212" s="17"/>
      <c r="M212" s="17"/>
      <c r="N212" s="17"/>
      <c r="O212" s="17"/>
      <c r="P212" s="17"/>
      <c r="Q212" s="17"/>
      <c r="R212" s="18"/>
    </row>
    <row r="213" spans="1:18" ht="18.75" customHeight="1" x14ac:dyDescent="0.2">
      <c r="A213" s="21"/>
      <c r="B213" s="21"/>
      <c r="K213" s="17"/>
      <c r="L213" s="17"/>
      <c r="M213" s="17"/>
      <c r="N213" s="17"/>
      <c r="O213" s="17"/>
      <c r="P213" s="17"/>
      <c r="Q213" s="17"/>
      <c r="R213" s="18"/>
    </row>
    <row r="214" spans="1:18" ht="18.75" customHeight="1" x14ac:dyDescent="0.2">
      <c r="A214" s="21"/>
      <c r="B214" s="21"/>
      <c r="K214" s="17"/>
      <c r="L214" s="17"/>
      <c r="M214" s="17"/>
      <c r="N214" s="17"/>
      <c r="O214" s="17"/>
      <c r="P214" s="17"/>
      <c r="Q214" s="17"/>
      <c r="R214" s="18"/>
    </row>
    <row r="215" spans="1:18" ht="18.75" customHeight="1" x14ac:dyDescent="0.2">
      <c r="A215" s="21"/>
      <c r="B215" s="21"/>
      <c r="K215" s="17"/>
      <c r="L215" s="17"/>
      <c r="M215" s="17"/>
      <c r="N215" s="17"/>
      <c r="O215" s="17"/>
      <c r="P215" s="17"/>
      <c r="Q215" s="17"/>
      <c r="R215" s="18"/>
    </row>
    <row r="216" spans="1:18" ht="18.75" customHeight="1" x14ac:dyDescent="0.2">
      <c r="A216" s="21"/>
      <c r="B216" s="21"/>
      <c r="K216" s="17"/>
      <c r="L216" s="17"/>
      <c r="M216" s="17"/>
      <c r="N216" s="17"/>
      <c r="O216" s="17"/>
      <c r="P216" s="17"/>
      <c r="Q216" s="17"/>
      <c r="R216" s="18"/>
    </row>
    <row r="217" spans="1:18" ht="18.75" customHeight="1" x14ac:dyDescent="0.2">
      <c r="A217" s="21"/>
      <c r="B217" s="21"/>
      <c r="K217" s="17"/>
      <c r="L217" s="17"/>
      <c r="M217" s="17"/>
      <c r="N217" s="17"/>
      <c r="O217" s="17"/>
      <c r="P217" s="17"/>
      <c r="Q217" s="17"/>
      <c r="R217" s="18"/>
    </row>
    <row r="218" spans="1:18" ht="18.75" customHeight="1" x14ac:dyDescent="0.2">
      <c r="A218" s="21"/>
      <c r="B218" s="21"/>
      <c r="K218" s="17"/>
      <c r="L218" s="17"/>
      <c r="M218" s="17"/>
      <c r="N218" s="17"/>
      <c r="O218" s="17"/>
      <c r="P218" s="17"/>
      <c r="Q218" s="17"/>
      <c r="R218" s="18"/>
    </row>
    <row r="219" spans="1:18" ht="18.75" customHeight="1" x14ac:dyDescent="0.2">
      <c r="A219" s="21"/>
      <c r="B219" s="21"/>
      <c r="K219" s="17"/>
      <c r="L219" s="17"/>
      <c r="M219" s="17"/>
      <c r="N219" s="17"/>
      <c r="O219" s="17"/>
      <c r="P219" s="17"/>
      <c r="Q219" s="17"/>
      <c r="R219" s="18"/>
    </row>
    <row r="220" spans="1:18" ht="18.75" customHeight="1" x14ac:dyDescent="0.2">
      <c r="A220" s="21"/>
      <c r="B220" s="21"/>
      <c r="K220" s="17"/>
      <c r="L220" s="17"/>
      <c r="M220" s="17"/>
      <c r="N220" s="17"/>
      <c r="O220" s="17"/>
      <c r="P220" s="17"/>
      <c r="Q220" s="17"/>
      <c r="R220" s="18"/>
    </row>
    <row r="221" spans="1:18" ht="18.75" customHeight="1" x14ac:dyDescent="0.2">
      <c r="A221" s="21"/>
      <c r="B221" s="21"/>
      <c r="K221" s="17"/>
      <c r="L221" s="17"/>
      <c r="M221" s="17"/>
      <c r="N221" s="17"/>
      <c r="O221" s="17"/>
      <c r="P221" s="17"/>
      <c r="Q221" s="17"/>
      <c r="R221" s="18"/>
    </row>
    <row r="222" spans="1:18" ht="18.75" customHeight="1" x14ac:dyDescent="0.2">
      <c r="A222" s="21"/>
      <c r="B222" s="21"/>
      <c r="K222" s="17"/>
      <c r="L222" s="17"/>
      <c r="M222" s="17"/>
      <c r="N222" s="17"/>
      <c r="O222" s="17"/>
      <c r="P222" s="17"/>
      <c r="Q222" s="17"/>
      <c r="R222" s="18"/>
    </row>
    <row r="223" spans="1:18" ht="18.75" customHeight="1" x14ac:dyDescent="0.2">
      <c r="A223" s="21"/>
      <c r="B223" s="21"/>
      <c r="K223" s="17"/>
      <c r="L223" s="17"/>
      <c r="M223" s="17"/>
      <c r="N223" s="17"/>
      <c r="O223" s="17"/>
      <c r="P223" s="17"/>
      <c r="Q223" s="17"/>
      <c r="R223" s="18"/>
    </row>
    <row r="224" spans="1:18" ht="18.75" customHeight="1" x14ac:dyDescent="0.2">
      <c r="A224" s="21"/>
      <c r="B224" s="21"/>
      <c r="K224" s="17"/>
      <c r="L224" s="17"/>
      <c r="M224" s="17"/>
      <c r="N224" s="17"/>
      <c r="O224" s="17"/>
      <c r="P224" s="17"/>
      <c r="Q224" s="17"/>
      <c r="R224" s="18"/>
    </row>
    <row r="225" spans="1:18" ht="18.75" customHeight="1" x14ac:dyDescent="0.2">
      <c r="A225" s="21"/>
      <c r="B225" s="21"/>
      <c r="K225" s="17"/>
      <c r="L225" s="17"/>
      <c r="M225" s="17"/>
      <c r="N225" s="17"/>
      <c r="O225" s="17"/>
      <c r="P225" s="17"/>
      <c r="Q225" s="17"/>
      <c r="R225" s="18"/>
    </row>
    <row r="226" spans="1:18" ht="18.75" customHeight="1" x14ac:dyDescent="0.2">
      <c r="A226" s="21"/>
      <c r="B226" s="21"/>
      <c r="K226" s="17"/>
      <c r="L226" s="17"/>
      <c r="M226" s="17"/>
      <c r="N226" s="17"/>
      <c r="O226" s="17"/>
      <c r="P226" s="17"/>
      <c r="Q226" s="17"/>
      <c r="R226" s="18"/>
    </row>
    <row r="227" spans="1:18" ht="18.75" customHeight="1" x14ac:dyDescent="0.2">
      <c r="A227" s="21"/>
      <c r="B227" s="21"/>
      <c r="K227" s="17"/>
      <c r="L227" s="17"/>
      <c r="M227" s="17"/>
      <c r="N227" s="17"/>
      <c r="O227" s="17"/>
      <c r="P227" s="17"/>
      <c r="Q227" s="17"/>
      <c r="R227" s="18"/>
    </row>
    <row r="228" spans="1:18" ht="18.75" customHeight="1" x14ac:dyDescent="0.2">
      <c r="A228" s="21"/>
      <c r="B228" s="21"/>
      <c r="K228" s="17"/>
      <c r="L228" s="17"/>
      <c r="M228" s="17"/>
      <c r="N228" s="17"/>
      <c r="O228" s="17"/>
      <c r="P228" s="17"/>
      <c r="Q228" s="17"/>
      <c r="R228" s="18"/>
    </row>
    <row r="229" spans="1:18" ht="18.75" customHeight="1" x14ac:dyDescent="0.2">
      <c r="A229" s="21"/>
      <c r="B229" s="21"/>
      <c r="K229" s="17"/>
      <c r="L229" s="17"/>
      <c r="M229" s="17"/>
      <c r="N229" s="17"/>
      <c r="O229" s="17"/>
      <c r="P229" s="17"/>
      <c r="Q229" s="17"/>
      <c r="R229" s="18"/>
    </row>
    <row r="230" spans="1:18" ht="18.75" customHeight="1" x14ac:dyDescent="0.2">
      <c r="A230" s="21"/>
      <c r="B230" s="21"/>
      <c r="K230" s="17"/>
      <c r="L230" s="17"/>
      <c r="M230" s="17"/>
      <c r="N230" s="17"/>
      <c r="O230" s="17"/>
      <c r="P230" s="17"/>
      <c r="Q230" s="17"/>
      <c r="R230" s="18"/>
    </row>
    <row r="231" spans="1:18" ht="18.75" customHeight="1" x14ac:dyDescent="0.2">
      <c r="A231" s="21"/>
      <c r="B231" s="21"/>
      <c r="K231" s="17"/>
      <c r="L231" s="17"/>
      <c r="M231" s="17"/>
      <c r="N231" s="17"/>
      <c r="O231" s="17"/>
      <c r="P231" s="17"/>
      <c r="Q231" s="17"/>
      <c r="R231" s="18"/>
    </row>
    <row r="232" spans="1:18" ht="18.75" customHeight="1" x14ac:dyDescent="0.2">
      <c r="A232" s="21"/>
      <c r="B232" s="21"/>
      <c r="K232" s="17"/>
      <c r="L232" s="17"/>
      <c r="M232" s="17"/>
      <c r="N232" s="17"/>
      <c r="O232" s="17"/>
      <c r="P232" s="17"/>
      <c r="Q232" s="17"/>
      <c r="R232" s="18"/>
    </row>
    <row r="233" spans="1:18" ht="18.75" customHeight="1" x14ac:dyDescent="0.2">
      <c r="A233" s="21"/>
      <c r="B233" s="21"/>
      <c r="K233" s="17"/>
      <c r="L233" s="17"/>
      <c r="M233" s="17"/>
      <c r="N233" s="17"/>
      <c r="O233" s="17"/>
      <c r="P233" s="17"/>
      <c r="Q233" s="17"/>
      <c r="R233" s="18"/>
    </row>
    <row r="234" spans="1:18" ht="18.75" customHeight="1" x14ac:dyDescent="0.2">
      <c r="A234" s="21"/>
      <c r="B234" s="21"/>
      <c r="K234" s="17"/>
      <c r="L234" s="17"/>
      <c r="M234" s="17"/>
      <c r="N234" s="17"/>
      <c r="O234" s="17"/>
      <c r="P234" s="17"/>
      <c r="Q234" s="17"/>
      <c r="R234" s="18"/>
    </row>
    <row r="235" spans="1:18" ht="18.75" customHeight="1" x14ac:dyDescent="0.2">
      <c r="A235" s="21"/>
      <c r="B235" s="21"/>
      <c r="K235" s="17"/>
      <c r="L235" s="17"/>
      <c r="M235" s="17"/>
      <c r="N235" s="17"/>
      <c r="O235" s="17"/>
      <c r="P235" s="17"/>
      <c r="Q235" s="17"/>
      <c r="R235" s="18"/>
    </row>
    <row r="236" spans="1:18" ht="18.75" customHeight="1" x14ac:dyDescent="0.2">
      <c r="A236" s="21"/>
      <c r="B236" s="21"/>
      <c r="K236" s="17"/>
      <c r="L236" s="17"/>
      <c r="M236" s="17"/>
      <c r="N236" s="17"/>
      <c r="O236" s="17"/>
      <c r="P236" s="17"/>
      <c r="Q236" s="17"/>
      <c r="R236" s="18"/>
    </row>
    <row r="237" spans="1:18" ht="18.75" customHeight="1" x14ac:dyDescent="0.2">
      <c r="A237" s="21"/>
      <c r="B237" s="21"/>
      <c r="K237" s="17"/>
      <c r="L237" s="17"/>
      <c r="M237" s="17"/>
      <c r="N237" s="17"/>
      <c r="O237" s="17"/>
      <c r="P237" s="17"/>
      <c r="Q237" s="17"/>
      <c r="R237" s="18"/>
    </row>
    <row r="238" spans="1:18" ht="18.75" customHeight="1" x14ac:dyDescent="0.2">
      <c r="A238" s="21"/>
      <c r="B238" s="21"/>
      <c r="K238" s="17"/>
      <c r="L238" s="17"/>
      <c r="M238" s="17"/>
      <c r="N238" s="17"/>
      <c r="O238" s="17"/>
      <c r="P238" s="17"/>
      <c r="Q238" s="17"/>
      <c r="R238" s="18"/>
    </row>
    <row r="239" spans="1:18" ht="18.75" customHeight="1" x14ac:dyDescent="0.2">
      <c r="A239" s="21"/>
      <c r="B239" s="21"/>
      <c r="K239" s="17"/>
      <c r="L239" s="17"/>
      <c r="M239" s="17"/>
      <c r="N239" s="17"/>
      <c r="O239" s="17"/>
      <c r="P239" s="17"/>
      <c r="Q239" s="17"/>
      <c r="R239" s="18"/>
    </row>
    <row r="240" spans="1:18" ht="18.75" customHeight="1" x14ac:dyDescent="0.2">
      <c r="A240" s="21"/>
      <c r="B240" s="21"/>
      <c r="K240" s="17"/>
      <c r="L240" s="17"/>
      <c r="M240" s="17"/>
      <c r="N240" s="17"/>
      <c r="O240" s="17"/>
      <c r="P240" s="17"/>
      <c r="Q240" s="17"/>
      <c r="R240" s="18"/>
    </row>
    <row r="241" spans="1:18" ht="18.75" customHeight="1" x14ac:dyDescent="0.2">
      <c r="A241" s="21"/>
      <c r="B241" s="21"/>
      <c r="K241" s="17"/>
      <c r="L241" s="17"/>
      <c r="M241" s="17"/>
      <c r="N241" s="17"/>
      <c r="O241" s="17"/>
      <c r="P241" s="17"/>
      <c r="Q241" s="17"/>
      <c r="R241" s="18"/>
    </row>
    <row r="242" spans="1:18" ht="18.75" customHeight="1" x14ac:dyDescent="0.2">
      <c r="A242" s="21"/>
      <c r="B242" s="21"/>
      <c r="K242" s="17"/>
      <c r="L242" s="17"/>
      <c r="M242" s="17"/>
      <c r="N242" s="17"/>
      <c r="O242" s="17"/>
      <c r="P242" s="17"/>
      <c r="Q242" s="17"/>
      <c r="R242" s="18"/>
    </row>
    <row r="243" spans="1:18" ht="18.75" customHeight="1" x14ac:dyDescent="0.2">
      <c r="A243" s="21"/>
      <c r="B243" s="21"/>
      <c r="K243" s="17"/>
      <c r="L243" s="17"/>
      <c r="M243" s="17"/>
      <c r="N243" s="17"/>
      <c r="O243" s="17"/>
      <c r="P243" s="17"/>
      <c r="Q243" s="17"/>
      <c r="R243" s="18"/>
    </row>
    <row r="244" spans="1:18" ht="18.75" customHeight="1" x14ac:dyDescent="0.2">
      <c r="A244" s="21"/>
      <c r="B244" s="21"/>
      <c r="K244" s="17"/>
      <c r="L244" s="17"/>
      <c r="M244" s="17"/>
      <c r="N244" s="17"/>
      <c r="O244" s="17"/>
      <c r="P244" s="17"/>
      <c r="Q244" s="17"/>
      <c r="R244" s="18"/>
    </row>
    <row r="245" spans="1:18" ht="18.75" customHeight="1" x14ac:dyDescent="0.2">
      <c r="A245" s="21"/>
      <c r="B245" s="21"/>
      <c r="K245" s="17"/>
      <c r="L245" s="17"/>
      <c r="M245" s="17"/>
      <c r="N245" s="17"/>
      <c r="O245" s="17"/>
      <c r="P245" s="17"/>
      <c r="Q245" s="17"/>
      <c r="R245" s="18"/>
    </row>
    <row r="246" spans="1:18" ht="18.75" customHeight="1" x14ac:dyDescent="0.2">
      <c r="A246" s="21"/>
      <c r="B246" s="21"/>
      <c r="K246" s="17"/>
      <c r="L246" s="17"/>
      <c r="M246" s="17"/>
      <c r="N246" s="17"/>
      <c r="O246" s="17"/>
      <c r="P246" s="17"/>
      <c r="Q246" s="17"/>
      <c r="R246" s="18"/>
    </row>
    <row r="247" spans="1:18" ht="18.75" customHeight="1" x14ac:dyDescent="0.2">
      <c r="A247" s="21"/>
      <c r="B247" s="21"/>
      <c r="K247" s="17"/>
      <c r="L247" s="17"/>
      <c r="M247" s="17"/>
      <c r="N247" s="17"/>
      <c r="O247" s="17"/>
      <c r="P247" s="17"/>
      <c r="Q247" s="17"/>
      <c r="R247" s="18"/>
    </row>
    <row r="248" spans="1:18" ht="18.75" customHeight="1" x14ac:dyDescent="0.2">
      <c r="A248" s="21"/>
      <c r="B248" s="21"/>
      <c r="K248" s="17"/>
      <c r="L248" s="17"/>
      <c r="M248" s="17"/>
      <c r="N248" s="17"/>
      <c r="O248" s="17"/>
      <c r="P248" s="17"/>
      <c r="Q248" s="17"/>
      <c r="R248" s="18"/>
    </row>
    <row r="249" spans="1:18" ht="18.75" customHeight="1" x14ac:dyDescent="0.2">
      <c r="A249" s="21"/>
      <c r="B249" s="21"/>
      <c r="K249" s="17"/>
      <c r="L249" s="17"/>
      <c r="M249" s="17"/>
      <c r="N249" s="17"/>
      <c r="O249" s="17"/>
      <c r="P249" s="17"/>
      <c r="Q249" s="17"/>
      <c r="R249" s="18"/>
    </row>
    <row r="250" spans="1:18" ht="18.75" customHeight="1" x14ac:dyDescent="0.2">
      <c r="A250" s="21"/>
      <c r="B250" s="21"/>
      <c r="K250" s="17"/>
      <c r="L250" s="17"/>
      <c r="M250" s="17"/>
      <c r="N250" s="17"/>
      <c r="O250" s="17"/>
      <c r="P250" s="17"/>
      <c r="Q250" s="17"/>
      <c r="R250" s="18"/>
    </row>
    <row r="251" spans="1:18" ht="18.75" customHeight="1" x14ac:dyDescent="0.2">
      <c r="A251" s="21"/>
      <c r="B251" s="21"/>
      <c r="K251" s="17"/>
      <c r="L251" s="17"/>
      <c r="M251" s="17"/>
      <c r="N251" s="17"/>
      <c r="O251" s="17"/>
      <c r="P251" s="17"/>
      <c r="Q251" s="17"/>
      <c r="R251" s="18"/>
    </row>
    <row r="252" spans="1:18" ht="18.75" customHeight="1" x14ac:dyDescent="0.2">
      <c r="A252" s="21"/>
      <c r="B252" s="21"/>
      <c r="K252" s="17"/>
      <c r="L252" s="17"/>
      <c r="M252" s="17"/>
      <c r="N252" s="17"/>
      <c r="O252" s="17"/>
      <c r="P252" s="17"/>
      <c r="Q252" s="17"/>
      <c r="R252" s="18"/>
    </row>
    <row r="253" spans="1:18" ht="18.75" customHeight="1" x14ac:dyDescent="0.2">
      <c r="A253" s="21"/>
      <c r="B253" s="21"/>
      <c r="K253" s="17"/>
      <c r="L253" s="17"/>
      <c r="M253" s="17"/>
      <c r="N253" s="17"/>
      <c r="O253" s="17"/>
      <c r="P253" s="17"/>
      <c r="Q253" s="17"/>
      <c r="R253" s="18"/>
    </row>
    <row r="254" spans="1:18" ht="18.75" customHeight="1" x14ac:dyDescent="0.2">
      <c r="A254" s="21"/>
      <c r="B254" s="21"/>
      <c r="K254" s="17"/>
      <c r="L254" s="17"/>
      <c r="M254" s="17"/>
      <c r="N254" s="17"/>
      <c r="O254" s="17"/>
      <c r="P254" s="17"/>
      <c r="Q254" s="17"/>
      <c r="R254" s="18"/>
    </row>
    <row r="255" spans="1:18" ht="18.75" customHeight="1" x14ac:dyDescent="0.2">
      <c r="A255" s="21"/>
      <c r="B255" s="21"/>
      <c r="K255" s="17"/>
      <c r="L255" s="17"/>
      <c r="M255" s="17"/>
      <c r="N255" s="17"/>
      <c r="O255" s="17"/>
      <c r="P255" s="17"/>
      <c r="Q255" s="17"/>
      <c r="R255" s="18"/>
    </row>
    <row r="256" spans="1:18" ht="18.75" customHeight="1" x14ac:dyDescent="0.2">
      <c r="A256" s="21"/>
      <c r="B256" s="21"/>
      <c r="K256" s="17"/>
      <c r="L256" s="17"/>
      <c r="M256" s="17"/>
      <c r="N256" s="17"/>
      <c r="O256" s="17"/>
      <c r="P256" s="17"/>
      <c r="Q256" s="17"/>
      <c r="R256" s="18"/>
    </row>
    <row r="257" spans="1:18" ht="18.75" customHeight="1" x14ac:dyDescent="0.2">
      <c r="A257" s="21"/>
      <c r="B257" s="21"/>
      <c r="K257" s="17"/>
      <c r="L257" s="17"/>
      <c r="M257" s="17"/>
      <c r="N257" s="17"/>
      <c r="O257" s="17"/>
      <c r="P257" s="17"/>
      <c r="Q257" s="17"/>
      <c r="R257" s="18"/>
    </row>
    <row r="258" spans="1:18" ht="18.75" customHeight="1" x14ac:dyDescent="0.2">
      <c r="A258" s="21"/>
      <c r="B258" s="21"/>
      <c r="K258" s="17"/>
      <c r="L258" s="17"/>
      <c r="M258" s="17"/>
      <c r="N258" s="17"/>
      <c r="O258" s="17"/>
      <c r="P258" s="17"/>
      <c r="Q258" s="17"/>
      <c r="R258" s="18"/>
    </row>
    <row r="259" spans="1:18" ht="18.75" customHeight="1" x14ac:dyDescent="0.2">
      <c r="A259" s="21"/>
      <c r="B259" s="21"/>
      <c r="K259" s="17"/>
      <c r="L259" s="17"/>
      <c r="M259" s="17"/>
      <c r="N259" s="17"/>
      <c r="O259" s="17"/>
      <c r="P259" s="17"/>
      <c r="Q259" s="17"/>
      <c r="R259" s="18"/>
    </row>
    <row r="260" spans="1:18" ht="18.75" customHeight="1" x14ac:dyDescent="0.2">
      <c r="A260" s="21"/>
      <c r="B260" s="21"/>
      <c r="K260" s="17"/>
      <c r="L260" s="17"/>
      <c r="M260" s="17"/>
      <c r="N260" s="17"/>
      <c r="O260" s="17"/>
      <c r="P260" s="17"/>
      <c r="Q260" s="17"/>
      <c r="R260" s="18"/>
    </row>
    <row r="261" spans="1:18" ht="18.75" customHeight="1" x14ac:dyDescent="0.2">
      <c r="A261" s="21"/>
      <c r="B261" s="21"/>
      <c r="K261" s="17"/>
      <c r="L261" s="17"/>
      <c r="M261" s="17"/>
      <c r="N261" s="17"/>
      <c r="O261" s="17"/>
      <c r="P261" s="17"/>
      <c r="Q261" s="17"/>
      <c r="R261" s="18"/>
    </row>
    <row r="262" spans="1:18" ht="18.75" customHeight="1" x14ac:dyDescent="0.2">
      <c r="A262" s="21"/>
      <c r="B262" s="21"/>
      <c r="K262" s="17"/>
      <c r="L262" s="17"/>
      <c r="M262" s="17"/>
      <c r="N262" s="17"/>
      <c r="O262" s="17"/>
      <c r="P262" s="17"/>
      <c r="Q262" s="17"/>
      <c r="R262" s="18"/>
    </row>
    <row r="263" spans="1:18" ht="18.75" customHeight="1" x14ac:dyDescent="0.2">
      <c r="A263" s="21"/>
      <c r="B263" s="21"/>
      <c r="K263" s="17"/>
      <c r="L263" s="17"/>
      <c r="M263" s="17"/>
      <c r="N263" s="17"/>
      <c r="O263" s="17"/>
      <c r="P263" s="17"/>
      <c r="Q263" s="17"/>
      <c r="R263" s="18"/>
    </row>
    <row r="264" spans="1:18" ht="18.75" customHeight="1" x14ac:dyDescent="0.2">
      <c r="A264" s="21"/>
      <c r="B264" s="21"/>
      <c r="K264" s="17"/>
      <c r="L264" s="17"/>
      <c r="M264" s="17"/>
      <c r="N264" s="17"/>
      <c r="O264" s="17"/>
      <c r="P264" s="17"/>
      <c r="Q264" s="17"/>
      <c r="R264" s="18"/>
    </row>
    <row r="265" spans="1:18" ht="18.75" customHeight="1" x14ac:dyDescent="0.2">
      <c r="A265" s="21"/>
      <c r="B265" s="21"/>
      <c r="K265" s="17"/>
      <c r="L265" s="17"/>
      <c r="M265" s="17"/>
      <c r="N265" s="17"/>
      <c r="O265" s="17"/>
      <c r="P265" s="17"/>
      <c r="Q265" s="17"/>
      <c r="R265" s="18"/>
    </row>
    <row r="266" spans="1:18" ht="18.75" customHeight="1" x14ac:dyDescent="0.2">
      <c r="A266" s="21"/>
      <c r="B266" s="21"/>
      <c r="K266" s="17"/>
      <c r="L266" s="17"/>
      <c r="M266" s="17"/>
      <c r="N266" s="17"/>
      <c r="O266" s="17"/>
      <c r="P266" s="17"/>
      <c r="Q266" s="17"/>
      <c r="R266" s="18"/>
    </row>
    <row r="267" spans="1:18" ht="18.75" customHeight="1" x14ac:dyDescent="0.2">
      <c r="A267" s="21"/>
      <c r="B267" s="21"/>
      <c r="K267" s="17"/>
      <c r="L267" s="17"/>
      <c r="M267" s="17"/>
      <c r="N267" s="17"/>
      <c r="O267" s="17"/>
      <c r="P267" s="17"/>
      <c r="Q267" s="17"/>
      <c r="R267" s="18"/>
    </row>
    <row r="268" spans="1:18" ht="18.75" customHeight="1" x14ac:dyDescent="0.2">
      <c r="A268" s="21"/>
      <c r="B268" s="21"/>
      <c r="K268" s="17"/>
      <c r="L268" s="17"/>
      <c r="M268" s="17"/>
      <c r="N268" s="17"/>
      <c r="O268" s="17"/>
      <c r="P268" s="17"/>
      <c r="Q268" s="17"/>
      <c r="R268" s="18"/>
    </row>
    <row r="269" spans="1:18" ht="18.75" customHeight="1" x14ac:dyDescent="0.2">
      <c r="A269" s="21"/>
      <c r="B269" s="21"/>
      <c r="K269" s="17"/>
      <c r="L269" s="17"/>
      <c r="M269" s="17"/>
      <c r="N269" s="17"/>
      <c r="O269" s="17"/>
      <c r="P269" s="17"/>
      <c r="Q269" s="17"/>
      <c r="R269" s="18"/>
    </row>
    <row r="270" spans="1:18" ht="18.75" customHeight="1" x14ac:dyDescent="0.2">
      <c r="A270" s="21"/>
      <c r="B270" s="21"/>
      <c r="K270" s="17"/>
      <c r="L270" s="17"/>
      <c r="M270" s="17"/>
      <c r="N270" s="17"/>
      <c r="O270" s="17"/>
      <c r="P270" s="17"/>
      <c r="Q270" s="17"/>
      <c r="R270" s="18"/>
    </row>
    <row r="271" spans="1:18" ht="18.75" customHeight="1" x14ac:dyDescent="0.2">
      <c r="A271" s="21"/>
      <c r="B271" s="21"/>
      <c r="K271" s="17"/>
      <c r="L271" s="17"/>
      <c r="M271" s="17"/>
      <c r="N271" s="17"/>
      <c r="O271" s="17"/>
      <c r="P271" s="17"/>
      <c r="Q271" s="17"/>
      <c r="R271" s="18"/>
    </row>
    <row r="272" spans="1:18" ht="18.75" customHeight="1" x14ac:dyDescent="0.2">
      <c r="A272" s="21"/>
      <c r="B272" s="21"/>
      <c r="K272" s="17"/>
      <c r="L272" s="17"/>
      <c r="M272" s="17"/>
      <c r="N272" s="17"/>
      <c r="O272" s="17"/>
      <c r="P272" s="17"/>
      <c r="Q272" s="17"/>
      <c r="R272" s="18"/>
    </row>
    <row r="273" spans="1:18" ht="18.75" customHeight="1" x14ac:dyDescent="0.2">
      <c r="A273" s="21"/>
      <c r="B273" s="21"/>
      <c r="K273" s="17"/>
      <c r="L273" s="17"/>
      <c r="M273" s="17"/>
      <c r="N273" s="17"/>
      <c r="O273" s="17"/>
      <c r="P273" s="17"/>
      <c r="Q273" s="17"/>
      <c r="R273" s="18"/>
    </row>
    <row r="274" spans="1:18" ht="18.75" customHeight="1" x14ac:dyDescent="0.2">
      <c r="A274" s="21"/>
      <c r="B274" s="21"/>
      <c r="K274" s="17"/>
      <c r="L274" s="17"/>
      <c r="M274" s="17"/>
      <c r="N274" s="17"/>
      <c r="O274" s="17"/>
      <c r="P274" s="17"/>
      <c r="Q274" s="17"/>
      <c r="R274" s="18"/>
    </row>
    <row r="275" spans="1:18" ht="18.75" customHeight="1" x14ac:dyDescent="0.2">
      <c r="A275" s="21"/>
      <c r="B275" s="21"/>
      <c r="K275" s="17"/>
      <c r="L275" s="17"/>
      <c r="M275" s="17"/>
      <c r="N275" s="17"/>
      <c r="O275" s="17"/>
      <c r="P275" s="17"/>
      <c r="Q275" s="17"/>
      <c r="R275" s="18"/>
    </row>
    <row r="276" spans="1:18" ht="18.75" customHeight="1" x14ac:dyDescent="0.2">
      <c r="A276" s="21"/>
      <c r="B276" s="21"/>
      <c r="K276" s="17"/>
      <c r="L276" s="17"/>
      <c r="M276" s="17"/>
      <c r="N276" s="17"/>
      <c r="O276" s="17"/>
      <c r="P276" s="17"/>
      <c r="Q276" s="17"/>
      <c r="R276" s="18"/>
    </row>
    <row r="277" spans="1:18" ht="18.75" customHeight="1" x14ac:dyDescent="0.2">
      <c r="A277" s="21"/>
      <c r="B277" s="21"/>
      <c r="K277" s="17"/>
      <c r="L277" s="17"/>
      <c r="M277" s="17"/>
      <c r="N277" s="17"/>
      <c r="O277" s="17"/>
      <c r="P277" s="17"/>
      <c r="Q277" s="17"/>
      <c r="R277" s="18"/>
    </row>
    <row r="278" spans="1:18" ht="18.75" customHeight="1" x14ac:dyDescent="0.2">
      <c r="A278" s="21"/>
      <c r="B278" s="21"/>
      <c r="K278" s="17"/>
      <c r="L278" s="17"/>
      <c r="M278" s="17"/>
      <c r="N278" s="17"/>
      <c r="O278" s="17"/>
      <c r="P278" s="17"/>
      <c r="Q278" s="17"/>
      <c r="R278" s="18"/>
    </row>
    <row r="279" spans="1:18" ht="18.75" customHeight="1" x14ac:dyDescent="0.2">
      <c r="A279" s="21"/>
      <c r="B279" s="21"/>
      <c r="K279" s="17"/>
      <c r="L279" s="17"/>
      <c r="M279" s="17"/>
      <c r="N279" s="17"/>
      <c r="O279" s="17"/>
      <c r="P279" s="17"/>
      <c r="Q279" s="17"/>
      <c r="R279" s="18"/>
    </row>
    <row r="280" spans="1:18" ht="18.75" customHeight="1" x14ac:dyDescent="0.2">
      <c r="A280" s="21"/>
      <c r="B280" s="21"/>
      <c r="K280" s="17"/>
      <c r="L280" s="17"/>
      <c r="M280" s="17"/>
      <c r="N280" s="17"/>
      <c r="O280" s="17"/>
      <c r="P280" s="17"/>
      <c r="Q280" s="17"/>
      <c r="R280" s="18"/>
    </row>
    <row r="281" spans="1:18" ht="18.75" customHeight="1" x14ac:dyDescent="0.2">
      <c r="A281" s="21"/>
      <c r="B281" s="21"/>
      <c r="K281" s="17"/>
      <c r="L281" s="17"/>
      <c r="M281" s="17"/>
      <c r="N281" s="17"/>
      <c r="O281" s="17"/>
      <c r="P281" s="17"/>
      <c r="Q281" s="17"/>
      <c r="R281" s="18"/>
    </row>
    <row r="282" spans="1:18" ht="18.75" customHeight="1" x14ac:dyDescent="0.2">
      <c r="A282" s="21"/>
      <c r="B282" s="21"/>
      <c r="K282" s="17"/>
      <c r="L282" s="17"/>
      <c r="M282" s="17"/>
      <c r="N282" s="17"/>
      <c r="O282" s="17"/>
      <c r="P282" s="17"/>
      <c r="Q282" s="17"/>
      <c r="R282" s="18"/>
    </row>
    <row r="283" spans="1:18" ht="18.75" customHeight="1" x14ac:dyDescent="0.2">
      <c r="A283" s="21"/>
      <c r="B283" s="21"/>
      <c r="K283" s="17"/>
      <c r="L283" s="17"/>
      <c r="M283" s="17"/>
      <c r="N283" s="17"/>
      <c r="O283" s="17"/>
      <c r="P283" s="17"/>
      <c r="Q283" s="17"/>
      <c r="R283" s="18"/>
    </row>
    <row r="284" spans="1:18" ht="18.75" customHeight="1" x14ac:dyDescent="0.2">
      <c r="A284" s="21"/>
      <c r="B284" s="21"/>
      <c r="K284" s="17"/>
      <c r="L284" s="17"/>
      <c r="M284" s="17"/>
      <c r="N284" s="17"/>
      <c r="O284" s="17"/>
      <c r="P284" s="17"/>
      <c r="Q284" s="17"/>
      <c r="R284" s="18"/>
    </row>
    <row r="285" spans="1:18" ht="18.75" customHeight="1" x14ac:dyDescent="0.2">
      <c r="A285" s="21"/>
      <c r="B285" s="21"/>
      <c r="K285" s="17"/>
      <c r="L285" s="17"/>
      <c r="M285" s="17"/>
      <c r="N285" s="17"/>
      <c r="O285" s="17"/>
      <c r="P285" s="17"/>
      <c r="Q285" s="17"/>
      <c r="R285" s="18"/>
    </row>
    <row r="286" spans="1:18" ht="18.75" customHeight="1" x14ac:dyDescent="0.2">
      <c r="A286" s="21"/>
      <c r="B286" s="21"/>
      <c r="K286" s="17"/>
      <c r="L286" s="17"/>
      <c r="M286" s="17"/>
      <c r="N286" s="17"/>
      <c r="O286" s="17"/>
      <c r="P286" s="17"/>
      <c r="Q286" s="17"/>
      <c r="R286" s="18"/>
    </row>
    <row r="287" spans="1:18" ht="18.75" customHeight="1" x14ac:dyDescent="0.2">
      <c r="A287" s="21"/>
      <c r="B287" s="21"/>
      <c r="K287" s="17"/>
      <c r="L287" s="17"/>
      <c r="M287" s="17"/>
      <c r="N287" s="17"/>
      <c r="O287" s="17"/>
      <c r="P287" s="17"/>
      <c r="Q287" s="17"/>
      <c r="R287" s="18"/>
    </row>
    <row r="288" spans="1:18" ht="18.75" customHeight="1" x14ac:dyDescent="0.2">
      <c r="A288" s="21"/>
      <c r="B288" s="21"/>
      <c r="K288" s="17"/>
      <c r="L288" s="17"/>
      <c r="M288" s="17"/>
      <c r="N288" s="17"/>
      <c r="O288" s="17"/>
      <c r="P288" s="17"/>
      <c r="Q288" s="17"/>
      <c r="R288" s="18"/>
    </row>
    <row r="289" spans="1:18" ht="18.75" customHeight="1" x14ac:dyDescent="0.2">
      <c r="A289" s="21"/>
      <c r="B289" s="21"/>
      <c r="K289" s="17"/>
      <c r="L289" s="17"/>
      <c r="M289" s="17"/>
      <c r="N289" s="17"/>
      <c r="O289" s="17"/>
      <c r="P289" s="17"/>
      <c r="Q289" s="17"/>
      <c r="R289" s="18"/>
    </row>
    <row r="290" spans="1:18" ht="18.75" customHeight="1" x14ac:dyDescent="0.2">
      <c r="A290" s="21"/>
      <c r="B290" s="21"/>
      <c r="K290" s="17"/>
      <c r="L290" s="17"/>
      <c r="M290" s="17"/>
      <c r="N290" s="17"/>
      <c r="O290" s="17"/>
      <c r="P290" s="17"/>
      <c r="Q290" s="17"/>
      <c r="R290" s="18"/>
    </row>
    <row r="291" spans="1:18" ht="18.75" customHeight="1" x14ac:dyDescent="0.2">
      <c r="A291" s="21"/>
      <c r="B291" s="21"/>
      <c r="K291" s="17"/>
      <c r="L291" s="17"/>
      <c r="M291" s="17"/>
      <c r="N291" s="17"/>
      <c r="O291" s="17"/>
      <c r="P291" s="17"/>
      <c r="Q291" s="17"/>
      <c r="R291" s="18"/>
    </row>
    <row r="292" spans="1:18" ht="18.75" customHeight="1" x14ac:dyDescent="0.2">
      <c r="A292" s="21"/>
      <c r="B292" s="21"/>
      <c r="K292" s="17"/>
      <c r="L292" s="17"/>
      <c r="M292" s="17"/>
      <c r="N292" s="17"/>
      <c r="O292" s="17"/>
      <c r="P292" s="17"/>
      <c r="Q292" s="17"/>
      <c r="R292" s="18"/>
    </row>
    <row r="293" spans="1:18" ht="18.75" customHeight="1" x14ac:dyDescent="0.2">
      <c r="A293" s="21"/>
      <c r="B293" s="21"/>
      <c r="K293" s="17"/>
      <c r="L293" s="17"/>
      <c r="M293" s="17"/>
      <c r="N293" s="17"/>
      <c r="O293" s="17"/>
      <c r="P293" s="17"/>
      <c r="Q293" s="17"/>
      <c r="R293" s="18"/>
    </row>
    <row r="294" spans="1:18" ht="18.75" customHeight="1" x14ac:dyDescent="0.2">
      <c r="A294" s="21"/>
      <c r="B294" s="21"/>
      <c r="K294" s="17"/>
      <c r="L294" s="17"/>
      <c r="M294" s="17"/>
      <c r="N294" s="17"/>
      <c r="O294" s="17"/>
      <c r="P294" s="17"/>
      <c r="Q294" s="17"/>
      <c r="R294" s="18"/>
    </row>
    <row r="295" spans="1:18" ht="18.75" customHeight="1" x14ac:dyDescent="0.2">
      <c r="A295" s="21"/>
      <c r="B295" s="21"/>
      <c r="K295" s="17"/>
      <c r="L295" s="17"/>
      <c r="M295" s="17"/>
      <c r="N295" s="17"/>
      <c r="O295" s="17"/>
      <c r="P295" s="17"/>
      <c r="Q295" s="17"/>
      <c r="R295" s="18"/>
    </row>
    <row r="296" spans="1:18" ht="18.75" customHeight="1" x14ac:dyDescent="0.2">
      <c r="A296" s="21"/>
      <c r="B296" s="21"/>
      <c r="K296" s="17"/>
      <c r="L296" s="17"/>
      <c r="M296" s="17"/>
      <c r="N296" s="17"/>
      <c r="O296" s="17"/>
      <c r="P296" s="17"/>
      <c r="Q296" s="17"/>
      <c r="R296" s="18"/>
    </row>
    <row r="297" spans="1:18" ht="18.75" customHeight="1" x14ac:dyDescent="0.2">
      <c r="A297" s="21"/>
      <c r="B297" s="21"/>
      <c r="K297" s="17"/>
      <c r="L297" s="17"/>
      <c r="M297" s="17"/>
      <c r="N297" s="17"/>
      <c r="O297" s="17"/>
      <c r="P297" s="17"/>
      <c r="Q297" s="17"/>
      <c r="R297" s="18"/>
    </row>
    <row r="298" spans="1:18" ht="18.75" customHeight="1" x14ac:dyDescent="0.2">
      <c r="A298" s="21"/>
      <c r="B298" s="21"/>
      <c r="K298" s="17"/>
      <c r="L298" s="17"/>
      <c r="M298" s="17"/>
      <c r="N298" s="17"/>
      <c r="O298" s="17"/>
      <c r="P298" s="17"/>
      <c r="Q298" s="17"/>
      <c r="R298" s="18"/>
    </row>
    <row r="299" spans="1:18" ht="18.75" customHeight="1" x14ac:dyDescent="0.2">
      <c r="A299" s="21"/>
      <c r="B299" s="21"/>
      <c r="K299" s="17"/>
      <c r="L299" s="17"/>
      <c r="M299" s="17"/>
      <c r="N299" s="17"/>
      <c r="O299" s="17"/>
      <c r="P299" s="17"/>
      <c r="Q299" s="17"/>
      <c r="R299" s="18"/>
    </row>
    <row r="300" spans="1:18" ht="18.75" customHeight="1" x14ac:dyDescent="0.2">
      <c r="A300" s="21"/>
      <c r="B300" s="21"/>
      <c r="K300" s="17"/>
      <c r="L300" s="17"/>
      <c r="M300" s="17"/>
      <c r="N300" s="17"/>
      <c r="O300" s="17"/>
      <c r="P300" s="17"/>
      <c r="Q300" s="17"/>
      <c r="R300" s="18"/>
    </row>
    <row r="301" spans="1:18" ht="18.75" customHeight="1" x14ac:dyDescent="0.2">
      <c r="A301" s="21"/>
      <c r="B301" s="21"/>
      <c r="K301" s="17"/>
      <c r="L301" s="17"/>
      <c r="M301" s="17"/>
      <c r="N301" s="17"/>
      <c r="O301" s="17"/>
      <c r="P301" s="17"/>
      <c r="Q301" s="17"/>
      <c r="R301" s="18"/>
    </row>
    <row r="302" spans="1:18" ht="18.75" customHeight="1" x14ac:dyDescent="0.2">
      <c r="A302" s="21"/>
      <c r="B302" s="21"/>
      <c r="K302" s="17"/>
      <c r="L302" s="17"/>
      <c r="M302" s="17"/>
      <c r="N302" s="17"/>
      <c r="O302" s="17"/>
      <c r="P302" s="17"/>
      <c r="Q302" s="17"/>
      <c r="R302" s="18"/>
    </row>
    <row r="303" spans="1:18" ht="18.75" customHeight="1" x14ac:dyDescent="0.2">
      <c r="A303" s="21"/>
      <c r="B303" s="21"/>
      <c r="K303" s="17"/>
      <c r="L303" s="17"/>
      <c r="M303" s="17"/>
      <c r="N303" s="17"/>
      <c r="O303" s="17"/>
      <c r="P303" s="17"/>
      <c r="Q303" s="17"/>
      <c r="R303" s="18"/>
    </row>
    <row r="304" spans="1:18" ht="18.75" customHeight="1" x14ac:dyDescent="0.2">
      <c r="A304" s="21"/>
      <c r="B304" s="21"/>
      <c r="K304" s="17"/>
      <c r="L304" s="17"/>
      <c r="M304" s="17"/>
      <c r="N304" s="17"/>
      <c r="O304" s="17"/>
      <c r="P304" s="17"/>
      <c r="Q304" s="17"/>
      <c r="R304" s="18"/>
    </row>
    <row r="305" spans="1:18" ht="18.75" customHeight="1" x14ac:dyDescent="0.2">
      <c r="A305" s="21"/>
      <c r="B305" s="21"/>
      <c r="K305" s="17"/>
      <c r="L305" s="17"/>
      <c r="M305" s="17"/>
      <c r="N305" s="17"/>
      <c r="O305" s="17"/>
      <c r="P305" s="17"/>
      <c r="Q305" s="17"/>
      <c r="R305" s="18"/>
    </row>
    <row r="306" spans="1:18" ht="18.75" customHeight="1" x14ac:dyDescent="0.2">
      <c r="A306" s="21"/>
      <c r="B306" s="21"/>
      <c r="K306" s="17"/>
      <c r="L306" s="17"/>
      <c r="M306" s="17"/>
      <c r="N306" s="17"/>
      <c r="O306" s="17"/>
      <c r="P306" s="17"/>
      <c r="Q306" s="17"/>
      <c r="R306" s="18"/>
    </row>
    <row r="307" spans="1:18" ht="18.75" customHeight="1" x14ac:dyDescent="0.2">
      <c r="A307" s="21"/>
      <c r="B307" s="21"/>
      <c r="K307" s="17"/>
      <c r="L307" s="17"/>
      <c r="M307" s="17"/>
      <c r="N307" s="17"/>
      <c r="O307" s="17"/>
      <c r="P307" s="17"/>
      <c r="Q307" s="17"/>
      <c r="R307" s="18"/>
    </row>
    <row r="308" spans="1:18" ht="18.75" customHeight="1" x14ac:dyDescent="0.2">
      <c r="A308" s="21"/>
      <c r="B308" s="21"/>
      <c r="K308" s="17"/>
      <c r="L308" s="17"/>
      <c r="M308" s="17"/>
      <c r="N308" s="17"/>
      <c r="O308" s="17"/>
      <c r="P308" s="17"/>
      <c r="Q308" s="17"/>
      <c r="R308" s="18"/>
    </row>
    <row r="309" spans="1:18" ht="18.75" customHeight="1" x14ac:dyDescent="0.2">
      <c r="A309" s="21"/>
      <c r="B309" s="21"/>
      <c r="K309" s="17"/>
      <c r="L309" s="17"/>
      <c r="M309" s="17"/>
      <c r="N309" s="17"/>
      <c r="O309" s="17"/>
      <c r="P309" s="17"/>
      <c r="Q309" s="17"/>
      <c r="R309" s="18"/>
    </row>
    <row r="310" spans="1:18" ht="18.75" customHeight="1" x14ac:dyDescent="0.2">
      <c r="A310" s="21"/>
      <c r="B310" s="21"/>
      <c r="K310" s="17"/>
      <c r="L310" s="17"/>
      <c r="M310" s="17"/>
      <c r="N310" s="17"/>
      <c r="O310" s="17"/>
      <c r="P310" s="17"/>
      <c r="Q310" s="17"/>
      <c r="R310" s="18"/>
    </row>
    <row r="311" spans="1:18" ht="18.75" customHeight="1" x14ac:dyDescent="0.2">
      <c r="A311" s="21"/>
      <c r="B311" s="21"/>
      <c r="K311" s="17"/>
      <c r="L311" s="17"/>
      <c r="M311" s="17"/>
      <c r="N311" s="17"/>
      <c r="O311" s="17"/>
      <c r="P311" s="17"/>
      <c r="Q311" s="17"/>
      <c r="R311" s="18"/>
    </row>
    <row r="312" spans="1:18" ht="18.75" customHeight="1" x14ac:dyDescent="0.2">
      <c r="A312" s="21"/>
      <c r="B312" s="21"/>
      <c r="K312" s="17"/>
      <c r="L312" s="17"/>
      <c r="M312" s="17"/>
      <c r="N312" s="17"/>
      <c r="O312" s="17"/>
      <c r="P312" s="17"/>
      <c r="Q312" s="17"/>
      <c r="R312" s="18"/>
    </row>
    <row r="313" spans="1:18" ht="18.75" customHeight="1" x14ac:dyDescent="0.2">
      <c r="A313" s="21"/>
      <c r="B313" s="21"/>
      <c r="K313" s="17"/>
      <c r="L313" s="17"/>
      <c r="M313" s="17"/>
      <c r="N313" s="17"/>
      <c r="O313" s="17"/>
      <c r="P313" s="17"/>
      <c r="Q313" s="17"/>
      <c r="R313" s="18"/>
    </row>
    <row r="314" spans="1:18" ht="18.75" customHeight="1" x14ac:dyDescent="0.2">
      <c r="A314" s="21"/>
      <c r="B314" s="21"/>
      <c r="K314" s="17"/>
      <c r="L314" s="17"/>
      <c r="M314" s="17"/>
      <c r="N314" s="17"/>
      <c r="O314" s="17"/>
      <c r="P314" s="17"/>
      <c r="Q314" s="17"/>
      <c r="R314" s="18"/>
    </row>
    <row r="315" spans="1:18" ht="18.75" customHeight="1" x14ac:dyDescent="0.2">
      <c r="A315" s="21"/>
      <c r="B315" s="21"/>
      <c r="K315" s="17"/>
      <c r="L315" s="17"/>
      <c r="M315" s="17"/>
      <c r="N315" s="17"/>
      <c r="O315" s="17"/>
      <c r="P315" s="17"/>
      <c r="Q315" s="17"/>
      <c r="R315" s="18"/>
    </row>
    <row r="316" spans="1:18" ht="18.75" customHeight="1" x14ac:dyDescent="0.2">
      <c r="A316" s="21"/>
      <c r="B316" s="21"/>
      <c r="K316" s="17"/>
      <c r="L316" s="17"/>
      <c r="M316" s="17"/>
      <c r="N316" s="17"/>
      <c r="O316" s="17"/>
      <c r="P316" s="17"/>
      <c r="Q316" s="17"/>
      <c r="R316" s="18"/>
    </row>
    <row r="317" spans="1:18" ht="18.75" customHeight="1" x14ac:dyDescent="0.2">
      <c r="A317" s="21"/>
      <c r="B317" s="21"/>
      <c r="K317" s="17"/>
      <c r="L317" s="17"/>
      <c r="M317" s="17"/>
      <c r="N317" s="17"/>
      <c r="O317" s="17"/>
      <c r="P317" s="17"/>
      <c r="Q317" s="17"/>
      <c r="R317" s="18"/>
    </row>
    <row r="318" spans="1:18" ht="18.75" customHeight="1" x14ac:dyDescent="0.2">
      <c r="A318" s="21"/>
      <c r="B318" s="21"/>
      <c r="K318" s="17"/>
      <c r="L318" s="17"/>
      <c r="M318" s="17"/>
      <c r="N318" s="17"/>
      <c r="O318" s="17"/>
      <c r="P318" s="17"/>
      <c r="Q318" s="17"/>
      <c r="R318" s="18"/>
    </row>
    <row r="319" spans="1:18" ht="18.75" customHeight="1" x14ac:dyDescent="0.2">
      <c r="A319" s="21"/>
      <c r="B319" s="21"/>
      <c r="K319" s="17"/>
      <c r="L319" s="17"/>
      <c r="M319" s="17"/>
      <c r="N319" s="17"/>
      <c r="O319" s="17"/>
      <c r="P319" s="17"/>
      <c r="Q319" s="17"/>
      <c r="R319" s="18"/>
    </row>
    <row r="320" spans="1:18" ht="18.75" customHeight="1" x14ac:dyDescent="0.2">
      <c r="A320" s="21"/>
      <c r="B320" s="21"/>
      <c r="K320" s="17"/>
      <c r="L320" s="17"/>
      <c r="M320" s="17"/>
      <c r="N320" s="17"/>
      <c r="O320" s="17"/>
      <c r="P320" s="17"/>
      <c r="Q320" s="17"/>
      <c r="R320" s="18"/>
    </row>
    <row r="321" spans="1:18" ht="18.75" customHeight="1" x14ac:dyDescent="0.2">
      <c r="A321" s="21"/>
      <c r="B321" s="21"/>
      <c r="K321" s="17"/>
      <c r="L321" s="17"/>
      <c r="M321" s="17"/>
      <c r="N321" s="17"/>
      <c r="O321" s="17"/>
      <c r="P321" s="17"/>
      <c r="Q321" s="17"/>
      <c r="R321" s="18"/>
    </row>
    <row r="322" spans="1:18" ht="18.75" customHeight="1" x14ac:dyDescent="0.2">
      <c r="A322" s="21"/>
      <c r="B322" s="21"/>
      <c r="K322" s="17"/>
      <c r="L322" s="17"/>
      <c r="M322" s="17"/>
      <c r="N322" s="17"/>
      <c r="O322" s="17"/>
      <c r="P322" s="17"/>
      <c r="Q322" s="17"/>
      <c r="R322" s="18"/>
    </row>
    <row r="323" spans="1:18" ht="18.75" customHeight="1" x14ac:dyDescent="0.2">
      <c r="A323" s="21"/>
      <c r="B323" s="21"/>
      <c r="K323" s="17"/>
      <c r="L323" s="17"/>
      <c r="M323" s="17"/>
      <c r="N323" s="17"/>
      <c r="O323" s="17"/>
      <c r="P323" s="17"/>
      <c r="Q323" s="17"/>
      <c r="R323" s="18"/>
    </row>
    <row r="324" spans="1:18" ht="18.75" customHeight="1" x14ac:dyDescent="0.2">
      <c r="A324" s="21"/>
      <c r="B324" s="21"/>
      <c r="K324" s="17"/>
      <c r="L324" s="17"/>
      <c r="M324" s="17"/>
      <c r="N324" s="17"/>
      <c r="O324" s="17"/>
      <c r="P324" s="17"/>
      <c r="Q324" s="17"/>
      <c r="R324" s="18"/>
    </row>
    <row r="325" spans="1:18" ht="18.75" customHeight="1" x14ac:dyDescent="0.2">
      <c r="A325" s="21"/>
      <c r="B325" s="21"/>
      <c r="K325" s="17"/>
      <c r="L325" s="17"/>
      <c r="M325" s="17"/>
      <c r="N325" s="17"/>
      <c r="O325" s="17"/>
      <c r="P325" s="17"/>
      <c r="Q325" s="17"/>
      <c r="R325" s="18"/>
    </row>
    <row r="326" spans="1:18" ht="18.75" customHeight="1" x14ac:dyDescent="0.2">
      <c r="A326" s="21"/>
      <c r="B326" s="21"/>
      <c r="K326" s="17"/>
      <c r="L326" s="17"/>
      <c r="M326" s="17"/>
      <c r="N326" s="17"/>
      <c r="O326" s="17"/>
      <c r="P326" s="17"/>
      <c r="Q326" s="17"/>
      <c r="R326" s="18"/>
    </row>
    <row r="327" spans="1:18" ht="18.75" customHeight="1" x14ac:dyDescent="0.2">
      <c r="A327" s="21"/>
      <c r="B327" s="21"/>
      <c r="K327" s="17"/>
      <c r="L327" s="17"/>
      <c r="M327" s="17"/>
      <c r="N327" s="17"/>
      <c r="O327" s="17"/>
      <c r="P327" s="17"/>
      <c r="Q327" s="17"/>
      <c r="R327" s="18"/>
    </row>
    <row r="328" spans="1:18" ht="18.75" customHeight="1" x14ac:dyDescent="0.2">
      <c r="A328" s="21"/>
      <c r="B328" s="21"/>
      <c r="K328" s="17"/>
      <c r="L328" s="17"/>
      <c r="M328" s="17"/>
      <c r="N328" s="17"/>
      <c r="O328" s="17"/>
      <c r="P328" s="17"/>
      <c r="Q328" s="17"/>
      <c r="R328" s="18"/>
    </row>
    <row r="329" spans="1:18" ht="18.75" customHeight="1" x14ac:dyDescent="0.2">
      <c r="A329" s="21"/>
      <c r="B329" s="21"/>
      <c r="K329" s="17"/>
      <c r="L329" s="17"/>
      <c r="M329" s="17"/>
      <c r="N329" s="17"/>
      <c r="O329" s="17"/>
      <c r="P329" s="17"/>
      <c r="Q329" s="17"/>
      <c r="R329" s="18"/>
    </row>
    <row r="330" spans="1:18" ht="18.75" customHeight="1" x14ac:dyDescent="0.2">
      <c r="A330" s="21"/>
      <c r="B330" s="21"/>
      <c r="K330" s="17"/>
      <c r="L330" s="17"/>
      <c r="M330" s="17"/>
      <c r="N330" s="17"/>
      <c r="O330" s="17"/>
      <c r="P330" s="17"/>
      <c r="Q330" s="17"/>
      <c r="R330" s="18"/>
    </row>
    <row r="331" spans="1:18" ht="18.75" customHeight="1" x14ac:dyDescent="0.2">
      <c r="A331" s="21"/>
      <c r="B331" s="21"/>
      <c r="K331" s="17"/>
      <c r="L331" s="17"/>
      <c r="M331" s="17"/>
      <c r="N331" s="17"/>
      <c r="O331" s="17"/>
      <c r="P331" s="17"/>
      <c r="Q331" s="17"/>
      <c r="R331" s="18"/>
    </row>
    <row r="332" spans="1:18" ht="18.75" customHeight="1" x14ac:dyDescent="0.2">
      <c r="A332" s="21"/>
      <c r="B332" s="21"/>
      <c r="K332" s="17"/>
      <c r="L332" s="17"/>
      <c r="M332" s="17"/>
      <c r="N332" s="17"/>
      <c r="O332" s="17"/>
      <c r="P332" s="17"/>
      <c r="Q332" s="17"/>
      <c r="R332" s="18"/>
    </row>
    <row r="333" spans="1:18" ht="18.75" customHeight="1" x14ac:dyDescent="0.2">
      <c r="A333" s="21"/>
      <c r="B333" s="21"/>
      <c r="K333" s="17"/>
      <c r="L333" s="17"/>
      <c r="M333" s="17"/>
      <c r="N333" s="17"/>
      <c r="O333" s="17"/>
      <c r="P333" s="17"/>
      <c r="Q333" s="17"/>
      <c r="R333" s="18"/>
    </row>
    <row r="334" spans="1:18" ht="18.75" customHeight="1" x14ac:dyDescent="0.2">
      <c r="A334" s="21"/>
      <c r="B334" s="21"/>
      <c r="K334" s="17"/>
      <c r="L334" s="17"/>
      <c r="M334" s="17"/>
      <c r="N334" s="17"/>
      <c r="O334" s="17"/>
      <c r="P334" s="17"/>
      <c r="Q334" s="17"/>
      <c r="R334" s="18"/>
    </row>
    <row r="335" spans="1:18" ht="18.75" customHeight="1" x14ac:dyDescent="0.2">
      <c r="A335" s="21"/>
      <c r="B335" s="21"/>
      <c r="K335" s="17"/>
      <c r="L335" s="17"/>
      <c r="M335" s="17"/>
      <c r="N335" s="17"/>
      <c r="O335" s="17"/>
      <c r="P335" s="17"/>
      <c r="Q335" s="17"/>
      <c r="R335" s="18"/>
    </row>
    <row r="336" spans="1:18" ht="18.75" customHeight="1" x14ac:dyDescent="0.2">
      <c r="A336" s="21"/>
      <c r="B336" s="21"/>
      <c r="K336" s="17"/>
      <c r="L336" s="17"/>
      <c r="M336" s="17"/>
      <c r="N336" s="17"/>
      <c r="O336" s="17"/>
      <c r="P336" s="17"/>
      <c r="Q336" s="17"/>
      <c r="R336" s="18"/>
    </row>
    <row r="337" spans="1:18" ht="18.75" customHeight="1" x14ac:dyDescent="0.2">
      <c r="A337" s="21"/>
      <c r="B337" s="21"/>
      <c r="K337" s="17"/>
      <c r="L337" s="17"/>
      <c r="M337" s="17"/>
      <c r="N337" s="17"/>
      <c r="O337" s="17"/>
      <c r="P337" s="17"/>
      <c r="Q337" s="17"/>
      <c r="R337" s="18"/>
    </row>
    <row r="338" spans="1:18" ht="18.75" customHeight="1" x14ac:dyDescent="0.2">
      <c r="A338" s="21"/>
      <c r="B338" s="21"/>
      <c r="K338" s="17"/>
      <c r="L338" s="17"/>
      <c r="M338" s="17"/>
      <c r="N338" s="17"/>
      <c r="O338" s="17"/>
      <c r="P338" s="17"/>
      <c r="Q338" s="17"/>
      <c r="R338" s="18"/>
    </row>
    <row r="339" spans="1:18" ht="18.75" customHeight="1" x14ac:dyDescent="0.2">
      <c r="A339" s="21"/>
      <c r="B339" s="21"/>
      <c r="K339" s="17"/>
      <c r="L339" s="17"/>
      <c r="M339" s="17"/>
      <c r="N339" s="17"/>
      <c r="O339" s="17"/>
      <c r="P339" s="17"/>
      <c r="Q339" s="17"/>
      <c r="R339" s="18"/>
    </row>
    <row r="340" spans="1:18" ht="18.75" customHeight="1" x14ac:dyDescent="0.2">
      <c r="A340" s="21"/>
      <c r="B340" s="21"/>
      <c r="K340" s="17"/>
      <c r="L340" s="17"/>
      <c r="M340" s="17"/>
      <c r="N340" s="17"/>
      <c r="O340" s="17"/>
      <c r="P340" s="17"/>
      <c r="Q340" s="17"/>
      <c r="R340" s="18"/>
    </row>
    <row r="341" spans="1:18" ht="18.75" customHeight="1" x14ac:dyDescent="0.2">
      <c r="A341" s="21"/>
      <c r="B341" s="21"/>
      <c r="K341" s="17"/>
      <c r="L341" s="17"/>
      <c r="M341" s="17"/>
      <c r="N341" s="17"/>
      <c r="O341" s="17"/>
      <c r="P341" s="17"/>
      <c r="Q341" s="17"/>
      <c r="R341" s="18"/>
    </row>
    <row r="342" spans="1:18" ht="18.75" customHeight="1" x14ac:dyDescent="0.2">
      <c r="A342" s="21"/>
      <c r="B342" s="21"/>
      <c r="K342" s="17"/>
      <c r="L342" s="17"/>
      <c r="M342" s="17"/>
      <c r="N342" s="17"/>
      <c r="O342" s="17"/>
      <c r="P342" s="17"/>
      <c r="Q342" s="17"/>
      <c r="R342" s="18"/>
    </row>
    <row r="343" spans="1:18" ht="18.75" customHeight="1" x14ac:dyDescent="0.2">
      <c r="A343" s="21"/>
      <c r="B343" s="21"/>
      <c r="K343" s="17"/>
      <c r="L343" s="17"/>
      <c r="M343" s="17"/>
      <c r="N343" s="17"/>
      <c r="O343" s="17"/>
      <c r="P343" s="17"/>
      <c r="Q343" s="17"/>
      <c r="R343" s="18"/>
    </row>
    <row r="344" spans="1:18" ht="18.75" customHeight="1" x14ac:dyDescent="0.2">
      <c r="A344" s="21"/>
      <c r="B344" s="21"/>
      <c r="K344" s="17"/>
      <c r="L344" s="17"/>
      <c r="M344" s="17"/>
      <c r="N344" s="17"/>
      <c r="O344" s="17"/>
      <c r="P344" s="17"/>
      <c r="Q344" s="17"/>
      <c r="R344" s="18"/>
    </row>
    <row r="345" spans="1:18" ht="18.75" customHeight="1" x14ac:dyDescent="0.2">
      <c r="A345" s="21"/>
      <c r="B345" s="21"/>
      <c r="K345" s="17"/>
      <c r="L345" s="17"/>
      <c r="M345" s="17"/>
      <c r="N345" s="17"/>
      <c r="O345" s="17"/>
      <c r="P345" s="17"/>
      <c r="Q345" s="17"/>
      <c r="R345" s="18"/>
    </row>
    <row r="346" spans="1:18" ht="18.75" customHeight="1" x14ac:dyDescent="0.2">
      <c r="A346" s="21"/>
      <c r="B346" s="21"/>
      <c r="K346" s="17"/>
      <c r="L346" s="17"/>
      <c r="M346" s="17"/>
      <c r="N346" s="17"/>
      <c r="O346" s="17"/>
      <c r="P346" s="17"/>
      <c r="Q346" s="17"/>
      <c r="R346" s="18"/>
    </row>
    <row r="347" spans="1:18" ht="18.75" customHeight="1" x14ac:dyDescent="0.2">
      <c r="A347" s="21"/>
      <c r="B347" s="21"/>
      <c r="K347" s="17"/>
      <c r="L347" s="17"/>
      <c r="M347" s="17"/>
      <c r="N347" s="17"/>
      <c r="O347" s="17"/>
      <c r="P347" s="17"/>
      <c r="Q347" s="17"/>
      <c r="R347" s="18"/>
    </row>
    <row r="348" spans="1:18" ht="18.75" customHeight="1" x14ac:dyDescent="0.2">
      <c r="A348" s="21"/>
      <c r="B348" s="21"/>
      <c r="K348" s="17"/>
      <c r="L348" s="17"/>
      <c r="M348" s="17"/>
      <c r="N348" s="17"/>
      <c r="O348" s="17"/>
      <c r="P348" s="17"/>
      <c r="Q348" s="17"/>
      <c r="R348" s="18"/>
    </row>
    <row r="349" spans="1:18" ht="18.75" customHeight="1" x14ac:dyDescent="0.2">
      <c r="A349" s="21"/>
      <c r="B349" s="21"/>
      <c r="K349" s="17"/>
      <c r="L349" s="17"/>
      <c r="M349" s="17"/>
      <c r="N349" s="17"/>
      <c r="O349" s="17"/>
      <c r="P349" s="17"/>
      <c r="Q349" s="17"/>
      <c r="R349" s="18"/>
    </row>
    <row r="350" spans="1:18" ht="18.75" customHeight="1" x14ac:dyDescent="0.2">
      <c r="A350" s="21"/>
      <c r="B350" s="21"/>
      <c r="K350" s="17"/>
      <c r="L350" s="17"/>
      <c r="M350" s="17"/>
      <c r="N350" s="17"/>
      <c r="O350" s="17"/>
      <c r="P350" s="17"/>
      <c r="Q350" s="17"/>
      <c r="R350" s="18"/>
    </row>
    <row r="351" spans="1:18" ht="18.75" customHeight="1" x14ac:dyDescent="0.2">
      <c r="A351" s="21"/>
      <c r="B351" s="21"/>
      <c r="K351" s="17"/>
      <c r="L351" s="17"/>
      <c r="M351" s="17"/>
      <c r="N351" s="17"/>
      <c r="O351" s="17"/>
      <c r="P351" s="17"/>
      <c r="Q351" s="17"/>
      <c r="R351" s="18"/>
    </row>
    <row r="352" spans="1:18" ht="18.75" customHeight="1" x14ac:dyDescent="0.2">
      <c r="A352" s="21"/>
      <c r="B352" s="21"/>
      <c r="K352" s="17"/>
      <c r="L352" s="17"/>
      <c r="M352" s="17"/>
      <c r="N352" s="17"/>
      <c r="O352" s="17"/>
      <c r="P352" s="17"/>
      <c r="Q352" s="17"/>
      <c r="R352" s="18"/>
    </row>
    <row r="353" spans="1:18" ht="18.75" customHeight="1" x14ac:dyDescent="0.2">
      <c r="A353" s="21"/>
      <c r="B353" s="21"/>
      <c r="K353" s="17"/>
      <c r="L353" s="17"/>
      <c r="M353" s="17"/>
      <c r="N353" s="17"/>
      <c r="O353" s="17"/>
      <c r="P353" s="17"/>
      <c r="Q353" s="17"/>
      <c r="R353" s="18"/>
    </row>
    <row r="354" spans="1:18" ht="18.75" customHeight="1" x14ac:dyDescent="0.2">
      <c r="A354" s="21"/>
      <c r="B354" s="21"/>
      <c r="K354" s="17"/>
      <c r="L354" s="17"/>
      <c r="M354" s="17"/>
      <c r="N354" s="17"/>
      <c r="O354" s="17"/>
      <c r="P354" s="17"/>
      <c r="Q354" s="17"/>
      <c r="R354" s="18"/>
    </row>
    <row r="355" spans="1:18" ht="18.75" customHeight="1" x14ac:dyDescent="0.2">
      <c r="A355" s="21"/>
      <c r="B355" s="21"/>
      <c r="K355" s="17"/>
      <c r="L355" s="17"/>
      <c r="M355" s="17"/>
      <c r="N355" s="17"/>
      <c r="O355" s="17"/>
      <c r="P355" s="17"/>
      <c r="Q355" s="17"/>
      <c r="R355" s="18"/>
    </row>
    <row r="356" spans="1:18" ht="18.75" customHeight="1" x14ac:dyDescent="0.2">
      <c r="A356" s="21"/>
      <c r="B356" s="21"/>
      <c r="K356" s="17"/>
      <c r="L356" s="17"/>
      <c r="M356" s="17"/>
      <c r="N356" s="17"/>
      <c r="O356" s="17"/>
      <c r="P356" s="17"/>
      <c r="Q356" s="17"/>
      <c r="R356" s="18"/>
    </row>
    <row r="357" spans="1:18" ht="18.75" customHeight="1" x14ac:dyDescent="0.2">
      <c r="A357" s="21"/>
      <c r="B357" s="21"/>
      <c r="K357" s="17"/>
      <c r="L357" s="17"/>
      <c r="M357" s="17"/>
      <c r="N357" s="17"/>
      <c r="O357" s="17"/>
      <c r="P357" s="17"/>
      <c r="Q357" s="17"/>
      <c r="R357" s="18"/>
    </row>
    <row r="358" spans="1:18" ht="18.75" customHeight="1" x14ac:dyDescent="0.2">
      <c r="A358" s="21"/>
      <c r="B358" s="21"/>
      <c r="K358" s="17"/>
      <c r="L358" s="17"/>
      <c r="M358" s="17"/>
      <c r="N358" s="17"/>
      <c r="O358" s="17"/>
      <c r="P358" s="17"/>
      <c r="Q358" s="17"/>
      <c r="R358" s="18"/>
    </row>
    <row r="359" spans="1:18" ht="18.75" customHeight="1" x14ac:dyDescent="0.2">
      <c r="A359" s="21"/>
      <c r="B359" s="21"/>
      <c r="K359" s="17"/>
      <c r="L359" s="17"/>
      <c r="M359" s="17"/>
      <c r="N359" s="17"/>
      <c r="O359" s="17"/>
      <c r="P359" s="17"/>
      <c r="Q359" s="17"/>
      <c r="R359" s="18"/>
    </row>
    <row r="360" spans="1:18" ht="18.75" customHeight="1" x14ac:dyDescent="0.2">
      <c r="A360" s="21"/>
      <c r="B360" s="21"/>
      <c r="K360" s="17"/>
      <c r="L360" s="17"/>
      <c r="M360" s="17"/>
      <c r="N360" s="17"/>
      <c r="O360" s="17"/>
      <c r="P360" s="17"/>
      <c r="Q360" s="17"/>
      <c r="R360" s="18"/>
    </row>
    <row r="361" spans="1:18" ht="18.75" customHeight="1" x14ac:dyDescent="0.2">
      <c r="A361" s="21"/>
      <c r="B361" s="21"/>
      <c r="K361" s="17"/>
      <c r="L361" s="17"/>
      <c r="M361" s="17"/>
      <c r="N361" s="17"/>
      <c r="O361" s="17"/>
      <c r="P361" s="17"/>
      <c r="Q361" s="17"/>
      <c r="R361" s="18"/>
    </row>
    <row r="362" spans="1:18" ht="18.75" customHeight="1" x14ac:dyDescent="0.2">
      <c r="A362" s="21"/>
      <c r="B362" s="21"/>
      <c r="K362" s="17"/>
      <c r="L362" s="17"/>
      <c r="M362" s="17"/>
      <c r="N362" s="17"/>
      <c r="O362" s="17"/>
      <c r="P362" s="17"/>
      <c r="Q362" s="17"/>
      <c r="R362" s="18"/>
    </row>
    <row r="363" spans="1:18" ht="18.75" customHeight="1" x14ac:dyDescent="0.2">
      <c r="A363" s="21"/>
      <c r="B363" s="21"/>
      <c r="K363" s="17"/>
      <c r="L363" s="17"/>
      <c r="M363" s="17"/>
      <c r="N363" s="17"/>
      <c r="O363" s="17"/>
      <c r="P363" s="17"/>
      <c r="Q363" s="17"/>
      <c r="R363" s="18"/>
    </row>
    <row r="364" spans="1:18" ht="18.75" customHeight="1" x14ac:dyDescent="0.2">
      <c r="A364" s="21"/>
      <c r="B364" s="21"/>
      <c r="K364" s="17"/>
      <c r="L364" s="17"/>
      <c r="M364" s="17"/>
      <c r="N364" s="17"/>
      <c r="O364" s="17"/>
      <c r="P364" s="17"/>
      <c r="Q364" s="17"/>
      <c r="R364" s="18"/>
    </row>
    <row r="365" spans="1:18" ht="18.75" customHeight="1" x14ac:dyDescent="0.2">
      <c r="A365" s="21"/>
      <c r="B365" s="21"/>
      <c r="K365" s="17"/>
      <c r="L365" s="17"/>
      <c r="M365" s="17"/>
      <c r="N365" s="17"/>
      <c r="O365" s="17"/>
      <c r="P365" s="17"/>
      <c r="Q365" s="17"/>
      <c r="R365" s="18"/>
    </row>
    <row r="366" spans="1:18" ht="18.75" customHeight="1" x14ac:dyDescent="0.2">
      <c r="A366" s="21"/>
      <c r="B366" s="21"/>
      <c r="K366" s="17"/>
      <c r="L366" s="17"/>
      <c r="M366" s="17"/>
      <c r="N366" s="17"/>
      <c r="O366" s="17"/>
      <c r="P366" s="17"/>
      <c r="Q366" s="17"/>
      <c r="R366" s="18"/>
    </row>
    <row r="367" spans="1:18" ht="18.75" customHeight="1" x14ac:dyDescent="0.2">
      <c r="A367" s="21"/>
      <c r="B367" s="21"/>
      <c r="K367" s="17"/>
      <c r="L367" s="17"/>
      <c r="M367" s="17"/>
      <c r="N367" s="17"/>
      <c r="O367" s="17"/>
      <c r="P367" s="17"/>
      <c r="Q367" s="17"/>
      <c r="R367" s="18"/>
    </row>
    <row r="368" spans="1:18" ht="18.75" customHeight="1" x14ac:dyDescent="0.2">
      <c r="A368" s="21"/>
      <c r="B368" s="21"/>
      <c r="K368" s="17"/>
      <c r="L368" s="17"/>
      <c r="M368" s="17"/>
      <c r="N368" s="17"/>
      <c r="O368" s="17"/>
      <c r="P368" s="17"/>
      <c r="Q368" s="17"/>
      <c r="R368" s="18"/>
    </row>
    <row r="369" spans="1:18" ht="18.75" customHeight="1" x14ac:dyDescent="0.2">
      <c r="A369" s="21"/>
      <c r="B369" s="21"/>
      <c r="K369" s="17"/>
      <c r="L369" s="17"/>
      <c r="M369" s="17"/>
      <c r="N369" s="17"/>
      <c r="O369" s="17"/>
      <c r="P369" s="17"/>
      <c r="Q369" s="17"/>
      <c r="R369" s="18"/>
    </row>
    <row r="370" spans="1:18" ht="18.75" customHeight="1" x14ac:dyDescent="0.2">
      <c r="A370" s="21"/>
      <c r="B370" s="21"/>
      <c r="K370" s="17"/>
      <c r="L370" s="17"/>
      <c r="M370" s="17"/>
      <c r="N370" s="17"/>
      <c r="O370" s="17"/>
      <c r="P370" s="17"/>
      <c r="Q370" s="17"/>
      <c r="R370" s="18"/>
    </row>
    <row r="371" spans="1:18" ht="18.75" customHeight="1" x14ac:dyDescent="0.2">
      <c r="A371" s="21"/>
      <c r="B371" s="21"/>
      <c r="K371" s="17"/>
      <c r="L371" s="17"/>
      <c r="M371" s="17"/>
      <c r="N371" s="17"/>
      <c r="O371" s="17"/>
      <c r="P371" s="17"/>
      <c r="Q371" s="17"/>
      <c r="R371" s="18"/>
    </row>
    <row r="372" spans="1:18" ht="18.75" customHeight="1" x14ac:dyDescent="0.2">
      <c r="A372" s="21"/>
      <c r="B372" s="21"/>
      <c r="K372" s="17"/>
      <c r="L372" s="17"/>
      <c r="M372" s="17"/>
      <c r="N372" s="17"/>
      <c r="O372" s="17"/>
      <c r="P372" s="17"/>
      <c r="Q372" s="17"/>
      <c r="R372" s="18"/>
    </row>
    <row r="373" spans="1:18" ht="18.75" customHeight="1" x14ac:dyDescent="0.2">
      <c r="A373" s="21"/>
      <c r="B373" s="21"/>
      <c r="K373" s="17"/>
      <c r="L373" s="17"/>
      <c r="M373" s="17"/>
      <c r="N373" s="17"/>
      <c r="O373" s="17"/>
      <c r="P373" s="17"/>
      <c r="Q373" s="17"/>
      <c r="R373" s="18"/>
    </row>
    <row r="374" spans="1:18" ht="18.75" customHeight="1" x14ac:dyDescent="0.2">
      <c r="A374" s="21"/>
      <c r="B374" s="21"/>
      <c r="K374" s="17"/>
      <c r="L374" s="17"/>
      <c r="M374" s="17"/>
      <c r="N374" s="17"/>
      <c r="O374" s="17"/>
      <c r="P374" s="17"/>
      <c r="Q374" s="17"/>
      <c r="R374" s="18"/>
    </row>
    <row r="375" spans="1:18" ht="18.75" customHeight="1" x14ac:dyDescent="0.2">
      <c r="A375" s="21"/>
      <c r="B375" s="21"/>
      <c r="K375" s="17"/>
      <c r="L375" s="17"/>
      <c r="M375" s="17"/>
      <c r="N375" s="17"/>
      <c r="O375" s="17"/>
      <c r="P375" s="17"/>
      <c r="Q375" s="17"/>
      <c r="R375" s="18"/>
    </row>
    <row r="376" spans="1:18" ht="18.75" customHeight="1" x14ac:dyDescent="0.2">
      <c r="A376" s="21"/>
      <c r="B376" s="21"/>
      <c r="K376" s="17"/>
      <c r="L376" s="17"/>
      <c r="M376" s="17"/>
      <c r="N376" s="17"/>
      <c r="O376" s="17"/>
      <c r="P376" s="17"/>
      <c r="Q376" s="17"/>
      <c r="R376" s="18"/>
    </row>
    <row r="377" spans="1:18" ht="18.75" customHeight="1" x14ac:dyDescent="0.2">
      <c r="A377" s="21"/>
      <c r="B377" s="21"/>
      <c r="K377" s="17"/>
      <c r="L377" s="17"/>
      <c r="M377" s="17"/>
      <c r="N377" s="17"/>
      <c r="O377" s="17"/>
      <c r="P377" s="17"/>
      <c r="Q377" s="17"/>
      <c r="R377" s="18"/>
    </row>
    <row r="378" spans="1:18" ht="18.75" customHeight="1" x14ac:dyDescent="0.2">
      <c r="A378" s="21"/>
      <c r="B378" s="21"/>
      <c r="K378" s="17"/>
      <c r="L378" s="17"/>
      <c r="M378" s="17"/>
      <c r="N378" s="17"/>
      <c r="O378" s="17"/>
      <c r="P378" s="17"/>
      <c r="Q378" s="17"/>
      <c r="R378" s="18"/>
    </row>
    <row r="379" spans="1:18" ht="18.75" customHeight="1" x14ac:dyDescent="0.2">
      <c r="A379" s="21"/>
      <c r="B379" s="21"/>
      <c r="K379" s="17"/>
      <c r="L379" s="17"/>
      <c r="M379" s="17"/>
      <c r="N379" s="17"/>
      <c r="O379" s="17"/>
      <c r="P379" s="17"/>
      <c r="Q379" s="17"/>
      <c r="R379" s="18"/>
    </row>
    <row r="380" spans="1:18" ht="18.75" customHeight="1" x14ac:dyDescent="0.2">
      <c r="A380" s="21"/>
      <c r="B380" s="21"/>
      <c r="K380" s="17"/>
      <c r="L380" s="17"/>
      <c r="M380" s="17"/>
      <c r="N380" s="17"/>
      <c r="O380" s="17"/>
      <c r="P380" s="17"/>
      <c r="Q380" s="17"/>
      <c r="R380" s="18"/>
    </row>
    <row r="381" spans="1:18" ht="18.75" customHeight="1" x14ac:dyDescent="0.2">
      <c r="A381" s="21"/>
      <c r="B381" s="21"/>
      <c r="K381" s="17"/>
      <c r="L381" s="17"/>
      <c r="M381" s="17"/>
      <c r="N381" s="17"/>
      <c r="O381" s="17"/>
      <c r="P381" s="17"/>
      <c r="Q381" s="17"/>
      <c r="R381" s="18"/>
    </row>
    <row r="382" spans="1:18" ht="18.75" customHeight="1" x14ac:dyDescent="0.2">
      <c r="A382" s="21"/>
      <c r="B382" s="21"/>
      <c r="K382" s="17"/>
      <c r="L382" s="17"/>
      <c r="M382" s="17"/>
      <c r="N382" s="17"/>
      <c r="O382" s="17"/>
      <c r="P382" s="17"/>
      <c r="Q382" s="17"/>
      <c r="R382" s="18"/>
    </row>
    <row r="383" spans="1:18" ht="18.75" customHeight="1" x14ac:dyDescent="0.2">
      <c r="A383" s="21"/>
      <c r="B383" s="21"/>
      <c r="K383" s="17"/>
      <c r="L383" s="17"/>
      <c r="M383" s="17"/>
      <c r="N383" s="17"/>
      <c r="O383" s="17"/>
      <c r="P383" s="17"/>
      <c r="Q383" s="17"/>
      <c r="R383" s="18"/>
    </row>
    <row r="384" spans="1:18" ht="18.75" customHeight="1" x14ac:dyDescent="0.2">
      <c r="A384" s="21"/>
      <c r="B384" s="21"/>
      <c r="K384" s="17"/>
      <c r="L384" s="17"/>
      <c r="M384" s="17"/>
      <c r="N384" s="17"/>
      <c r="O384" s="17"/>
      <c r="P384" s="17"/>
      <c r="Q384" s="17"/>
      <c r="R384" s="18"/>
    </row>
    <row r="385" spans="1:18" ht="18.75" customHeight="1" x14ac:dyDescent="0.2">
      <c r="A385" s="21"/>
      <c r="B385" s="21"/>
      <c r="K385" s="17"/>
      <c r="L385" s="17"/>
      <c r="M385" s="17"/>
      <c r="N385" s="17"/>
      <c r="O385" s="17"/>
      <c r="P385" s="17"/>
      <c r="Q385" s="17"/>
      <c r="R385" s="18"/>
    </row>
    <row r="386" spans="1:18" ht="18.75" customHeight="1" x14ac:dyDescent="0.2">
      <c r="A386" s="21"/>
      <c r="B386" s="21"/>
      <c r="K386" s="17"/>
      <c r="L386" s="17"/>
      <c r="M386" s="17"/>
      <c r="N386" s="17"/>
      <c r="O386" s="17"/>
      <c r="P386" s="17"/>
      <c r="Q386" s="17"/>
      <c r="R386" s="18"/>
    </row>
    <row r="387" spans="1:18" ht="18.75" customHeight="1" x14ac:dyDescent="0.2">
      <c r="A387" s="21"/>
      <c r="B387" s="21"/>
      <c r="K387" s="17"/>
      <c r="L387" s="17"/>
      <c r="M387" s="17"/>
      <c r="N387" s="17"/>
      <c r="O387" s="17"/>
      <c r="P387" s="17"/>
      <c r="Q387" s="17"/>
      <c r="R387" s="18"/>
    </row>
    <row r="388" spans="1:18" ht="18.75" customHeight="1" x14ac:dyDescent="0.2">
      <c r="A388" s="21"/>
      <c r="B388" s="21"/>
      <c r="K388" s="17"/>
      <c r="L388" s="17"/>
      <c r="M388" s="17"/>
      <c r="N388" s="17"/>
      <c r="O388" s="17"/>
      <c r="P388" s="17"/>
      <c r="Q388" s="17"/>
      <c r="R388" s="18"/>
    </row>
    <row r="389" spans="1:18" ht="18.75" customHeight="1" x14ac:dyDescent="0.2">
      <c r="A389" s="21"/>
      <c r="B389" s="21"/>
      <c r="K389" s="17"/>
      <c r="L389" s="17"/>
      <c r="M389" s="17"/>
      <c r="N389" s="17"/>
      <c r="O389" s="17"/>
      <c r="P389" s="17"/>
      <c r="Q389" s="17"/>
      <c r="R389" s="18"/>
    </row>
    <row r="390" spans="1:18" ht="18.75" customHeight="1" x14ac:dyDescent="0.2">
      <c r="A390" s="21"/>
      <c r="B390" s="21"/>
      <c r="K390" s="17"/>
      <c r="L390" s="17"/>
      <c r="M390" s="17"/>
      <c r="N390" s="17"/>
      <c r="O390" s="17"/>
      <c r="P390" s="17"/>
      <c r="Q390" s="17"/>
      <c r="R390" s="18"/>
    </row>
    <row r="391" spans="1:18" ht="18.75" customHeight="1" x14ac:dyDescent="0.2">
      <c r="A391" s="21"/>
      <c r="B391" s="21"/>
      <c r="K391" s="17"/>
      <c r="L391" s="17"/>
      <c r="M391" s="17"/>
      <c r="N391" s="17"/>
      <c r="O391" s="17"/>
      <c r="P391" s="17"/>
      <c r="Q391" s="17"/>
      <c r="R391" s="18"/>
    </row>
    <row r="392" spans="1:18" ht="18.75" customHeight="1" x14ac:dyDescent="0.2">
      <c r="A392" s="21"/>
      <c r="B392" s="21"/>
      <c r="K392" s="17"/>
      <c r="L392" s="17"/>
      <c r="M392" s="17"/>
      <c r="N392" s="17"/>
      <c r="O392" s="17"/>
      <c r="P392" s="17"/>
      <c r="Q392" s="17"/>
      <c r="R392" s="18"/>
    </row>
    <row r="393" spans="1:18" ht="18.75" customHeight="1" x14ac:dyDescent="0.2">
      <c r="A393" s="21"/>
      <c r="B393" s="21"/>
      <c r="K393" s="17"/>
      <c r="L393" s="17"/>
      <c r="M393" s="17"/>
      <c r="N393" s="17"/>
      <c r="O393" s="17"/>
      <c r="P393" s="17"/>
      <c r="Q393" s="17"/>
      <c r="R393" s="18"/>
    </row>
    <row r="394" spans="1:18" ht="18.75" customHeight="1" x14ac:dyDescent="0.2">
      <c r="A394" s="21"/>
      <c r="B394" s="21"/>
      <c r="K394" s="17"/>
      <c r="L394" s="17"/>
      <c r="M394" s="17"/>
      <c r="N394" s="17"/>
      <c r="O394" s="17"/>
      <c r="P394" s="17"/>
      <c r="Q394" s="17"/>
      <c r="R394" s="18"/>
    </row>
    <row r="395" spans="1:18" ht="18.75" customHeight="1" x14ac:dyDescent="0.2">
      <c r="A395" s="21"/>
      <c r="B395" s="21"/>
      <c r="K395" s="17"/>
      <c r="L395" s="17"/>
      <c r="M395" s="17"/>
      <c r="N395" s="17"/>
      <c r="O395" s="17"/>
      <c r="P395" s="17"/>
      <c r="Q395" s="17"/>
      <c r="R395" s="18"/>
    </row>
    <row r="396" spans="1:18" ht="18.75" customHeight="1" x14ac:dyDescent="0.2">
      <c r="A396" s="21"/>
      <c r="B396" s="21"/>
      <c r="K396" s="17"/>
      <c r="L396" s="17"/>
      <c r="M396" s="17"/>
      <c r="N396" s="17"/>
      <c r="O396" s="17"/>
      <c r="P396" s="17"/>
      <c r="Q396" s="17"/>
      <c r="R396" s="18"/>
    </row>
    <row r="397" spans="1:18" ht="18.75" customHeight="1" x14ac:dyDescent="0.2">
      <c r="A397" s="21"/>
      <c r="B397" s="21"/>
      <c r="K397" s="17"/>
      <c r="L397" s="17"/>
      <c r="M397" s="17"/>
      <c r="N397" s="17"/>
      <c r="O397" s="17"/>
      <c r="P397" s="17"/>
      <c r="Q397" s="17"/>
      <c r="R397" s="18"/>
    </row>
    <row r="398" spans="1:18" ht="18.75" customHeight="1" x14ac:dyDescent="0.2">
      <c r="A398" s="21"/>
      <c r="B398" s="21"/>
      <c r="K398" s="17"/>
      <c r="L398" s="17"/>
      <c r="M398" s="17"/>
      <c r="N398" s="17"/>
      <c r="O398" s="17"/>
      <c r="P398" s="17"/>
      <c r="Q398" s="17"/>
      <c r="R398" s="18"/>
    </row>
    <row r="399" spans="1:18" ht="18.75" customHeight="1" x14ac:dyDescent="0.2">
      <c r="A399" s="21"/>
      <c r="B399" s="21"/>
      <c r="K399" s="17"/>
      <c r="L399" s="17"/>
      <c r="M399" s="17"/>
      <c r="N399" s="17"/>
      <c r="O399" s="17"/>
      <c r="P399" s="17"/>
      <c r="Q399" s="17"/>
      <c r="R399" s="18"/>
    </row>
    <row r="400" spans="1:18" ht="18.75" customHeight="1" x14ac:dyDescent="0.2">
      <c r="A400" s="21"/>
      <c r="B400" s="21"/>
      <c r="K400" s="17"/>
      <c r="L400" s="17"/>
      <c r="M400" s="17"/>
      <c r="N400" s="17"/>
      <c r="O400" s="17"/>
      <c r="P400" s="17"/>
      <c r="Q400" s="17"/>
      <c r="R400" s="18"/>
    </row>
    <row r="401" spans="1:18" ht="18.75" customHeight="1" x14ac:dyDescent="0.2">
      <c r="A401" s="21"/>
      <c r="B401" s="21"/>
      <c r="K401" s="17"/>
      <c r="L401" s="17"/>
      <c r="M401" s="17"/>
      <c r="N401" s="17"/>
      <c r="O401" s="17"/>
      <c r="P401" s="17"/>
      <c r="Q401" s="17"/>
      <c r="R401" s="18"/>
    </row>
    <row r="402" spans="1:18" ht="18.75" customHeight="1" x14ac:dyDescent="0.2">
      <c r="A402" s="21"/>
      <c r="B402" s="21"/>
      <c r="K402" s="17"/>
      <c r="L402" s="17"/>
      <c r="M402" s="17"/>
      <c r="N402" s="17"/>
      <c r="O402" s="17"/>
      <c r="P402" s="17"/>
      <c r="Q402" s="17"/>
      <c r="R402" s="18"/>
    </row>
    <row r="403" spans="1:18" ht="18.75" customHeight="1" x14ac:dyDescent="0.2">
      <c r="A403" s="21"/>
      <c r="B403" s="21"/>
      <c r="K403" s="17"/>
      <c r="L403" s="17"/>
      <c r="M403" s="17"/>
      <c r="N403" s="17"/>
      <c r="O403" s="17"/>
      <c r="P403" s="17"/>
      <c r="Q403" s="17"/>
      <c r="R403" s="18"/>
    </row>
    <row r="404" spans="1:18" ht="18.75" customHeight="1" x14ac:dyDescent="0.2">
      <c r="A404" s="21"/>
      <c r="B404" s="21"/>
      <c r="K404" s="17"/>
      <c r="L404" s="17"/>
      <c r="M404" s="17"/>
      <c r="N404" s="17"/>
      <c r="O404" s="17"/>
      <c r="P404" s="17"/>
      <c r="Q404" s="17"/>
      <c r="R404" s="18"/>
    </row>
    <row r="405" spans="1:18" ht="18.75" customHeight="1" x14ac:dyDescent="0.2">
      <c r="A405" s="21"/>
      <c r="B405" s="21"/>
      <c r="K405" s="17"/>
      <c r="L405" s="17"/>
      <c r="M405" s="17"/>
      <c r="N405" s="17"/>
      <c r="O405" s="17"/>
      <c r="P405" s="17"/>
      <c r="Q405" s="17"/>
      <c r="R405" s="18"/>
    </row>
    <row r="406" spans="1:18" ht="18.75" customHeight="1" x14ac:dyDescent="0.2">
      <c r="A406" s="21"/>
      <c r="B406" s="21"/>
      <c r="K406" s="17"/>
      <c r="L406" s="17"/>
      <c r="M406" s="17"/>
      <c r="N406" s="17"/>
      <c r="O406" s="17"/>
      <c r="P406" s="17"/>
      <c r="Q406" s="17"/>
      <c r="R406" s="18"/>
    </row>
    <row r="407" spans="1:18" ht="18.75" customHeight="1" x14ac:dyDescent="0.2">
      <c r="A407" s="21"/>
      <c r="B407" s="21"/>
      <c r="K407" s="17"/>
      <c r="L407" s="17"/>
      <c r="M407" s="17"/>
      <c r="N407" s="17"/>
      <c r="O407" s="17"/>
      <c r="P407" s="17"/>
      <c r="Q407" s="17"/>
      <c r="R407" s="18"/>
    </row>
    <row r="408" spans="1:18" ht="18.75" customHeight="1" x14ac:dyDescent="0.2">
      <c r="A408" s="21"/>
      <c r="B408" s="21"/>
      <c r="K408" s="17"/>
      <c r="L408" s="17"/>
      <c r="M408" s="17"/>
      <c r="N408" s="17"/>
      <c r="O408" s="17"/>
      <c r="P408" s="17"/>
      <c r="Q408" s="17"/>
      <c r="R408" s="18"/>
    </row>
    <row r="409" spans="1:18" ht="18.75" customHeight="1" x14ac:dyDescent="0.2">
      <c r="A409" s="21"/>
      <c r="B409" s="21"/>
      <c r="K409" s="17"/>
      <c r="L409" s="17"/>
      <c r="M409" s="17"/>
      <c r="N409" s="17"/>
      <c r="O409" s="17"/>
      <c r="P409" s="17"/>
      <c r="Q409" s="17"/>
      <c r="R409" s="18"/>
    </row>
    <row r="410" spans="1:18" ht="18.75" customHeight="1" x14ac:dyDescent="0.2">
      <c r="A410" s="21"/>
      <c r="B410" s="21"/>
      <c r="K410" s="17"/>
      <c r="L410" s="17"/>
      <c r="M410" s="17"/>
      <c r="N410" s="17"/>
      <c r="O410" s="17"/>
      <c r="P410" s="17"/>
      <c r="Q410" s="17"/>
      <c r="R410" s="18"/>
    </row>
    <row r="411" spans="1:18" ht="18.75" customHeight="1" x14ac:dyDescent="0.2">
      <c r="A411" s="21"/>
      <c r="B411" s="21"/>
      <c r="K411" s="17"/>
      <c r="L411" s="17"/>
      <c r="M411" s="17"/>
      <c r="N411" s="17"/>
      <c r="O411" s="17"/>
      <c r="P411" s="17"/>
      <c r="Q411" s="17"/>
      <c r="R411" s="18"/>
    </row>
    <row r="412" spans="1:18" ht="18.75" customHeight="1" x14ac:dyDescent="0.2">
      <c r="A412" s="21"/>
      <c r="B412" s="21"/>
      <c r="K412" s="17"/>
      <c r="L412" s="17"/>
      <c r="M412" s="17"/>
      <c r="N412" s="17"/>
      <c r="O412" s="17"/>
      <c r="P412" s="17"/>
      <c r="Q412" s="17"/>
      <c r="R412" s="18"/>
    </row>
    <row r="413" spans="1:18" ht="18.75" customHeight="1" x14ac:dyDescent="0.2">
      <c r="A413" s="21"/>
      <c r="B413" s="21"/>
      <c r="K413" s="17"/>
      <c r="L413" s="17"/>
      <c r="M413" s="17"/>
      <c r="N413" s="17"/>
      <c r="O413" s="17"/>
      <c r="P413" s="17"/>
      <c r="Q413" s="17"/>
      <c r="R413" s="18"/>
    </row>
    <row r="414" spans="1:18" ht="18.75" customHeight="1" x14ac:dyDescent="0.2">
      <c r="A414" s="21"/>
      <c r="B414" s="21"/>
      <c r="K414" s="17"/>
      <c r="L414" s="17"/>
      <c r="M414" s="17"/>
      <c r="N414" s="17"/>
      <c r="O414" s="17"/>
      <c r="P414" s="17"/>
      <c r="Q414" s="17"/>
      <c r="R414" s="18"/>
    </row>
    <row r="415" spans="1:18" ht="18.75" customHeight="1" x14ac:dyDescent="0.2">
      <c r="A415" s="21"/>
      <c r="B415" s="21"/>
      <c r="K415" s="17"/>
      <c r="L415" s="17"/>
      <c r="M415" s="17"/>
      <c r="N415" s="17"/>
      <c r="O415" s="17"/>
      <c r="P415" s="17"/>
      <c r="Q415" s="17"/>
      <c r="R415" s="18"/>
    </row>
    <row r="416" spans="1:18" ht="18.75" customHeight="1" x14ac:dyDescent="0.2">
      <c r="A416" s="21"/>
      <c r="B416" s="21"/>
      <c r="K416" s="17"/>
      <c r="L416" s="17"/>
      <c r="M416" s="17"/>
      <c r="N416" s="17"/>
      <c r="O416" s="17"/>
      <c r="P416" s="17"/>
      <c r="Q416" s="17"/>
      <c r="R416" s="18"/>
    </row>
    <row r="417" spans="1:18" ht="18.75" customHeight="1" x14ac:dyDescent="0.2">
      <c r="A417" s="21"/>
      <c r="B417" s="21"/>
      <c r="K417" s="17"/>
      <c r="L417" s="17"/>
      <c r="M417" s="17"/>
      <c r="N417" s="17"/>
      <c r="O417" s="17"/>
      <c r="P417" s="17"/>
      <c r="Q417" s="17"/>
      <c r="R417" s="18"/>
    </row>
    <row r="418" spans="1:18" ht="18.75" customHeight="1" x14ac:dyDescent="0.2">
      <c r="A418" s="21"/>
      <c r="B418" s="21"/>
      <c r="K418" s="17"/>
      <c r="L418" s="17"/>
      <c r="M418" s="17"/>
      <c r="N418" s="17"/>
      <c r="O418" s="17"/>
      <c r="P418" s="17"/>
      <c r="Q418" s="17"/>
      <c r="R418" s="18"/>
    </row>
    <row r="419" spans="1:18" ht="18.75" customHeight="1" x14ac:dyDescent="0.2">
      <c r="A419" s="21"/>
      <c r="B419" s="21"/>
      <c r="K419" s="17"/>
      <c r="L419" s="17"/>
      <c r="M419" s="17"/>
      <c r="N419" s="17"/>
      <c r="O419" s="17"/>
      <c r="P419" s="17"/>
      <c r="Q419" s="17"/>
      <c r="R419" s="18"/>
    </row>
    <row r="420" spans="1:18" ht="18.75" customHeight="1" x14ac:dyDescent="0.2">
      <c r="A420" s="21"/>
      <c r="B420" s="21"/>
      <c r="K420" s="17"/>
      <c r="L420" s="17"/>
      <c r="M420" s="17"/>
      <c r="N420" s="17"/>
      <c r="O420" s="17"/>
      <c r="P420" s="17"/>
      <c r="Q420" s="17"/>
      <c r="R420" s="18"/>
    </row>
    <row r="421" spans="1:18" ht="18.75" customHeight="1" x14ac:dyDescent="0.2">
      <c r="A421" s="21"/>
      <c r="B421" s="21"/>
      <c r="K421" s="17"/>
      <c r="L421" s="17"/>
      <c r="M421" s="17"/>
      <c r="N421" s="17"/>
      <c r="O421" s="17"/>
      <c r="P421" s="17"/>
      <c r="Q421" s="17"/>
      <c r="R421" s="18"/>
    </row>
    <row r="422" spans="1:18" ht="18.75" customHeight="1" x14ac:dyDescent="0.2">
      <c r="A422" s="21"/>
      <c r="B422" s="21"/>
      <c r="K422" s="17"/>
      <c r="L422" s="17"/>
      <c r="M422" s="17"/>
      <c r="N422" s="17"/>
      <c r="O422" s="17"/>
      <c r="P422" s="17"/>
      <c r="Q422" s="17"/>
      <c r="R422" s="18"/>
    </row>
    <row r="423" spans="1:18" ht="18.75" customHeight="1" x14ac:dyDescent="0.2">
      <c r="A423" s="21"/>
      <c r="B423" s="21"/>
      <c r="K423" s="17"/>
      <c r="L423" s="17"/>
      <c r="M423" s="17"/>
      <c r="N423" s="17"/>
      <c r="O423" s="17"/>
      <c r="P423" s="17"/>
      <c r="Q423" s="17"/>
      <c r="R423" s="18"/>
    </row>
    <row r="424" spans="1:18" ht="18.75" customHeight="1" x14ac:dyDescent="0.2">
      <c r="A424" s="21"/>
      <c r="B424" s="21"/>
      <c r="K424" s="17"/>
      <c r="L424" s="17"/>
      <c r="M424" s="17"/>
      <c r="N424" s="17"/>
      <c r="O424" s="17"/>
      <c r="P424" s="17"/>
      <c r="Q424" s="17"/>
      <c r="R424" s="18"/>
    </row>
    <row r="425" spans="1:18" ht="18.75" customHeight="1" x14ac:dyDescent="0.2">
      <c r="A425" s="21"/>
      <c r="B425" s="21"/>
      <c r="K425" s="17"/>
      <c r="L425" s="17"/>
      <c r="M425" s="17"/>
      <c r="N425" s="17"/>
      <c r="O425" s="17"/>
      <c r="P425" s="17"/>
      <c r="Q425" s="17"/>
      <c r="R425" s="18"/>
    </row>
    <row r="426" spans="1:18" ht="18.75" customHeight="1" x14ac:dyDescent="0.2">
      <c r="A426" s="21"/>
      <c r="B426" s="21"/>
      <c r="K426" s="17"/>
      <c r="L426" s="17"/>
      <c r="M426" s="17"/>
      <c r="N426" s="17"/>
      <c r="O426" s="17"/>
      <c r="P426" s="17"/>
      <c r="Q426" s="17"/>
      <c r="R426" s="18"/>
    </row>
    <row r="427" spans="1:18" ht="18.75" customHeight="1" x14ac:dyDescent="0.2">
      <c r="A427" s="21"/>
      <c r="B427" s="21"/>
      <c r="K427" s="17"/>
      <c r="L427" s="17"/>
      <c r="M427" s="17"/>
      <c r="N427" s="17"/>
      <c r="O427" s="17"/>
      <c r="P427" s="17"/>
      <c r="Q427" s="17"/>
      <c r="R427" s="18"/>
    </row>
    <row r="428" spans="1:18" ht="18.75" customHeight="1" x14ac:dyDescent="0.2">
      <c r="A428" s="21"/>
      <c r="B428" s="21"/>
      <c r="K428" s="17"/>
      <c r="L428" s="17"/>
      <c r="M428" s="17"/>
      <c r="N428" s="17"/>
      <c r="O428" s="17"/>
      <c r="P428" s="17"/>
      <c r="Q428" s="17"/>
      <c r="R428" s="18"/>
    </row>
    <row r="429" spans="1:18" ht="18.75" customHeight="1" x14ac:dyDescent="0.2">
      <c r="A429" s="21"/>
      <c r="B429" s="21"/>
      <c r="K429" s="17"/>
      <c r="L429" s="17"/>
      <c r="M429" s="17"/>
      <c r="N429" s="17"/>
      <c r="O429" s="17"/>
      <c r="P429" s="17"/>
      <c r="Q429" s="17"/>
      <c r="R429" s="18"/>
    </row>
    <row r="430" spans="1:18" ht="18.75" customHeight="1" x14ac:dyDescent="0.2">
      <c r="A430" s="21"/>
      <c r="B430" s="21"/>
      <c r="K430" s="17"/>
      <c r="L430" s="17"/>
      <c r="M430" s="17"/>
      <c r="N430" s="17"/>
      <c r="O430" s="17"/>
      <c r="P430" s="17"/>
      <c r="Q430" s="17"/>
      <c r="R430" s="18"/>
    </row>
    <row r="431" spans="1:18" ht="18.75" customHeight="1" x14ac:dyDescent="0.2">
      <c r="A431" s="21"/>
      <c r="B431" s="21"/>
      <c r="K431" s="17"/>
      <c r="L431" s="17"/>
      <c r="M431" s="17"/>
      <c r="N431" s="17"/>
      <c r="O431" s="17"/>
      <c r="P431" s="17"/>
      <c r="Q431" s="17"/>
      <c r="R431" s="18"/>
    </row>
    <row r="432" spans="1:18" ht="18.75" customHeight="1" x14ac:dyDescent="0.2">
      <c r="A432" s="21"/>
      <c r="B432" s="21"/>
      <c r="K432" s="17"/>
      <c r="L432" s="17"/>
      <c r="M432" s="17"/>
      <c r="N432" s="17"/>
      <c r="O432" s="17"/>
      <c r="P432" s="17"/>
      <c r="Q432" s="17"/>
      <c r="R432" s="18"/>
    </row>
    <row r="433" spans="1:18" ht="18.75" customHeight="1" x14ac:dyDescent="0.2">
      <c r="A433" s="21"/>
      <c r="B433" s="21"/>
      <c r="K433" s="17"/>
      <c r="L433" s="17"/>
      <c r="M433" s="17"/>
      <c r="N433" s="17"/>
      <c r="O433" s="17"/>
      <c r="P433" s="17"/>
      <c r="Q433" s="17"/>
      <c r="R433" s="18"/>
    </row>
    <row r="434" spans="1:18" ht="18.75" customHeight="1" x14ac:dyDescent="0.2">
      <c r="A434" s="21"/>
      <c r="B434" s="21"/>
      <c r="K434" s="17"/>
      <c r="L434" s="17"/>
      <c r="M434" s="17"/>
      <c r="N434" s="17"/>
      <c r="O434" s="17"/>
      <c r="P434" s="17"/>
      <c r="Q434" s="17"/>
      <c r="R434" s="18"/>
    </row>
    <row r="435" spans="1:18" ht="18.75" customHeight="1" x14ac:dyDescent="0.2">
      <c r="A435" s="21"/>
      <c r="B435" s="21"/>
      <c r="K435" s="17"/>
      <c r="L435" s="17"/>
      <c r="M435" s="17"/>
      <c r="N435" s="17"/>
      <c r="O435" s="17"/>
      <c r="P435" s="17"/>
      <c r="Q435" s="17"/>
      <c r="R435" s="18"/>
    </row>
    <row r="436" spans="1:18" ht="18.75" customHeight="1" x14ac:dyDescent="0.2">
      <c r="A436" s="21"/>
      <c r="B436" s="21"/>
      <c r="K436" s="17"/>
      <c r="L436" s="17"/>
      <c r="M436" s="17"/>
      <c r="N436" s="17"/>
      <c r="O436" s="17"/>
      <c r="P436" s="17"/>
      <c r="Q436" s="17"/>
      <c r="R436" s="18"/>
    </row>
    <row r="437" spans="1:18" ht="18.75" customHeight="1" x14ac:dyDescent="0.2">
      <c r="A437" s="21"/>
      <c r="B437" s="21"/>
      <c r="K437" s="17"/>
      <c r="L437" s="17"/>
      <c r="M437" s="17"/>
      <c r="N437" s="17"/>
      <c r="O437" s="17"/>
      <c r="P437" s="17"/>
      <c r="Q437" s="17"/>
      <c r="R437" s="18"/>
    </row>
    <row r="438" spans="1:18" ht="18.75" customHeight="1" x14ac:dyDescent="0.2">
      <c r="A438" s="21"/>
      <c r="B438" s="21"/>
      <c r="K438" s="17"/>
      <c r="L438" s="17"/>
      <c r="M438" s="17"/>
      <c r="N438" s="17"/>
      <c r="O438" s="17"/>
      <c r="P438" s="17"/>
      <c r="Q438" s="17"/>
      <c r="R438" s="18"/>
    </row>
    <row r="439" spans="1:18" ht="18.75" customHeight="1" x14ac:dyDescent="0.2">
      <c r="A439" s="21"/>
      <c r="B439" s="21"/>
      <c r="K439" s="17"/>
      <c r="L439" s="17"/>
      <c r="M439" s="17"/>
      <c r="N439" s="17"/>
      <c r="O439" s="17"/>
      <c r="P439" s="17"/>
      <c r="Q439" s="17"/>
      <c r="R439" s="18"/>
    </row>
    <row r="440" spans="1:18" ht="18.75" customHeight="1" x14ac:dyDescent="0.2">
      <c r="A440" s="21"/>
      <c r="B440" s="21"/>
      <c r="K440" s="17"/>
      <c r="L440" s="17"/>
      <c r="M440" s="17"/>
      <c r="N440" s="17"/>
      <c r="O440" s="17"/>
      <c r="P440" s="17"/>
      <c r="Q440" s="17"/>
      <c r="R440" s="18"/>
    </row>
    <row r="441" spans="1:18" ht="18.75" customHeight="1" x14ac:dyDescent="0.2">
      <c r="A441" s="21"/>
      <c r="B441" s="21"/>
      <c r="K441" s="17"/>
      <c r="L441" s="17"/>
      <c r="M441" s="17"/>
      <c r="N441" s="17"/>
      <c r="O441" s="17"/>
      <c r="P441" s="17"/>
      <c r="Q441" s="17"/>
      <c r="R441" s="18"/>
    </row>
    <row r="442" spans="1:18" ht="18.75" customHeight="1" x14ac:dyDescent="0.2">
      <c r="A442" s="21"/>
      <c r="B442" s="21"/>
      <c r="K442" s="17"/>
      <c r="L442" s="17"/>
      <c r="M442" s="17"/>
      <c r="N442" s="17"/>
      <c r="O442" s="17"/>
      <c r="P442" s="17"/>
      <c r="Q442" s="17"/>
      <c r="R442" s="18"/>
    </row>
    <row r="443" spans="1:18" ht="18.75" customHeight="1" x14ac:dyDescent="0.2">
      <c r="A443" s="21"/>
      <c r="B443" s="21"/>
      <c r="K443" s="17"/>
      <c r="L443" s="17"/>
      <c r="M443" s="17"/>
      <c r="N443" s="17"/>
      <c r="O443" s="17"/>
      <c r="P443" s="17"/>
      <c r="Q443" s="17"/>
      <c r="R443" s="18"/>
    </row>
    <row r="444" spans="1:18" ht="18.75" customHeight="1" x14ac:dyDescent="0.2">
      <c r="A444" s="21"/>
      <c r="B444" s="21"/>
      <c r="K444" s="17"/>
      <c r="L444" s="17"/>
      <c r="M444" s="17"/>
      <c r="N444" s="17"/>
      <c r="O444" s="17"/>
      <c r="P444" s="17"/>
      <c r="Q444" s="17"/>
      <c r="R444" s="18"/>
    </row>
    <row r="445" spans="1:18" ht="18.75" customHeight="1" x14ac:dyDescent="0.2">
      <c r="A445" s="21"/>
      <c r="B445" s="21"/>
      <c r="K445" s="17"/>
      <c r="L445" s="17"/>
      <c r="M445" s="17"/>
      <c r="N445" s="17"/>
      <c r="O445" s="17"/>
      <c r="P445" s="17"/>
      <c r="Q445" s="17"/>
      <c r="R445" s="18"/>
    </row>
    <row r="446" spans="1:18" ht="18.75" customHeight="1" x14ac:dyDescent="0.2">
      <c r="A446" s="21"/>
      <c r="B446" s="21"/>
      <c r="K446" s="17"/>
      <c r="L446" s="17"/>
      <c r="M446" s="17"/>
      <c r="N446" s="17"/>
      <c r="O446" s="17"/>
      <c r="P446" s="17"/>
      <c r="Q446" s="17"/>
      <c r="R446" s="18"/>
    </row>
    <row r="447" spans="1:18" ht="18.75" customHeight="1" x14ac:dyDescent="0.2">
      <c r="A447" s="21"/>
      <c r="B447" s="21"/>
      <c r="K447" s="17"/>
      <c r="L447" s="17"/>
      <c r="M447" s="17"/>
      <c r="N447" s="17"/>
      <c r="O447" s="17"/>
      <c r="P447" s="17"/>
      <c r="Q447" s="17"/>
      <c r="R447" s="18"/>
    </row>
    <row r="448" spans="1:18" ht="18.75" customHeight="1" x14ac:dyDescent="0.2">
      <c r="A448" s="21"/>
      <c r="B448" s="21"/>
      <c r="K448" s="17"/>
      <c r="L448" s="17"/>
      <c r="M448" s="17"/>
      <c r="N448" s="17"/>
      <c r="O448" s="17"/>
      <c r="P448" s="17"/>
      <c r="Q448" s="17"/>
      <c r="R448" s="18"/>
    </row>
    <row r="449" spans="1:18" ht="18.75" customHeight="1" x14ac:dyDescent="0.2">
      <c r="A449" s="21"/>
      <c r="B449" s="21"/>
      <c r="K449" s="17"/>
      <c r="L449" s="17"/>
      <c r="M449" s="17"/>
      <c r="N449" s="17"/>
      <c r="O449" s="17"/>
      <c r="P449" s="17"/>
      <c r="Q449" s="17"/>
      <c r="R449" s="18"/>
    </row>
    <row r="450" spans="1:18" ht="18.75" customHeight="1" x14ac:dyDescent="0.2">
      <c r="A450" s="21"/>
      <c r="B450" s="21"/>
      <c r="K450" s="17"/>
      <c r="L450" s="17"/>
      <c r="M450" s="17"/>
      <c r="N450" s="17"/>
      <c r="O450" s="17"/>
      <c r="P450" s="17"/>
      <c r="Q450" s="17"/>
      <c r="R450" s="18"/>
    </row>
    <row r="451" spans="1:18" ht="18.75" customHeight="1" x14ac:dyDescent="0.2">
      <c r="A451" s="21"/>
      <c r="B451" s="21"/>
      <c r="K451" s="17"/>
      <c r="L451" s="17"/>
      <c r="M451" s="17"/>
      <c r="N451" s="17"/>
      <c r="O451" s="17"/>
      <c r="P451" s="17"/>
      <c r="Q451" s="17"/>
      <c r="R451" s="18"/>
    </row>
    <row r="452" spans="1:18" ht="18.75" customHeight="1" x14ac:dyDescent="0.2">
      <c r="A452" s="21"/>
      <c r="B452" s="21"/>
      <c r="K452" s="17"/>
      <c r="L452" s="17"/>
      <c r="M452" s="17"/>
      <c r="N452" s="17"/>
      <c r="O452" s="17"/>
      <c r="P452" s="17"/>
      <c r="Q452" s="17"/>
      <c r="R452" s="18"/>
    </row>
    <row r="453" spans="1:18" ht="18.75" customHeight="1" x14ac:dyDescent="0.2">
      <c r="A453" s="21"/>
      <c r="B453" s="21"/>
      <c r="K453" s="17"/>
      <c r="L453" s="17"/>
      <c r="M453" s="17"/>
      <c r="N453" s="17"/>
      <c r="O453" s="17"/>
      <c r="P453" s="17"/>
      <c r="Q453" s="17"/>
      <c r="R453" s="18"/>
    </row>
    <row r="454" spans="1:18" ht="18.75" customHeight="1" x14ac:dyDescent="0.2">
      <c r="A454" s="21"/>
      <c r="B454" s="21"/>
      <c r="K454" s="17"/>
      <c r="L454" s="17"/>
      <c r="M454" s="17"/>
      <c r="N454" s="17"/>
      <c r="O454" s="17"/>
      <c r="P454" s="17"/>
      <c r="Q454" s="17"/>
      <c r="R454" s="18"/>
    </row>
    <row r="455" spans="1:18" ht="18.75" customHeight="1" x14ac:dyDescent="0.2">
      <c r="A455" s="21"/>
      <c r="B455" s="21"/>
      <c r="K455" s="17"/>
      <c r="L455" s="17"/>
      <c r="M455" s="17"/>
      <c r="N455" s="17"/>
      <c r="O455" s="17"/>
      <c r="P455" s="17"/>
      <c r="Q455" s="17"/>
      <c r="R455" s="18"/>
    </row>
    <row r="456" spans="1:18" ht="18.75" customHeight="1" x14ac:dyDescent="0.2">
      <c r="A456" s="21"/>
      <c r="B456" s="21"/>
      <c r="K456" s="17"/>
      <c r="L456" s="17"/>
      <c r="M456" s="17"/>
      <c r="N456" s="17"/>
      <c r="O456" s="17"/>
      <c r="P456" s="17"/>
      <c r="Q456" s="17"/>
      <c r="R456" s="18"/>
    </row>
    <row r="457" spans="1:18" ht="18.75" customHeight="1" x14ac:dyDescent="0.2">
      <c r="A457" s="21"/>
      <c r="B457" s="21"/>
      <c r="K457" s="17"/>
      <c r="L457" s="17"/>
      <c r="M457" s="17"/>
      <c r="N457" s="17"/>
      <c r="O457" s="17"/>
      <c r="P457" s="17"/>
      <c r="Q457" s="17"/>
      <c r="R457" s="18"/>
    </row>
    <row r="458" spans="1:18" ht="18.75" customHeight="1" x14ac:dyDescent="0.2">
      <c r="A458" s="21"/>
      <c r="B458" s="21"/>
      <c r="K458" s="17"/>
      <c r="L458" s="17"/>
      <c r="M458" s="17"/>
      <c r="N458" s="17"/>
      <c r="O458" s="17"/>
      <c r="P458" s="17"/>
      <c r="Q458" s="17"/>
      <c r="R458" s="18"/>
    </row>
    <row r="459" spans="1:18" ht="18.75" customHeight="1" x14ac:dyDescent="0.2">
      <c r="A459" s="21"/>
      <c r="B459" s="21"/>
      <c r="K459" s="17"/>
      <c r="L459" s="17"/>
      <c r="M459" s="17"/>
      <c r="N459" s="17"/>
      <c r="O459" s="17"/>
      <c r="P459" s="17"/>
      <c r="Q459" s="17"/>
      <c r="R459" s="18"/>
    </row>
    <row r="460" spans="1:18" ht="18.75" customHeight="1" x14ac:dyDescent="0.2">
      <c r="A460" s="21"/>
      <c r="B460" s="21"/>
      <c r="K460" s="17"/>
      <c r="L460" s="17"/>
      <c r="M460" s="17"/>
      <c r="N460" s="17"/>
      <c r="O460" s="17"/>
      <c r="P460" s="17"/>
      <c r="Q460" s="17"/>
      <c r="R460" s="18"/>
    </row>
    <row r="461" spans="1:18" ht="18.75" customHeight="1" x14ac:dyDescent="0.2">
      <c r="A461" s="21"/>
      <c r="B461" s="21"/>
      <c r="K461" s="17"/>
      <c r="L461" s="17"/>
      <c r="M461" s="17"/>
      <c r="N461" s="17"/>
      <c r="O461" s="17"/>
      <c r="P461" s="17"/>
      <c r="Q461" s="17"/>
      <c r="R461" s="18"/>
    </row>
    <row r="462" spans="1:18" ht="18.75" customHeight="1" x14ac:dyDescent="0.2">
      <c r="A462" s="21"/>
      <c r="B462" s="21"/>
      <c r="K462" s="17"/>
      <c r="L462" s="17"/>
      <c r="M462" s="17"/>
      <c r="N462" s="17"/>
      <c r="O462" s="17"/>
      <c r="P462" s="17"/>
      <c r="Q462" s="17"/>
      <c r="R462" s="18"/>
    </row>
    <row r="463" spans="1:18" ht="18.75" customHeight="1" x14ac:dyDescent="0.2">
      <c r="A463" s="21"/>
      <c r="B463" s="21"/>
      <c r="K463" s="17"/>
      <c r="L463" s="17"/>
      <c r="M463" s="17"/>
      <c r="N463" s="17"/>
      <c r="O463" s="17"/>
      <c r="P463" s="17"/>
      <c r="Q463" s="17"/>
      <c r="R463" s="18"/>
    </row>
    <row r="464" spans="1:18" ht="18.75" customHeight="1" x14ac:dyDescent="0.2">
      <c r="A464" s="21"/>
      <c r="B464" s="21"/>
      <c r="K464" s="17"/>
      <c r="L464" s="17"/>
      <c r="M464" s="17"/>
      <c r="N464" s="17"/>
      <c r="O464" s="17"/>
      <c r="P464" s="17"/>
      <c r="Q464" s="17"/>
      <c r="R464" s="18"/>
    </row>
    <row r="465" spans="1:18" ht="18.75" customHeight="1" x14ac:dyDescent="0.2">
      <c r="A465" s="21"/>
      <c r="B465" s="21"/>
      <c r="K465" s="17"/>
      <c r="L465" s="17"/>
      <c r="M465" s="17"/>
      <c r="N465" s="17"/>
      <c r="O465" s="17"/>
      <c r="P465" s="17"/>
      <c r="Q465" s="17"/>
      <c r="R465" s="18"/>
    </row>
    <row r="466" spans="1:18" ht="18.75" customHeight="1" x14ac:dyDescent="0.2">
      <c r="A466" s="21"/>
      <c r="B466" s="21"/>
      <c r="K466" s="17"/>
      <c r="L466" s="17"/>
      <c r="M466" s="17"/>
      <c r="N466" s="17"/>
      <c r="O466" s="17"/>
      <c r="P466" s="17"/>
      <c r="Q466" s="17"/>
      <c r="R466" s="18"/>
    </row>
    <row r="467" spans="1:18" ht="18.75" customHeight="1" x14ac:dyDescent="0.2">
      <c r="A467" s="21"/>
      <c r="B467" s="21"/>
      <c r="K467" s="17"/>
      <c r="L467" s="17"/>
      <c r="M467" s="17"/>
      <c r="N467" s="17"/>
      <c r="O467" s="17"/>
      <c r="P467" s="17"/>
      <c r="Q467" s="17"/>
      <c r="R467" s="18"/>
    </row>
    <row r="468" spans="1:18" ht="18.75" customHeight="1" x14ac:dyDescent="0.2">
      <c r="A468" s="21"/>
      <c r="B468" s="21"/>
      <c r="K468" s="17"/>
      <c r="L468" s="17"/>
      <c r="M468" s="17"/>
      <c r="N468" s="17"/>
      <c r="O468" s="17"/>
      <c r="P468" s="17"/>
      <c r="Q468" s="17"/>
      <c r="R468" s="18"/>
    </row>
    <row r="469" spans="1:18" ht="18.75" customHeight="1" x14ac:dyDescent="0.2">
      <c r="A469" s="21"/>
      <c r="B469" s="21"/>
      <c r="K469" s="17"/>
      <c r="L469" s="17"/>
      <c r="M469" s="17"/>
      <c r="N469" s="17"/>
      <c r="O469" s="17"/>
      <c r="P469" s="17"/>
      <c r="Q469" s="17"/>
      <c r="R469" s="18"/>
    </row>
    <row r="470" spans="1:18" ht="18.75" customHeight="1" x14ac:dyDescent="0.2">
      <c r="A470" s="21"/>
      <c r="B470" s="21"/>
      <c r="K470" s="17"/>
      <c r="L470" s="17"/>
      <c r="M470" s="17"/>
      <c r="N470" s="17"/>
      <c r="O470" s="17"/>
      <c r="P470" s="17"/>
      <c r="Q470" s="17"/>
      <c r="R470" s="18"/>
    </row>
    <row r="471" spans="1:18" ht="18.75" customHeight="1" x14ac:dyDescent="0.2">
      <c r="A471" s="21"/>
      <c r="B471" s="21"/>
      <c r="K471" s="17"/>
      <c r="L471" s="17"/>
      <c r="M471" s="17"/>
      <c r="N471" s="17"/>
      <c r="O471" s="17"/>
      <c r="P471" s="17"/>
      <c r="Q471" s="17"/>
      <c r="R471" s="18"/>
    </row>
    <row r="472" spans="1:18" ht="18.75" customHeight="1" x14ac:dyDescent="0.2">
      <c r="A472" s="21"/>
      <c r="B472" s="21"/>
      <c r="K472" s="17"/>
      <c r="L472" s="17"/>
      <c r="M472" s="17"/>
      <c r="N472" s="17"/>
      <c r="O472" s="17"/>
      <c r="P472" s="17"/>
      <c r="Q472" s="17"/>
      <c r="R472" s="18"/>
    </row>
    <row r="473" spans="1:18" ht="18.75" customHeight="1" x14ac:dyDescent="0.2">
      <c r="A473" s="21"/>
      <c r="B473" s="21"/>
      <c r="K473" s="17"/>
      <c r="L473" s="17"/>
      <c r="M473" s="17"/>
      <c r="N473" s="17"/>
      <c r="O473" s="17"/>
      <c r="P473" s="17"/>
      <c r="Q473" s="17"/>
      <c r="R473" s="18"/>
    </row>
    <row r="474" spans="1:18" ht="18.75" customHeight="1" x14ac:dyDescent="0.2">
      <c r="A474" s="21"/>
      <c r="B474" s="21"/>
      <c r="K474" s="17"/>
      <c r="L474" s="17"/>
      <c r="M474" s="17"/>
      <c r="N474" s="17"/>
      <c r="O474" s="17"/>
      <c r="P474" s="17"/>
      <c r="Q474" s="17"/>
      <c r="R474" s="18"/>
    </row>
    <row r="475" spans="1:18" ht="18.75" customHeight="1" x14ac:dyDescent="0.2">
      <c r="A475" s="21"/>
      <c r="B475" s="21"/>
      <c r="K475" s="17"/>
      <c r="L475" s="17"/>
      <c r="M475" s="17"/>
      <c r="N475" s="17"/>
      <c r="O475" s="17"/>
      <c r="P475" s="17"/>
      <c r="Q475" s="17"/>
      <c r="R475" s="18"/>
    </row>
    <row r="476" spans="1:18" ht="18.75" customHeight="1" x14ac:dyDescent="0.2">
      <c r="A476" s="21"/>
      <c r="B476" s="21"/>
      <c r="K476" s="17"/>
      <c r="L476" s="17"/>
      <c r="M476" s="17"/>
      <c r="N476" s="17"/>
      <c r="O476" s="17"/>
      <c r="P476" s="17"/>
      <c r="Q476" s="17"/>
      <c r="R476" s="18"/>
    </row>
    <row r="477" spans="1:18" ht="18.75" customHeight="1" x14ac:dyDescent="0.2">
      <c r="A477" s="21"/>
      <c r="B477" s="21"/>
      <c r="K477" s="17"/>
      <c r="L477" s="17"/>
      <c r="M477" s="17"/>
      <c r="N477" s="17"/>
      <c r="O477" s="17"/>
      <c r="P477" s="17"/>
      <c r="Q477" s="17"/>
      <c r="R477" s="18"/>
    </row>
    <row r="478" spans="1:18" ht="18.75" customHeight="1" x14ac:dyDescent="0.2">
      <c r="A478" s="21"/>
      <c r="B478" s="21"/>
      <c r="K478" s="17"/>
      <c r="L478" s="17"/>
      <c r="M478" s="17"/>
      <c r="N478" s="17"/>
      <c r="O478" s="17"/>
      <c r="P478" s="17"/>
      <c r="Q478" s="17"/>
      <c r="R478" s="18"/>
    </row>
    <row r="479" spans="1:18" ht="18.75" customHeight="1" x14ac:dyDescent="0.2">
      <c r="A479" s="21"/>
      <c r="B479" s="21"/>
      <c r="K479" s="17"/>
      <c r="L479" s="17"/>
      <c r="M479" s="17"/>
      <c r="N479" s="17"/>
      <c r="O479" s="17"/>
      <c r="P479" s="17"/>
      <c r="Q479" s="17"/>
      <c r="R479" s="18"/>
    </row>
    <row r="480" spans="1:18" ht="18.75" customHeight="1" x14ac:dyDescent="0.2">
      <c r="A480" s="21"/>
      <c r="B480" s="21"/>
      <c r="K480" s="17"/>
      <c r="L480" s="17"/>
      <c r="M480" s="17"/>
      <c r="N480" s="17"/>
      <c r="O480" s="17"/>
      <c r="P480" s="17"/>
      <c r="Q480" s="17"/>
      <c r="R480" s="18"/>
    </row>
    <row r="481" spans="1:18" ht="18.75" customHeight="1" x14ac:dyDescent="0.2">
      <c r="A481" s="21"/>
      <c r="B481" s="21"/>
      <c r="K481" s="17"/>
      <c r="L481" s="17"/>
      <c r="M481" s="17"/>
      <c r="N481" s="17"/>
      <c r="O481" s="17"/>
      <c r="P481" s="17"/>
      <c r="Q481" s="17"/>
      <c r="R481" s="18"/>
    </row>
    <row r="482" spans="1:18" ht="18.75" customHeight="1" x14ac:dyDescent="0.2">
      <c r="A482" s="21"/>
      <c r="B482" s="21"/>
      <c r="K482" s="17"/>
      <c r="L482" s="17"/>
      <c r="M482" s="17"/>
      <c r="N482" s="17"/>
      <c r="O482" s="17"/>
      <c r="P482" s="17"/>
      <c r="Q482" s="17"/>
      <c r="R482" s="18"/>
    </row>
    <row r="483" spans="1:18" ht="18.75" customHeight="1" x14ac:dyDescent="0.2">
      <c r="A483" s="21"/>
      <c r="B483" s="21"/>
      <c r="K483" s="17"/>
      <c r="L483" s="17"/>
      <c r="M483" s="17"/>
      <c r="N483" s="17"/>
      <c r="O483" s="17"/>
      <c r="P483" s="17"/>
      <c r="Q483" s="17"/>
      <c r="R483" s="18"/>
    </row>
    <row r="484" spans="1:18" ht="18.75" customHeight="1" x14ac:dyDescent="0.2">
      <c r="A484" s="21"/>
      <c r="B484" s="21"/>
      <c r="K484" s="17"/>
      <c r="L484" s="17"/>
      <c r="M484" s="17"/>
      <c r="N484" s="17"/>
      <c r="O484" s="17"/>
      <c r="P484" s="17"/>
      <c r="Q484" s="17"/>
      <c r="R484" s="18"/>
    </row>
    <row r="485" spans="1:18" ht="18.75" customHeight="1" x14ac:dyDescent="0.2">
      <c r="A485" s="21"/>
      <c r="B485" s="21"/>
      <c r="K485" s="17"/>
      <c r="L485" s="17"/>
      <c r="M485" s="17"/>
      <c r="N485" s="17"/>
      <c r="O485" s="17"/>
      <c r="P485" s="17"/>
      <c r="Q485" s="17"/>
      <c r="R485" s="18"/>
    </row>
    <row r="486" spans="1:18" ht="18.75" customHeight="1" x14ac:dyDescent="0.2">
      <c r="A486" s="21"/>
      <c r="B486" s="21"/>
      <c r="K486" s="17"/>
      <c r="L486" s="17"/>
      <c r="M486" s="17"/>
      <c r="N486" s="17"/>
      <c r="O486" s="17"/>
      <c r="P486" s="17"/>
      <c r="Q486" s="17"/>
      <c r="R486" s="18"/>
    </row>
    <row r="487" spans="1:18" ht="18.75" customHeight="1" x14ac:dyDescent="0.2">
      <c r="A487" s="21"/>
      <c r="B487" s="21"/>
      <c r="K487" s="17"/>
      <c r="L487" s="17"/>
      <c r="M487" s="17"/>
      <c r="N487" s="17"/>
      <c r="O487" s="17"/>
      <c r="P487" s="17"/>
      <c r="Q487" s="17"/>
      <c r="R487" s="18"/>
    </row>
    <row r="488" spans="1:18" ht="18.75" customHeight="1" x14ac:dyDescent="0.2">
      <c r="A488" s="21"/>
      <c r="B488" s="21"/>
      <c r="K488" s="17"/>
      <c r="L488" s="17"/>
      <c r="M488" s="17"/>
      <c r="N488" s="17"/>
      <c r="O488" s="17"/>
      <c r="P488" s="17"/>
      <c r="Q488" s="17"/>
      <c r="R488" s="18"/>
    </row>
    <row r="489" spans="1:18" ht="18.75" customHeight="1" x14ac:dyDescent="0.2">
      <c r="A489" s="21"/>
      <c r="B489" s="21"/>
      <c r="K489" s="17"/>
      <c r="L489" s="17"/>
      <c r="M489" s="17"/>
      <c r="N489" s="17"/>
      <c r="O489" s="17"/>
      <c r="P489" s="17"/>
      <c r="Q489" s="17"/>
      <c r="R489" s="18"/>
    </row>
    <row r="490" spans="1:18" ht="18.75" customHeight="1" x14ac:dyDescent="0.2">
      <c r="A490" s="21"/>
      <c r="B490" s="21"/>
      <c r="K490" s="17"/>
      <c r="L490" s="17"/>
      <c r="M490" s="17"/>
      <c r="N490" s="17"/>
      <c r="O490" s="17"/>
      <c r="P490" s="17"/>
      <c r="Q490" s="17"/>
      <c r="R490" s="18"/>
    </row>
    <row r="491" spans="1:18" ht="18.75" customHeight="1" x14ac:dyDescent="0.2">
      <c r="A491" s="21"/>
      <c r="B491" s="21"/>
      <c r="K491" s="17"/>
      <c r="L491" s="17"/>
      <c r="M491" s="17"/>
      <c r="N491" s="17"/>
      <c r="O491" s="17"/>
      <c r="P491" s="17"/>
      <c r="Q491" s="17"/>
      <c r="R491" s="18"/>
    </row>
    <row r="492" spans="1:18" ht="18.75" customHeight="1" x14ac:dyDescent="0.2">
      <c r="A492" s="21"/>
      <c r="B492" s="21"/>
      <c r="K492" s="17"/>
      <c r="L492" s="17"/>
      <c r="M492" s="17"/>
      <c r="N492" s="17"/>
      <c r="O492" s="17"/>
      <c r="P492" s="17"/>
      <c r="Q492" s="17"/>
      <c r="R492" s="18"/>
    </row>
    <row r="493" spans="1:18" ht="18.75" customHeight="1" x14ac:dyDescent="0.2">
      <c r="A493" s="21"/>
      <c r="B493" s="21"/>
      <c r="K493" s="17"/>
      <c r="L493" s="17"/>
      <c r="M493" s="17"/>
      <c r="N493" s="17"/>
      <c r="O493" s="17"/>
      <c r="P493" s="17"/>
      <c r="Q493" s="17"/>
      <c r="R493" s="18"/>
    </row>
    <row r="494" spans="1:18" ht="18.75" customHeight="1" x14ac:dyDescent="0.2">
      <c r="A494" s="21"/>
      <c r="B494" s="21"/>
      <c r="K494" s="17"/>
      <c r="L494" s="17"/>
      <c r="M494" s="17"/>
      <c r="N494" s="17"/>
      <c r="O494" s="17"/>
      <c r="P494" s="17"/>
      <c r="Q494" s="17"/>
      <c r="R494" s="18"/>
    </row>
    <row r="495" spans="1:18" ht="18.75" customHeight="1" x14ac:dyDescent="0.2">
      <c r="A495" s="21"/>
      <c r="B495" s="21"/>
      <c r="K495" s="17"/>
      <c r="L495" s="17"/>
      <c r="M495" s="17"/>
      <c r="N495" s="17"/>
      <c r="O495" s="17"/>
      <c r="P495" s="17"/>
      <c r="Q495" s="17"/>
      <c r="R495" s="18"/>
    </row>
    <row r="496" spans="1:18" ht="18.75" customHeight="1" x14ac:dyDescent="0.2">
      <c r="A496" s="21"/>
      <c r="B496" s="21"/>
      <c r="K496" s="17"/>
      <c r="L496" s="17"/>
      <c r="M496" s="17"/>
      <c r="N496" s="17"/>
      <c r="O496" s="17"/>
      <c r="P496" s="17"/>
      <c r="Q496" s="17"/>
      <c r="R496" s="18"/>
    </row>
    <row r="497" spans="1:18" ht="18.75" customHeight="1" x14ac:dyDescent="0.2">
      <c r="A497" s="21"/>
      <c r="B497" s="21"/>
      <c r="K497" s="17"/>
      <c r="L497" s="17"/>
      <c r="M497" s="17"/>
      <c r="N497" s="17"/>
      <c r="O497" s="17"/>
      <c r="P497" s="17"/>
      <c r="Q497" s="17"/>
      <c r="R497" s="18"/>
    </row>
    <row r="498" spans="1:18" ht="18.75" customHeight="1" x14ac:dyDescent="0.2">
      <c r="A498" s="21"/>
      <c r="B498" s="21"/>
      <c r="K498" s="17"/>
      <c r="L498" s="17"/>
      <c r="M498" s="17"/>
      <c r="N498" s="17"/>
      <c r="O498" s="17"/>
      <c r="P498" s="17"/>
      <c r="Q498" s="17"/>
      <c r="R498" s="18"/>
    </row>
    <row r="499" spans="1:18" ht="18.75" customHeight="1" x14ac:dyDescent="0.2">
      <c r="A499" s="21"/>
      <c r="B499" s="21"/>
      <c r="K499" s="17"/>
      <c r="L499" s="17"/>
      <c r="M499" s="17"/>
      <c r="N499" s="17"/>
      <c r="O499" s="17"/>
      <c r="P499" s="17"/>
      <c r="Q499" s="17"/>
      <c r="R499" s="18"/>
    </row>
    <row r="500" spans="1:18" ht="18.75" customHeight="1" x14ac:dyDescent="0.2">
      <c r="A500" s="21"/>
      <c r="B500" s="21"/>
      <c r="K500" s="17"/>
      <c r="L500" s="17"/>
      <c r="M500" s="17"/>
      <c r="N500" s="17"/>
      <c r="O500" s="17"/>
      <c r="P500" s="17"/>
      <c r="Q500" s="17"/>
      <c r="R500" s="18"/>
    </row>
    <row r="501" spans="1:18" ht="18.75" customHeight="1" x14ac:dyDescent="0.2">
      <c r="A501" s="21"/>
      <c r="B501" s="21"/>
      <c r="K501" s="17"/>
      <c r="L501" s="17"/>
      <c r="M501" s="17"/>
      <c r="N501" s="17"/>
      <c r="O501" s="17"/>
      <c r="P501" s="17"/>
      <c r="Q501" s="17"/>
      <c r="R501" s="18"/>
    </row>
    <row r="502" spans="1:18" ht="18.75" customHeight="1" x14ac:dyDescent="0.2">
      <c r="A502" s="21"/>
      <c r="B502" s="21"/>
      <c r="K502" s="17"/>
      <c r="L502" s="17"/>
      <c r="M502" s="17"/>
      <c r="N502" s="17"/>
      <c r="O502" s="17"/>
      <c r="P502" s="17"/>
      <c r="Q502" s="17"/>
      <c r="R502" s="18"/>
    </row>
    <row r="503" spans="1:18" ht="18.75" customHeight="1" x14ac:dyDescent="0.2">
      <c r="A503" s="21"/>
      <c r="B503" s="21"/>
      <c r="K503" s="17"/>
      <c r="L503" s="17"/>
      <c r="M503" s="17"/>
      <c r="N503" s="17"/>
      <c r="O503" s="17"/>
      <c r="P503" s="17"/>
      <c r="Q503" s="17"/>
      <c r="R503" s="18"/>
    </row>
    <row r="504" spans="1:18" ht="18.75" customHeight="1" x14ac:dyDescent="0.2">
      <c r="A504" s="21"/>
      <c r="B504" s="21"/>
      <c r="K504" s="17"/>
      <c r="L504" s="17"/>
      <c r="M504" s="17"/>
      <c r="N504" s="17"/>
      <c r="O504" s="17"/>
      <c r="P504" s="17"/>
      <c r="Q504" s="17"/>
      <c r="R504" s="18"/>
    </row>
    <row r="505" spans="1:18" ht="18.75" customHeight="1" x14ac:dyDescent="0.2">
      <c r="A505" s="21"/>
      <c r="B505" s="21"/>
      <c r="K505" s="17"/>
      <c r="L505" s="17"/>
      <c r="M505" s="17"/>
      <c r="N505" s="17"/>
      <c r="O505" s="17"/>
      <c r="P505" s="17"/>
      <c r="Q505" s="17"/>
      <c r="R505" s="18"/>
    </row>
    <row r="506" spans="1:18" ht="18.75" customHeight="1" x14ac:dyDescent="0.2">
      <c r="A506" s="21"/>
      <c r="B506" s="21"/>
      <c r="K506" s="17"/>
      <c r="L506" s="17"/>
      <c r="M506" s="17"/>
      <c r="N506" s="17"/>
      <c r="O506" s="17"/>
      <c r="P506" s="17"/>
      <c r="Q506" s="17"/>
      <c r="R506" s="18"/>
    </row>
    <row r="507" spans="1:18" ht="18.75" customHeight="1" x14ac:dyDescent="0.2">
      <c r="A507" s="21"/>
      <c r="B507" s="21"/>
      <c r="K507" s="17"/>
      <c r="L507" s="17"/>
      <c r="M507" s="17"/>
      <c r="N507" s="17"/>
      <c r="O507" s="17"/>
      <c r="P507" s="17"/>
      <c r="Q507" s="17"/>
      <c r="R507" s="18"/>
    </row>
    <row r="508" spans="1:18" ht="18.75" customHeight="1" x14ac:dyDescent="0.2">
      <c r="A508" s="21"/>
      <c r="B508" s="21"/>
      <c r="K508" s="17"/>
      <c r="L508" s="17"/>
      <c r="M508" s="17"/>
      <c r="N508" s="17"/>
      <c r="O508" s="17"/>
      <c r="P508" s="17"/>
      <c r="Q508" s="17"/>
      <c r="R508" s="18"/>
    </row>
    <row r="509" spans="1:18" ht="18.75" customHeight="1" x14ac:dyDescent="0.2">
      <c r="A509" s="21"/>
      <c r="B509" s="21"/>
      <c r="K509" s="17"/>
      <c r="L509" s="17"/>
      <c r="M509" s="17"/>
      <c r="N509" s="17"/>
      <c r="O509" s="17"/>
      <c r="P509" s="17"/>
      <c r="Q509" s="17"/>
      <c r="R509" s="18"/>
    </row>
    <row r="510" spans="1:18" ht="18.75" customHeight="1" x14ac:dyDescent="0.2">
      <c r="A510" s="21"/>
      <c r="B510" s="21"/>
      <c r="K510" s="17"/>
      <c r="L510" s="17"/>
      <c r="M510" s="17"/>
      <c r="N510" s="17"/>
      <c r="O510" s="17"/>
      <c r="P510" s="17"/>
      <c r="Q510" s="17"/>
      <c r="R510" s="18"/>
    </row>
    <row r="511" spans="1:18" ht="18.75" customHeight="1" x14ac:dyDescent="0.2">
      <c r="A511" s="21"/>
      <c r="B511" s="21"/>
      <c r="K511" s="17"/>
      <c r="L511" s="17"/>
      <c r="M511" s="17"/>
      <c r="N511" s="17"/>
      <c r="O511" s="17"/>
      <c r="P511" s="17"/>
      <c r="Q511" s="17"/>
      <c r="R511" s="18"/>
    </row>
    <row r="512" spans="1:18" ht="18.75" customHeight="1" x14ac:dyDescent="0.2">
      <c r="A512" s="21"/>
      <c r="B512" s="21"/>
      <c r="K512" s="17"/>
      <c r="L512" s="17"/>
      <c r="M512" s="17"/>
      <c r="N512" s="17"/>
      <c r="O512" s="17"/>
      <c r="P512" s="17"/>
      <c r="Q512" s="17"/>
      <c r="R512" s="18"/>
    </row>
    <row r="513" spans="1:18" ht="18.75" customHeight="1" x14ac:dyDescent="0.2">
      <c r="A513" s="21"/>
      <c r="B513" s="21"/>
      <c r="K513" s="17"/>
      <c r="L513" s="17"/>
      <c r="M513" s="17"/>
      <c r="N513" s="17"/>
      <c r="O513" s="17"/>
      <c r="P513" s="17"/>
      <c r="Q513" s="17"/>
      <c r="R513" s="18"/>
    </row>
    <row r="514" spans="1:18" ht="18.75" customHeight="1" x14ac:dyDescent="0.2">
      <c r="A514" s="21"/>
      <c r="B514" s="21"/>
      <c r="K514" s="17"/>
      <c r="L514" s="17"/>
      <c r="M514" s="17"/>
      <c r="N514" s="17"/>
      <c r="O514" s="17"/>
      <c r="P514" s="17"/>
      <c r="Q514" s="17"/>
      <c r="R514" s="18"/>
    </row>
    <row r="515" spans="1:18" ht="18.75" customHeight="1" x14ac:dyDescent="0.2">
      <c r="A515" s="21"/>
      <c r="B515" s="21"/>
      <c r="K515" s="17"/>
      <c r="L515" s="17"/>
      <c r="M515" s="17"/>
      <c r="N515" s="17"/>
      <c r="O515" s="17"/>
      <c r="P515" s="17"/>
      <c r="Q515" s="17"/>
      <c r="R515" s="18"/>
    </row>
    <row r="516" spans="1:18" ht="18.75" customHeight="1" x14ac:dyDescent="0.2">
      <c r="A516" s="21"/>
      <c r="B516" s="21"/>
      <c r="K516" s="17"/>
      <c r="L516" s="17"/>
      <c r="M516" s="17"/>
      <c r="N516" s="17"/>
      <c r="O516" s="17"/>
      <c r="P516" s="17"/>
      <c r="Q516" s="17"/>
      <c r="R516" s="18"/>
    </row>
    <row r="517" spans="1:18" ht="18.75" customHeight="1" x14ac:dyDescent="0.2">
      <c r="A517" s="21"/>
      <c r="B517" s="21"/>
      <c r="K517" s="17"/>
      <c r="L517" s="17"/>
      <c r="M517" s="17"/>
      <c r="N517" s="17"/>
      <c r="O517" s="17"/>
      <c r="P517" s="17"/>
      <c r="Q517" s="17"/>
      <c r="R517" s="18"/>
    </row>
    <row r="518" spans="1:18" ht="18.75" customHeight="1" x14ac:dyDescent="0.2">
      <c r="A518" s="21"/>
      <c r="B518" s="21"/>
      <c r="K518" s="17"/>
      <c r="L518" s="17"/>
      <c r="M518" s="17"/>
      <c r="N518" s="17"/>
      <c r="O518" s="17"/>
      <c r="P518" s="17"/>
      <c r="Q518" s="17"/>
      <c r="R518" s="18"/>
    </row>
    <row r="519" spans="1:18" ht="18.75" customHeight="1" x14ac:dyDescent="0.2">
      <c r="A519" s="21"/>
      <c r="B519" s="21"/>
      <c r="K519" s="17"/>
      <c r="L519" s="17"/>
      <c r="M519" s="17"/>
      <c r="N519" s="17"/>
      <c r="O519" s="17"/>
      <c r="P519" s="17"/>
      <c r="Q519" s="17"/>
      <c r="R519" s="18"/>
    </row>
    <row r="520" spans="1:18" ht="18.75" customHeight="1" x14ac:dyDescent="0.2">
      <c r="A520" s="21"/>
      <c r="B520" s="21"/>
      <c r="K520" s="17"/>
      <c r="L520" s="17"/>
      <c r="M520" s="17"/>
      <c r="N520" s="17"/>
      <c r="O520" s="17"/>
      <c r="P520" s="17"/>
      <c r="Q520" s="17"/>
      <c r="R520" s="18"/>
    </row>
    <row r="521" spans="1:18" ht="18.75" customHeight="1" x14ac:dyDescent="0.2">
      <c r="A521" s="21"/>
      <c r="B521" s="21"/>
      <c r="K521" s="17"/>
      <c r="L521" s="17"/>
      <c r="M521" s="17"/>
      <c r="N521" s="17"/>
      <c r="O521" s="17"/>
      <c r="P521" s="17"/>
      <c r="Q521" s="17"/>
      <c r="R521" s="18"/>
    </row>
    <row r="522" spans="1:18" ht="18.75" customHeight="1" x14ac:dyDescent="0.2">
      <c r="A522" s="21"/>
      <c r="B522" s="21"/>
      <c r="K522" s="17"/>
      <c r="L522" s="17"/>
      <c r="M522" s="17"/>
      <c r="N522" s="17"/>
      <c r="O522" s="17"/>
      <c r="P522" s="17"/>
      <c r="Q522" s="17"/>
      <c r="R522" s="18"/>
    </row>
    <row r="523" spans="1:18" ht="18.75" customHeight="1" x14ac:dyDescent="0.2">
      <c r="A523" s="21"/>
      <c r="B523" s="21"/>
      <c r="K523" s="17"/>
      <c r="L523" s="17"/>
      <c r="M523" s="17"/>
      <c r="N523" s="17"/>
      <c r="O523" s="17"/>
      <c r="P523" s="17"/>
      <c r="Q523" s="17"/>
      <c r="R523" s="18"/>
    </row>
    <row r="524" spans="1:18" ht="18.75" customHeight="1" x14ac:dyDescent="0.2">
      <c r="A524" s="21"/>
      <c r="B524" s="21"/>
      <c r="K524" s="17"/>
      <c r="L524" s="17"/>
      <c r="M524" s="17"/>
      <c r="N524" s="17"/>
      <c r="O524" s="17"/>
      <c r="P524" s="17"/>
      <c r="Q524" s="17"/>
      <c r="R524" s="18"/>
    </row>
    <row r="525" spans="1:18" ht="18.75" customHeight="1" x14ac:dyDescent="0.2">
      <c r="A525" s="21"/>
      <c r="B525" s="21"/>
      <c r="K525" s="17"/>
      <c r="L525" s="17"/>
      <c r="M525" s="17"/>
      <c r="N525" s="17"/>
      <c r="O525" s="17"/>
      <c r="P525" s="17"/>
      <c r="Q525" s="17"/>
      <c r="R525" s="18"/>
    </row>
    <row r="526" spans="1:18" ht="18.75" customHeight="1" x14ac:dyDescent="0.2">
      <c r="A526" s="21"/>
      <c r="B526" s="21"/>
      <c r="K526" s="17"/>
      <c r="L526" s="17"/>
      <c r="M526" s="17"/>
      <c r="N526" s="17"/>
      <c r="O526" s="17"/>
      <c r="P526" s="17"/>
      <c r="Q526" s="17"/>
      <c r="R526" s="18"/>
    </row>
    <row r="527" spans="1:18" ht="18.75" customHeight="1" x14ac:dyDescent="0.2">
      <c r="A527" s="21"/>
      <c r="B527" s="21"/>
      <c r="K527" s="17"/>
      <c r="L527" s="17"/>
      <c r="M527" s="17"/>
      <c r="N527" s="17"/>
      <c r="O527" s="17"/>
      <c r="P527" s="17"/>
      <c r="Q527" s="17"/>
      <c r="R527" s="18"/>
    </row>
    <row r="528" spans="1:18" ht="18.75" customHeight="1" x14ac:dyDescent="0.2">
      <c r="A528" s="21"/>
      <c r="B528" s="21"/>
      <c r="K528" s="17"/>
      <c r="L528" s="17"/>
      <c r="M528" s="17"/>
      <c r="N528" s="17"/>
      <c r="O528" s="17"/>
      <c r="P528" s="17"/>
      <c r="Q528" s="17"/>
      <c r="R528" s="18"/>
    </row>
    <row r="529" spans="1:18" ht="18.75" customHeight="1" x14ac:dyDescent="0.2">
      <c r="A529" s="21"/>
      <c r="B529" s="21"/>
      <c r="K529" s="17"/>
      <c r="L529" s="17"/>
      <c r="M529" s="17"/>
      <c r="N529" s="17"/>
      <c r="O529" s="17"/>
      <c r="P529" s="17"/>
      <c r="Q529" s="17"/>
      <c r="R529" s="18"/>
    </row>
    <row r="530" spans="1:18" ht="18.75" customHeight="1" x14ac:dyDescent="0.2">
      <c r="A530" s="21"/>
      <c r="B530" s="21"/>
      <c r="K530" s="17"/>
      <c r="L530" s="17"/>
      <c r="M530" s="17"/>
      <c r="N530" s="17"/>
      <c r="O530" s="17"/>
      <c r="P530" s="17"/>
      <c r="Q530" s="17"/>
      <c r="R530" s="18"/>
    </row>
    <row r="531" spans="1:18" ht="18.75" customHeight="1" x14ac:dyDescent="0.2">
      <c r="A531" s="21"/>
      <c r="B531" s="21"/>
      <c r="K531" s="17"/>
      <c r="L531" s="17"/>
      <c r="M531" s="17"/>
      <c r="N531" s="17"/>
      <c r="O531" s="17"/>
      <c r="P531" s="17"/>
      <c r="Q531" s="17"/>
      <c r="R531" s="18"/>
    </row>
    <row r="532" spans="1:18" ht="18.75" customHeight="1" x14ac:dyDescent="0.2">
      <c r="A532" s="21"/>
      <c r="B532" s="21"/>
      <c r="K532" s="17"/>
      <c r="L532" s="17"/>
      <c r="M532" s="17"/>
      <c r="N532" s="17"/>
      <c r="O532" s="17"/>
      <c r="P532" s="17"/>
      <c r="Q532" s="17"/>
      <c r="R532" s="18"/>
    </row>
    <row r="533" spans="1:18" ht="18.75" customHeight="1" x14ac:dyDescent="0.2">
      <c r="A533" s="21"/>
      <c r="B533" s="21"/>
      <c r="K533" s="17"/>
      <c r="L533" s="17"/>
      <c r="M533" s="17"/>
      <c r="N533" s="17"/>
      <c r="O533" s="17"/>
      <c r="P533" s="17"/>
      <c r="Q533" s="17"/>
      <c r="R533" s="18"/>
    </row>
    <row r="534" spans="1:18" ht="18.75" customHeight="1" x14ac:dyDescent="0.2">
      <c r="A534" s="21"/>
      <c r="B534" s="21"/>
      <c r="K534" s="17"/>
      <c r="L534" s="17"/>
      <c r="M534" s="17"/>
      <c r="N534" s="17"/>
      <c r="O534" s="17"/>
      <c r="P534" s="17"/>
      <c r="Q534" s="17"/>
      <c r="R534" s="18"/>
    </row>
    <row r="535" spans="1:18" ht="18.75" customHeight="1" x14ac:dyDescent="0.2">
      <c r="A535" s="21"/>
      <c r="B535" s="21"/>
      <c r="K535" s="17"/>
      <c r="L535" s="17"/>
      <c r="M535" s="17"/>
      <c r="N535" s="17"/>
      <c r="O535" s="17"/>
      <c r="P535" s="17"/>
      <c r="Q535" s="17"/>
      <c r="R535" s="18"/>
    </row>
    <row r="536" spans="1:18" ht="18.75" customHeight="1" x14ac:dyDescent="0.2">
      <c r="A536" s="21"/>
      <c r="B536" s="21"/>
      <c r="K536" s="17"/>
      <c r="L536" s="17"/>
      <c r="M536" s="17"/>
      <c r="N536" s="17"/>
      <c r="O536" s="17"/>
      <c r="P536" s="17"/>
      <c r="Q536" s="17"/>
      <c r="R536" s="18"/>
    </row>
    <row r="537" spans="1:18" ht="18.75" customHeight="1" x14ac:dyDescent="0.2">
      <c r="A537" s="21"/>
      <c r="B537" s="21"/>
      <c r="K537" s="17"/>
      <c r="L537" s="17"/>
      <c r="M537" s="17"/>
      <c r="N537" s="17"/>
      <c r="O537" s="17"/>
      <c r="P537" s="17"/>
      <c r="Q537" s="17"/>
      <c r="R537" s="18"/>
    </row>
    <row r="538" spans="1:18" ht="18.75" customHeight="1" x14ac:dyDescent="0.2">
      <c r="A538" s="21"/>
      <c r="B538" s="21"/>
      <c r="K538" s="17"/>
      <c r="L538" s="17"/>
      <c r="M538" s="17"/>
      <c r="N538" s="17"/>
      <c r="O538" s="17"/>
      <c r="P538" s="17"/>
      <c r="Q538" s="17"/>
      <c r="R538" s="18"/>
    </row>
    <row r="539" spans="1:18" ht="18.75" customHeight="1" x14ac:dyDescent="0.2">
      <c r="A539" s="21"/>
      <c r="B539" s="21"/>
      <c r="K539" s="17"/>
      <c r="L539" s="17"/>
      <c r="M539" s="17"/>
      <c r="N539" s="17"/>
      <c r="O539" s="17"/>
      <c r="P539" s="17"/>
      <c r="Q539" s="17"/>
      <c r="R539" s="18"/>
    </row>
    <row r="540" spans="1:18" ht="18.75" customHeight="1" x14ac:dyDescent="0.2">
      <c r="A540" s="21"/>
      <c r="B540" s="21"/>
      <c r="K540" s="17"/>
      <c r="L540" s="17"/>
      <c r="M540" s="17"/>
      <c r="N540" s="17"/>
      <c r="O540" s="17"/>
      <c r="P540" s="17"/>
      <c r="Q540" s="17"/>
      <c r="R540" s="18"/>
    </row>
    <row r="541" spans="1:18" ht="18.75" customHeight="1" x14ac:dyDescent="0.2">
      <c r="A541" s="21"/>
      <c r="B541" s="21"/>
      <c r="K541" s="17"/>
      <c r="L541" s="17"/>
      <c r="M541" s="17"/>
      <c r="N541" s="17"/>
      <c r="O541" s="17"/>
      <c r="P541" s="17"/>
      <c r="Q541" s="17"/>
      <c r="R541" s="18"/>
    </row>
    <row r="542" spans="1:18" ht="18.75" customHeight="1" x14ac:dyDescent="0.2">
      <c r="A542" s="21"/>
      <c r="B542" s="21"/>
      <c r="K542" s="17"/>
      <c r="L542" s="17"/>
      <c r="M542" s="17"/>
      <c r="N542" s="17"/>
      <c r="O542" s="17"/>
      <c r="P542" s="17"/>
      <c r="Q542" s="17"/>
      <c r="R542" s="18"/>
    </row>
    <row r="543" spans="1:18" ht="18.75" customHeight="1" x14ac:dyDescent="0.2">
      <c r="A543" s="21"/>
      <c r="B543" s="21"/>
      <c r="K543" s="17"/>
      <c r="L543" s="17"/>
      <c r="M543" s="17"/>
      <c r="N543" s="17"/>
      <c r="O543" s="17"/>
      <c r="P543" s="17"/>
      <c r="Q543" s="17"/>
      <c r="R543" s="18"/>
    </row>
    <row r="544" spans="1:18" ht="18.75" customHeight="1" x14ac:dyDescent="0.2">
      <c r="A544" s="21"/>
      <c r="B544" s="21"/>
      <c r="K544" s="17"/>
      <c r="L544" s="17"/>
      <c r="M544" s="17"/>
      <c r="N544" s="17"/>
      <c r="O544" s="17"/>
      <c r="P544" s="17"/>
      <c r="Q544" s="17"/>
      <c r="R544" s="18"/>
    </row>
    <row r="545" spans="1:18" ht="18.75" customHeight="1" x14ac:dyDescent="0.2">
      <c r="A545" s="21"/>
      <c r="B545" s="21"/>
      <c r="K545" s="17"/>
      <c r="L545" s="17"/>
      <c r="M545" s="17"/>
      <c r="N545" s="17"/>
      <c r="O545" s="17"/>
      <c r="P545" s="17"/>
      <c r="Q545" s="17"/>
      <c r="R545" s="18"/>
    </row>
    <row r="546" spans="1:18" ht="18.75" customHeight="1" x14ac:dyDescent="0.2">
      <c r="A546" s="21"/>
      <c r="B546" s="21"/>
      <c r="K546" s="17"/>
      <c r="L546" s="17"/>
      <c r="M546" s="17"/>
      <c r="N546" s="17"/>
      <c r="O546" s="17"/>
      <c r="P546" s="17"/>
      <c r="Q546" s="17"/>
      <c r="R546" s="18"/>
    </row>
    <row r="547" spans="1:18" ht="18.75" customHeight="1" x14ac:dyDescent="0.2">
      <c r="A547" s="21"/>
      <c r="B547" s="21"/>
      <c r="K547" s="17"/>
      <c r="L547" s="17"/>
      <c r="M547" s="17"/>
      <c r="N547" s="17"/>
      <c r="O547" s="17"/>
      <c r="P547" s="17"/>
      <c r="Q547" s="17"/>
      <c r="R547" s="18"/>
    </row>
    <row r="548" spans="1:18" ht="18.75" customHeight="1" x14ac:dyDescent="0.2">
      <c r="A548" s="21"/>
      <c r="B548" s="21"/>
      <c r="K548" s="17"/>
      <c r="L548" s="17"/>
      <c r="M548" s="17"/>
      <c r="N548" s="17"/>
      <c r="O548" s="17"/>
      <c r="P548" s="17"/>
      <c r="Q548" s="17"/>
      <c r="R548" s="18"/>
    </row>
    <row r="549" spans="1:18" ht="18.75" customHeight="1" x14ac:dyDescent="0.2">
      <c r="A549" s="21"/>
      <c r="B549" s="21"/>
      <c r="K549" s="17"/>
      <c r="L549" s="17"/>
      <c r="M549" s="17"/>
      <c r="N549" s="17"/>
      <c r="O549" s="17"/>
      <c r="P549" s="17"/>
      <c r="Q549" s="17"/>
      <c r="R549" s="18"/>
    </row>
    <row r="550" spans="1:18" ht="18.75" customHeight="1" x14ac:dyDescent="0.2">
      <c r="A550" s="21"/>
      <c r="B550" s="21"/>
      <c r="K550" s="17"/>
      <c r="L550" s="17"/>
      <c r="M550" s="17"/>
      <c r="N550" s="17"/>
      <c r="O550" s="17"/>
      <c r="P550" s="17"/>
      <c r="Q550" s="17"/>
      <c r="R550" s="18"/>
    </row>
    <row r="551" spans="1:18" ht="18.75" customHeight="1" x14ac:dyDescent="0.2">
      <c r="A551" s="21"/>
      <c r="B551" s="21"/>
      <c r="K551" s="17"/>
      <c r="L551" s="17"/>
      <c r="M551" s="17"/>
      <c r="N551" s="17"/>
      <c r="O551" s="17"/>
      <c r="P551" s="17"/>
      <c r="Q551" s="17"/>
      <c r="R551" s="18"/>
    </row>
    <row r="552" spans="1:18" ht="18.75" customHeight="1" x14ac:dyDescent="0.2">
      <c r="A552" s="21"/>
      <c r="B552" s="21"/>
      <c r="K552" s="17"/>
      <c r="L552" s="17"/>
      <c r="M552" s="17"/>
      <c r="N552" s="17"/>
      <c r="O552" s="17"/>
      <c r="P552" s="17"/>
      <c r="Q552" s="17"/>
      <c r="R552" s="18"/>
    </row>
    <row r="553" spans="1:18" ht="18.75" customHeight="1" x14ac:dyDescent="0.2">
      <c r="A553" s="21"/>
      <c r="B553" s="21"/>
      <c r="K553" s="17"/>
      <c r="L553" s="17"/>
      <c r="M553" s="17"/>
      <c r="N553" s="17"/>
      <c r="O553" s="17"/>
      <c r="P553" s="17"/>
      <c r="Q553" s="17"/>
      <c r="R553" s="18"/>
    </row>
    <row r="554" spans="1:18" ht="18.75" customHeight="1" x14ac:dyDescent="0.2">
      <c r="A554" s="21"/>
      <c r="B554" s="21"/>
      <c r="K554" s="17"/>
      <c r="L554" s="17"/>
      <c r="M554" s="17"/>
      <c r="N554" s="17"/>
      <c r="O554" s="17"/>
      <c r="P554" s="17"/>
      <c r="Q554" s="17"/>
      <c r="R554" s="18"/>
    </row>
    <row r="555" spans="1:18" ht="18.75" customHeight="1" x14ac:dyDescent="0.2">
      <c r="A555" s="21"/>
      <c r="B555" s="21"/>
      <c r="K555" s="17"/>
      <c r="L555" s="17"/>
      <c r="M555" s="17"/>
      <c r="N555" s="17"/>
      <c r="O555" s="17"/>
      <c r="P555" s="17"/>
      <c r="Q555" s="17"/>
      <c r="R555" s="18"/>
    </row>
    <row r="556" spans="1:18" ht="18.75" customHeight="1" x14ac:dyDescent="0.2">
      <c r="A556" s="21"/>
      <c r="B556" s="21"/>
      <c r="K556" s="17"/>
      <c r="L556" s="17"/>
      <c r="M556" s="17"/>
      <c r="N556" s="17"/>
      <c r="O556" s="17"/>
      <c r="P556" s="17"/>
      <c r="Q556" s="17"/>
      <c r="R556" s="18"/>
    </row>
    <row r="557" spans="1:18" ht="18.75" customHeight="1" x14ac:dyDescent="0.2">
      <c r="A557" s="21"/>
      <c r="B557" s="21"/>
      <c r="K557" s="17"/>
      <c r="L557" s="17"/>
      <c r="M557" s="17"/>
      <c r="N557" s="17"/>
      <c r="O557" s="17"/>
      <c r="P557" s="17"/>
      <c r="Q557" s="17"/>
      <c r="R557" s="18"/>
    </row>
    <row r="558" spans="1:18" ht="18.75" customHeight="1" x14ac:dyDescent="0.2">
      <c r="A558" s="21"/>
      <c r="B558" s="21"/>
      <c r="K558" s="17"/>
      <c r="L558" s="17"/>
      <c r="M558" s="17"/>
      <c r="N558" s="17"/>
      <c r="O558" s="17"/>
      <c r="P558" s="17"/>
      <c r="Q558" s="17"/>
      <c r="R558" s="18"/>
    </row>
    <row r="559" spans="1:18" ht="18.75" customHeight="1" x14ac:dyDescent="0.2">
      <c r="A559" s="21"/>
      <c r="B559" s="21"/>
      <c r="K559" s="17"/>
      <c r="L559" s="17"/>
      <c r="M559" s="17"/>
      <c r="N559" s="17"/>
      <c r="O559" s="17"/>
      <c r="P559" s="17"/>
      <c r="Q559" s="17"/>
      <c r="R559" s="18"/>
    </row>
    <row r="560" spans="1:18" ht="18.75" customHeight="1" x14ac:dyDescent="0.2">
      <c r="A560" s="21"/>
      <c r="B560" s="21"/>
      <c r="K560" s="17"/>
      <c r="L560" s="17"/>
      <c r="M560" s="17"/>
      <c r="N560" s="17"/>
      <c r="O560" s="17"/>
      <c r="P560" s="17"/>
      <c r="Q560" s="17"/>
      <c r="R560" s="18"/>
    </row>
    <row r="561" spans="1:18" ht="18.75" customHeight="1" x14ac:dyDescent="0.2">
      <c r="A561" s="21"/>
      <c r="B561" s="21"/>
      <c r="K561" s="17"/>
      <c r="L561" s="17"/>
      <c r="M561" s="17"/>
      <c r="N561" s="17"/>
      <c r="O561" s="17"/>
      <c r="P561" s="17"/>
      <c r="Q561" s="17"/>
      <c r="R561" s="18"/>
    </row>
    <row r="562" spans="1:18" ht="18.75" customHeight="1" x14ac:dyDescent="0.2">
      <c r="A562" s="21"/>
      <c r="B562" s="21"/>
      <c r="K562" s="17"/>
      <c r="L562" s="17"/>
      <c r="M562" s="17"/>
      <c r="N562" s="17"/>
      <c r="O562" s="17"/>
      <c r="P562" s="17"/>
      <c r="Q562" s="17"/>
      <c r="R562" s="18"/>
    </row>
    <row r="563" spans="1:18" ht="18.75" customHeight="1" x14ac:dyDescent="0.2">
      <c r="A563" s="21"/>
      <c r="B563" s="21"/>
      <c r="K563" s="17"/>
      <c r="L563" s="17"/>
      <c r="M563" s="17"/>
      <c r="N563" s="17"/>
      <c r="O563" s="17"/>
      <c r="P563" s="17"/>
      <c r="Q563" s="17"/>
      <c r="R563" s="18"/>
    </row>
    <row r="564" spans="1:18" ht="18.75" customHeight="1" x14ac:dyDescent="0.2">
      <c r="A564" s="21"/>
      <c r="B564" s="21"/>
      <c r="K564" s="17"/>
      <c r="L564" s="17"/>
      <c r="M564" s="17"/>
      <c r="N564" s="17"/>
      <c r="O564" s="17"/>
      <c r="P564" s="17"/>
      <c r="Q564" s="17"/>
      <c r="R564" s="18"/>
    </row>
    <row r="565" spans="1:18" ht="18.75" customHeight="1" x14ac:dyDescent="0.2">
      <c r="A565" s="21"/>
      <c r="B565" s="21"/>
      <c r="K565" s="17"/>
      <c r="L565" s="17"/>
      <c r="M565" s="17"/>
      <c r="N565" s="17"/>
      <c r="O565" s="17"/>
      <c r="P565" s="17"/>
      <c r="Q565" s="17"/>
      <c r="R565" s="18"/>
    </row>
    <row r="566" spans="1:18" ht="18.75" customHeight="1" x14ac:dyDescent="0.2">
      <c r="A566" s="21"/>
      <c r="B566" s="21"/>
      <c r="K566" s="17"/>
      <c r="L566" s="17"/>
      <c r="M566" s="17"/>
      <c r="N566" s="17"/>
      <c r="O566" s="17"/>
      <c r="P566" s="17"/>
      <c r="Q566" s="17"/>
      <c r="R566" s="18"/>
    </row>
    <row r="567" spans="1:18" ht="18.75" customHeight="1" x14ac:dyDescent="0.2">
      <c r="A567" s="21"/>
      <c r="B567" s="21"/>
      <c r="K567" s="17"/>
      <c r="L567" s="17"/>
      <c r="M567" s="17"/>
      <c r="N567" s="17"/>
      <c r="O567" s="17"/>
      <c r="P567" s="17"/>
      <c r="Q567" s="17"/>
      <c r="R567" s="18"/>
    </row>
    <row r="568" spans="1:18" ht="18.75" customHeight="1" x14ac:dyDescent="0.2">
      <c r="A568" s="21"/>
      <c r="B568" s="21"/>
      <c r="K568" s="17"/>
      <c r="L568" s="17"/>
      <c r="M568" s="17"/>
      <c r="N568" s="17"/>
      <c r="O568" s="17"/>
      <c r="P568" s="17"/>
      <c r="Q568" s="17"/>
      <c r="R568" s="18"/>
    </row>
    <row r="569" spans="1:18" ht="18.75" customHeight="1" x14ac:dyDescent="0.2">
      <c r="A569" s="21"/>
      <c r="B569" s="21"/>
      <c r="K569" s="17"/>
      <c r="L569" s="17"/>
      <c r="M569" s="17"/>
      <c r="N569" s="17"/>
      <c r="O569" s="17"/>
      <c r="P569" s="17"/>
      <c r="Q569" s="17"/>
      <c r="R569" s="18"/>
    </row>
    <row r="570" spans="1:18" ht="18.75" customHeight="1" x14ac:dyDescent="0.2">
      <c r="A570" s="21"/>
      <c r="B570" s="21"/>
      <c r="K570" s="17"/>
      <c r="L570" s="17"/>
      <c r="M570" s="17"/>
      <c r="N570" s="17"/>
      <c r="O570" s="17"/>
      <c r="P570" s="17"/>
      <c r="Q570" s="17"/>
      <c r="R570" s="18"/>
    </row>
    <row r="571" spans="1:18" ht="18.75" customHeight="1" x14ac:dyDescent="0.2">
      <c r="A571" s="21"/>
      <c r="B571" s="21"/>
      <c r="K571" s="17"/>
      <c r="L571" s="17"/>
      <c r="M571" s="17"/>
      <c r="N571" s="17"/>
      <c r="O571" s="17"/>
      <c r="P571" s="17"/>
      <c r="Q571" s="17"/>
      <c r="R571" s="18"/>
    </row>
    <row r="572" spans="1:18" ht="18.75" customHeight="1" x14ac:dyDescent="0.2">
      <c r="A572" s="21"/>
      <c r="B572" s="21"/>
      <c r="K572" s="17"/>
      <c r="L572" s="17"/>
      <c r="M572" s="17"/>
      <c r="N572" s="17"/>
      <c r="O572" s="17"/>
      <c r="P572" s="17"/>
      <c r="Q572" s="17"/>
      <c r="R572" s="18"/>
    </row>
    <row r="573" spans="1:18" ht="18.75" customHeight="1" x14ac:dyDescent="0.2">
      <c r="A573" s="21"/>
      <c r="B573" s="21"/>
      <c r="K573" s="17"/>
      <c r="L573" s="17"/>
      <c r="M573" s="17"/>
      <c r="N573" s="17"/>
      <c r="O573" s="17"/>
      <c r="P573" s="17"/>
      <c r="Q573" s="17"/>
      <c r="R573" s="18"/>
    </row>
    <row r="574" spans="1:18" ht="18.75" customHeight="1" x14ac:dyDescent="0.2">
      <c r="A574" s="21"/>
      <c r="B574" s="21"/>
      <c r="K574" s="17"/>
      <c r="L574" s="17"/>
      <c r="M574" s="17"/>
      <c r="N574" s="17"/>
      <c r="O574" s="17"/>
      <c r="P574" s="17"/>
      <c r="Q574" s="17"/>
      <c r="R574" s="18"/>
    </row>
    <row r="575" spans="1:18" ht="18.75" customHeight="1" x14ac:dyDescent="0.2">
      <c r="A575" s="21"/>
      <c r="B575" s="21"/>
      <c r="K575" s="17"/>
      <c r="L575" s="17"/>
      <c r="M575" s="17"/>
      <c r="N575" s="17"/>
      <c r="O575" s="17"/>
      <c r="P575" s="17"/>
      <c r="Q575" s="17"/>
      <c r="R575" s="18"/>
    </row>
    <row r="576" spans="1:18" ht="18.75" customHeight="1" x14ac:dyDescent="0.2">
      <c r="A576" s="21"/>
      <c r="B576" s="21"/>
      <c r="K576" s="17"/>
      <c r="L576" s="17"/>
      <c r="M576" s="17"/>
      <c r="N576" s="17"/>
      <c r="O576" s="17"/>
      <c r="P576" s="17"/>
      <c r="Q576" s="17"/>
      <c r="R576" s="18"/>
    </row>
    <row r="577" spans="1:18" ht="18.75" customHeight="1" x14ac:dyDescent="0.2">
      <c r="A577" s="21"/>
      <c r="B577" s="21"/>
      <c r="K577" s="17"/>
      <c r="L577" s="17"/>
      <c r="M577" s="17"/>
      <c r="N577" s="17"/>
      <c r="O577" s="17"/>
      <c r="P577" s="17"/>
      <c r="Q577" s="17"/>
      <c r="R577" s="18"/>
    </row>
    <row r="578" spans="1:18" ht="18.75" customHeight="1" x14ac:dyDescent="0.2">
      <c r="A578" s="21"/>
      <c r="B578" s="21"/>
      <c r="K578" s="17"/>
      <c r="L578" s="17"/>
      <c r="M578" s="17"/>
      <c r="N578" s="17"/>
      <c r="O578" s="17"/>
      <c r="P578" s="17"/>
      <c r="Q578" s="17"/>
      <c r="R578" s="18"/>
    </row>
    <row r="579" spans="1:18" ht="18.75" customHeight="1" x14ac:dyDescent="0.2">
      <c r="A579" s="21"/>
      <c r="B579" s="21"/>
      <c r="K579" s="17"/>
      <c r="L579" s="17"/>
      <c r="M579" s="17"/>
      <c r="N579" s="17"/>
      <c r="O579" s="17"/>
      <c r="P579" s="17"/>
      <c r="Q579" s="17"/>
      <c r="R579" s="18"/>
    </row>
    <row r="580" spans="1:18" ht="18.75" customHeight="1" x14ac:dyDescent="0.2">
      <c r="A580" s="21"/>
      <c r="B580" s="21"/>
      <c r="K580" s="17"/>
      <c r="L580" s="17"/>
      <c r="M580" s="17"/>
      <c r="N580" s="17"/>
      <c r="O580" s="17"/>
      <c r="P580" s="17"/>
      <c r="Q580" s="17"/>
      <c r="R580" s="18"/>
    </row>
    <row r="581" spans="1:18" ht="18.75" customHeight="1" x14ac:dyDescent="0.2">
      <c r="A581" s="21"/>
      <c r="B581" s="21"/>
      <c r="K581" s="17"/>
      <c r="L581" s="17"/>
      <c r="M581" s="17"/>
      <c r="N581" s="17"/>
      <c r="O581" s="17"/>
      <c r="P581" s="17"/>
      <c r="Q581" s="17"/>
      <c r="R581" s="18"/>
    </row>
    <row r="582" spans="1:18" ht="18.75" customHeight="1" x14ac:dyDescent="0.2">
      <c r="A582" s="21"/>
      <c r="B582" s="21"/>
      <c r="K582" s="17"/>
      <c r="L582" s="17"/>
      <c r="M582" s="17"/>
      <c r="N582" s="17"/>
      <c r="O582" s="17"/>
      <c r="P582" s="17"/>
      <c r="Q582" s="17"/>
      <c r="R582" s="18"/>
    </row>
    <row r="583" spans="1:18" ht="18.75" customHeight="1" x14ac:dyDescent="0.2">
      <c r="A583" s="21"/>
      <c r="B583" s="21"/>
      <c r="K583" s="17"/>
      <c r="L583" s="17"/>
      <c r="M583" s="17"/>
      <c r="N583" s="17"/>
      <c r="O583" s="17"/>
      <c r="P583" s="17"/>
      <c r="Q583" s="17"/>
      <c r="R583" s="18"/>
    </row>
    <row r="584" spans="1:18" ht="18.75" customHeight="1" x14ac:dyDescent="0.2">
      <c r="A584" s="21"/>
      <c r="B584" s="21"/>
      <c r="K584" s="17"/>
      <c r="L584" s="17"/>
      <c r="M584" s="17"/>
      <c r="N584" s="17"/>
      <c r="O584" s="17"/>
      <c r="P584" s="17"/>
      <c r="Q584" s="17"/>
      <c r="R584" s="18"/>
    </row>
    <row r="585" spans="1:18" ht="18.75" customHeight="1" x14ac:dyDescent="0.2">
      <c r="A585" s="21"/>
      <c r="B585" s="21"/>
      <c r="K585" s="17"/>
      <c r="L585" s="17"/>
      <c r="M585" s="17"/>
      <c r="N585" s="17"/>
      <c r="O585" s="17"/>
      <c r="P585" s="17"/>
      <c r="Q585" s="17"/>
      <c r="R585" s="18"/>
    </row>
    <row r="586" spans="1:18" ht="18.75" customHeight="1" x14ac:dyDescent="0.2">
      <c r="A586" s="21"/>
      <c r="B586" s="21"/>
      <c r="K586" s="17"/>
      <c r="L586" s="17"/>
      <c r="M586" s="17"/>
      <c r="N586" s="17"/>
      <c r="O586" s="17"/>
      <c r="P586" s="17"/>
      <c r="Q586" s="17"/>
      <c r="R586" s="18"/>
    </row>
    <row r="587" spans="1:18" ht="18.75" customHeight="1" x14ac:dyDescent="0.2">
      <c r="A587" s="21"/>
      <c r="B587" s="21"/>
      <c r="K587" s="17"/>
      <c r="L587" s="17"/>
      <c r="M587" s="17"/>
      <c r="N587" s="17"/>
      <c r="O587" s="17"/>
      <c r="P587" s="17"/>
      <c r="Q587" s="17"/>
      <c r="R587" s="18"/>
    </row>
    <row r="588" spans="1:18" ht="18.75" customHeight="1" x14ac:dyDescent="0.2">
      <c r="A588" s="21"/>
      <c r="B588" s="21"/>
      <c r="K588" s="17"/>
      <c r="L588" s="17"/>
      <c r="M588" s="17"/>
      <c r="N588" s="17"/>
      <c r="O588" s="17"/>
      <c r="P588" s="17"/>
      <c r="Q588" s="17"/>
      <c r="R588" s="18"/>
    </row>
    <row r="589" spans="1:18" ht="18.75" customHeight="1" x14ac:dyDescent="0.2">
      <c r="A589" s="21"/>
      <c r="B589" s="21"/>
      <c r="K589" s="17"/>
      <c r="L589" s="17"/>
      <c r="M589" s="17"/>
      <c r="N589" s="17"/>
      <c r="O589" s="17"/>
      <c r="P589" s="17"/>
      <c r="Q589" s="17"/>
      <c r="R589" s="18"/>
    </row>
    <row r="590" spans="1:18" ht="18.75" customHeight="1" x14ac:dyDescent="0.2">
      <c r="A590" s="21"/>
      <c r="B590" s="21"/>
      <c r="K590" s="17"/>
      <c r="L590" s="17"/>
      <c r="M590" s="17"/>
      <c r="N590" s="17"/>
      <c r="O590" s="17"/>
      <c r="P590" s="17"/>
      <c r="Q590" s="17"/>
      <c r="R590" s="18"/>
    </row>
    <row r="591" spans="1:18" ht="18.75" customHeight="1" x14ac:dyDescent="0.2">
      <c r="A591" s="21"/>
      <c r="B591" s="21"/>
      <c r="K591" s="17"/>
      <c r="L591" s="17"/>
      <c r="M591" s="17"/>
      <c r="N591" s="17"/>
      <c r="O591" s="17"/>
      <c r="P591" s="17"/>
      <c r="Q591" s="17"/>
      <c r="R591" s="18"/>
    </row>
    <row r="592" spans="1:18" ht="18.75" customHeight="1" x14ac:dyDescent="0.2">
      <c r="A592" s="21"/>
      <c r="B592" s="21"/>
      <c r="K592" s="17"/>
      <c r="L592" s="17"/>
      <c r="M592" s="17"/>
      <c r="N592" s="17"/>
      <c r="O592" s="17"/>
      <c r="P592" s="17"/>
      <c r="Q592" s="17"/>
      <c r="R592" s="18"/>
    </row>
    <row r="593" spans="1:18" ht="18.75" customHeight="1" x14ac:dyDescent="0.2">
      <c r="A593" s="21"/>
      <c r="B593" s="21"/>
      <c r="K593" s="17"/>
      <c r="L593" s="17"/>
      <c r="M593" s="17"/>
      <c r="N593" s="17"/>
      <c r="O593" s="17"/>
      <c r="P593" s="17"/>
      <c r="Q593" s="17"/>
      <c r="R593" s="18"/>
    </row>
    <row r="594" spans="1:18" ht="18.75" customHeight="1" x14ac:dyDescent="0.2">
      <c r="A594" s="21"/>
      <c r="B594" s="21"/>
      <c r="K594" s="17"/>
      <c r="L594" s="17"/>
      <c r="M594" s="17"/>
      <c r="N594" s="17"/>
      <c r="O594" s="17"/>
      <c r="P594" s="17"/>
      <c r="Q594" s="17"/>
      <c r="R594" s="18"/>
    </row>
    <row r="595" spans="1:18" ht="18.75" customHeight="1" x14ac:dyDescent="0.2">
      <c r="A595" s="21"/>
      <c r="B595" s="21"/>
      <c r="K595" s="17"/>
      <c r="L595" s="17"/>
      <c r="M595" s="17"/>
      <c r="N595" s="17"/>
      <c r="O595" s="17"/>
      <c r="P595" s="17"/>
      <c r="Q595" s="17"/>
      <c r="R595" s="18"/>
    </row>
    <row r="596" spans="1:18" ht="18.75" customHeight="1" x14ac:dyDescent="0.2">
      <c r="A596" s="21"/>
      <c r="B596" s="21"/>
      <c r="K596" s="17"/>
      <c r="L596" s="17"/>
      <c r="M596" s="17"/>
      <c r="N596" s="17"/>
      <c r="O596" s="17"/>
      <c r="P596" s="17"/>
      <c r="Q596" s="17"/>
      <c r="R596" s="18"/>
    </row>
    <row r="597" spans="1:18" ht="18.75" customHeight="1" x14ac:dyDescent="0.2">
      <c r="A597" s="21"/>
      <c r="B597" s="21"/>
      <c r="K597" s="17"/>
      <c r="L597" s="17"/>
      <c r="M597" s="17"/>
      <c r="N597" s="17"/>
      <c r="O597" s="17"/>
      <c r="P597" s="17"/>
      <c r="Q597" s="17"/>
      <c r="R597" s="18"/>
    </row>
    <row r="598" spans="1:18" ht="18.75" customHeight="1" x14ac:dyDescent="0.2">
      <c r="A598" s="21"/>
      <c r="B598" s="21"/>
      <c r="K598" s="17"/>
      <c r="L598" s="17"/>
      <c r="M598" s="17"/>
      <c r="N598" s="17"/>
      <c r="O598" s="17"/>
      <c r="P598" s="17"/>
      <c r="Q598" s="17"/>
      <c r="R598" s="18"/>
    </row>
    <row r="599" spans="1:18" ht="18.75" customHeight="1" x14ac:dyDescent="0.2">
      <c r="A599" s="21"/>
      <c r="B599" s="21"/>
      <c r="K599" s="17"/>
      <c r="L599" s="17"/>
      <c r="M599" s="17"/>
      <c r="N599" s="17"/>
      <c r="O599" s="17"/>
      <c r="P599" s="17"/>
      <c r="Q599" s="17"/>
      <c r="R599" s="18"/>
    </row>
    <row r="600" spans="1:18" ht="18.75" customHeight="1" x14ac:dyDescent="0.2">
      <c r="A600" s="21"/>
      <c r="B600" s="21"/>
      <c r="K600" s="17"/>
      <c r="L600" s="17"/>
      <c r="M600" s="17"/>
      <c r="N600" s="17"/>
      <c r="O600" s="17"/>
      <c r="P600" s="17"/>
      <c r="Q600" s="17"/>
      <c r="R600" s="18"/>
    </row>
    <row r="601" spans="1:18" ht="18.75" customHeight="1" x14ac:dyDescent="0.2">
      <c r="A601" s="21"/>
      <c r="B601" s="21"/>
      <c r="K601" s="17"/>
      <c r="L601" s="17"/>
      <c r="M601" s="17"/>
      <c r="N601" s="17"/>
      <c r="O601" s="17"/>
      <c r="P601" s="17"/>
      <c r="Q601" s="17"/>
      <c r="R601" s="18"/>
    </row>
    <row r="602" spans="1:18" ht="18.75" customHeight="1" x14ac:dyDescent="0.2">
      <c r="A602" s="21"/>
      <c r="B602" s="21"/>
      <c r="K602" s="17"/>
      <c r="L602" s="17"/>
      <c r="M602" s="17"/>
      <c r="N602" s="17"/>
      <c r="O602" s="17"/>
      <c r="P602" s="17"/>
      <c r="Q602" s="17"/>
      <c r="R602" s="18"/>
    </row>
    <row r="603" spans="1:18" ht="18.75" customHeight="1" x14ac:dyDescent="0.2">
      <c r="A603" s="21"/>
      <c r="B603" s="21"/>
      <c r="K603" s="17"/>
      <c r="L603" s="17"/>
      <c r="M603" s="17"/>
      <c r="N603" s="17"/>
      <c r="O603" s="17"/>
      <c r="P603" s="17"/>
      <c r="Q603" s="17"/>
      <c r="R603" s="18"/>
    </row>
    <row r="604" spans="1:18" ht="18.75" customHeight="1" x14ac:dyDescent="0.2">
      <c r="A604" s="21"/>
      <c r="B604" s="21"/>
      <c r="K604" s="17"/>
      <c r="L604" s="17"/>
      <c r="M604" s="17"/>
      <c r="N604" s="17"/>
      <c r="O604" s="17"/>
      <c r="P604" s="17"/>
      <c r="Q604" s="17"/>
      <c r="R604" s="18"/>
    </row>
    <row r="605" spans="1:18" ht="18.75" customHeight="1" x14ac:dyDescent="0.2">
      <c r="A605" s="21"/>
      <c r="B605" s="21"/>
      <c r="K605" s="17"/>
      <c r="L605" s="17"/>
      <c r="M605" s="17"/>
      <c r="N605" s="17"/>
      <c r="O605" s="17"/>
      <c r="P605" s="17"/>
      <c r="Q605" s="17"/>
      <c r="R605" s="18"/>
    </row>
    <row r="606" spans="1:18" ht="18.75" customHeight="1" x14ac:dyDescent="0.2">
      <c r="A606" s="21"/>
      <c r="B606" s="21"/>
      <c r="K606" s="17"/>
      <c r="L606" s="17"/>
      <c r="M606" s="17"/>
      <c r="N606" s="17"/>
      <c r="O606" s="17"/>
      <c r="P606" s="17"/>
      <c r="Q606" s="17"/>
      <c r="R606" s="18"/>
    </row>
    <row r="607" spans="1:18" ht="18.75" customHeight="1" x14ac:dyDescent="0.2">
      <c r="A607" s="21"/>
      <c r="B607" s="21"/>
      <c r="K607" s="17"/>
      <c r="L607" s="17"/>
      <c r="M607" s="17"/>
      <c r="N607" s="17"/>
      <c r="O607" s="17"/>
      <c r="P607" s="17"/>
      <c r="Q607" s="17"/>
      <c r="R607" s="18"/>
    </row>
    <row r="608" spans="1:18" ht="18.75" customHeight="1" x14ac:dyDescent="0.2">
      <c r="A608" s="21"/>
      <c r="B608" s="21"/>
      <c r="K608" s="17"/>
      <c r="L608" s="17"/>
      <c r="M608" s="17"/>
      <c r="N608" s="17"/>
      <c r="O608" s="17"/>
      <c r="P608" s="17"/>
      <c r="Q608" s="17"/>
      <c r="R608" s="18"/>
    </row>
    <row r="609" spans="1:18" ht="18.75" customHeight="1" x14ac:dyDescent="0.2">
      <c r="A609" s="21"/>
      <c r="B609" s="21"/>
      <c r="K609" s="17"/>
      <c r="L609" s="17"/>
      <c r="M609" s="17"/>
      <c r="N609" s="17"/>
      <c r="O609" s="17"/>
      <c r="P609" s="17"/>
      <c r="Q609" s="17"/>
      <c r="R609" s="18"/>
    </row>
    <row r="610" spans="1:18" ht="18.75" customHeight="1" x14ac:dyDescent="0.2">
      <c r="A610" s="21"/>
      <c r="B610" s="21"/>
      <c r="K610" s="17"/>
      <c r="L610" s="17"/>
      <c r="M610" s="17"/>
      <c r="N610" s="17"/>
      <c r="O610" s="17"/>
      <c r="P610" s="17"/>
      <c r="Q610" s="17"/>
      <c r="R610" s="18"/>
    </row>
    <row r="611" spans="1:18" ht="18.75" customHeight="1" x14ac:dyDescent="0.2">
      <c r="A611" s="21"/>
      <c r="B611" s="21"/>
      <c r="K611" s="17"/>
      <c r="L611" s="17"/>
      <c r="M611" s="17"/>
      <c r="N611" s="17"/>
      <c r="O611" s="17"/>
      <c r="P611" s="17"/>
      <c r="Q611" s="17"/>
      <c r="R611" s="18"/>
    </row>
    <row r="612" spans="1:18" ht="18.75" customHeight="1" x14ac:dyDescent="0.2">
      <c r="A612" s="21"/>
      <c r="B612" s="21"/>
      <c r="K612" s="17"/>
      <c r="L612" s="17"/>
      <c r="M612" s="17"/>
      <c r="N612" s="17"/>
      <c r="O612" s="17"/>
      <c r="P612" s="17"/>
      <c r="Q612" s="17"/>
      <c r="R612" s="18"/>
    </row>
    <row r="613" spans="1:18" ht="18.75" customHeight="1" x14ac:dyDescent="0.2">
      <c r="A613" s="21"/>
      <c r="B613" s="21"/>
      <c r="K613" s="17"/>
      <c r="L613" s="17"/>
      <c r="M613" s="17"/>
      <c r="N613" s="17"/>
      <c r="O613" s="17"/>
      <c r="P613" s="17"/>
      <c r="Q613" s="17"/>
      <c r="R613" s="18"/>
    </row>
    <row r="614" spans="1:18" ht="18.75" customHeight="1" x14ac:dyDescent="0.2">
      <c r="A614" s="21"/>
      <c r="B614" s="21"/>
      <c r="K614" s="17"/>
      <c r="L614" s="17"/>
      <c r="M614" s="17"/>
      <c r="N614" s="17"/>
      <c r="O614" s="17"/>
      <c r="P614" s="17"/>
      <c r="Q614" s="17"/>
      <c r="R614" s="18"/>
    </row>
    <row r="615" spans="1:18" ht="18.75" customHeight="1" x14ac:dyDescent="0.2">
      <c r="A615" s="21"/>
      <c r="B615" s="21"/>
      <c r="K615" s="17"/>
      <c r="L615" s="17"/>
      <c r="M615" s="17"/>
      <c r="N615" s="17"/>
      <c r="O615" s="17"/>
      <c r="P615" s="17"/>
      <c r="Q615" s="17"/>
      <c r="R615" s="18"/>
    </row>
    <row r="616" spans="1:18" ht="18.75" customHeight="1" x14ac:dyDescent="0.2">
      <c r="A616" s="21"/>
      <c r="B616" s="21"/>
      <c r="K616" s="17"/>
      <c r="L616" s="17"/>
      <c r="M616" s="17"/>
      <c r="N616" s="17"/>
      <c r="O616" s="17"/>
      <c r="P616" s="17"/>
      <c r="Q616" s="17"/>
      <c r="R616" s="18"/>
    </row>
    <row r="617" spans="1:18" ht="18.75" customHeight="1" x14ac:dyDescent="0.2">
      <c r="A617" s="21"/>
      <c r="B617" s="21"/>
      <c r="K617" s="17"/>
      <c r="L617" s="17"/>
      <c r="M617" s="17"/>
      <c r="N617" s="17"/>
      <c r="O617" s="17"/>
      <c r="P617" s="17"/>
      <c r="Q617" s="17"/>
      <c r="R617" s="18"/>
    </row>
    <row r="618" spans="1:18" ht="18.75" customHeight="1" x14ac:dyDescent="0.2">
      <c r="A618" s="21"/>
      <c r="B618" s="21"/>
      <c r="K618" s="17"/>
      <c r="L618" s="17"/>
      <c r="M618" s="17"/>
      <c r="N618" s="17"/>
      <c r="O618" s="17"/>
      <c r="P618" s="17"/>
      <c r="Q618" s="17"/>
      <c r="R618" s="18"/>
    </row>
    <row r="619" spans="1:18" ht="18.75" customHeight="1" x14ac:dyDescent="0.2">
      <c r="A619" s="21"/>
      <c r="B619" s="21"/>
      <c r="K619" s="17"/>
      <c r="L619" s="17"/>
      <c r="M619" s="17"/>
      <c r="N619" s="17"/>
      <c r="O619" s="17"/>
      <c r="P619" s="17"/>
      <c r="Q619" s="17"/>
      <c r="R619" s="18"/>
    </row>
    <row r="620" spans="1:18" ht="18.75" customHeight="1" x14ac:dyDescent="0.2">
      <c r="A620" s="21"/>
      <c r="B620" s="21"/>
      <c r="K620" s="17"/>
      <c r="L620" s="17"/>
      <c r="M620" s="17"/>
      <c r="N620" s="17"/>
      <c r="O620" s="17"/>
      <c r="P620" s="17"/>
      <c r="Q620" s="17"/>
      <c r="R620" s="18"/>
    </row>
    <row r="621" spans="1:18" ht="18.75" customHeight="1" x14ac:dyDescent="0.2">
      <c r="A621" s="21"/>
      <c r="B621" s="21"/>
      <c r="K621" s="17"/>
      <c r="L621" s="17"/>
      <c r="M621" s="17"/>
      <c r="N621" s="17"/>
      <c r="O621" s="17"/>
      <c r="P621" s="17"/>
      <c r="Q621" s="17"/>
      <c r="R621" s="18"/>
    </row>
    <row r="622" spans="1:18" ht="18.75" customHeight="1" x14ac:dyDescent="0.2">
      <c r="A622" s="21"/>
      <c r="B622" s="21"/>
      <c r="K622" s="17"/>
      <c r="L622" s="17"/>
      <c r="M622" s="17"/>
      <c r="N622" s="17"/>
      <c r="O622" s="17"/>
      <c r="P622" s="17"/>
      <c r="Q622" s="17"/>
      <c r="R622" s="18"/>
    </row>
    <row r="623" spans="1:18" ht="18.75" customHeight="1" x14ac:dyDescent="0.2">
      <c r="A623" s="21"/>
      <c r="B623" s="21"/>
      <c r="K623" s="17"/>
      <c r="L623" s="17"/>
      <c r="M623" s="17"/>
      <c r="N623" s="17"/>
      <c r="O623" s="17"/>
      <c r="P623" s="17"/>
      <c r="Q623" s="17"/>
      <c r="R623" s="18"/>
    </row>
    <row r="624" spans="1:18" ht="18.75" customHeight="1" x14ac:dyDescent="0.2">
      <c r="A624" s="21"/>
      <c r="B624" s="21"/>
      <c r="K624" s="17"/>
      <c r="L624" s="17"/>
      <c r="M624" s="17"/>
      <c r="N624" s="17"/>
      <c r="O624" s="17"/>
      <c r="P624" s="17"/>
      <c r="Q624" s="17"/>
      <c r="R624" s="18"/>
    </row>
    <row r="625" spans="1:18" ht="18.75" customHeight="1" x14ac:dyDescent="0.2">
      <c r="A625" s="21"/>
      <c r="B625" s="21"/>
      <c r="K625" s="17"/>
      <c r="L625" s="17"/>
      <c r="M625" s="17"/>
      <c r="N625" s="17"/>
      <c r="O625" s="17"/>
      <c r="P625" s="17"/>
      <c r="Q625" s="17"/>
      <c r="R625" s="18"/>
    </row>
    <row r="626" spans="1:18" ht="18.75" customHeight="1" x14ac:dyDescent="0.2">
      <c r="A626" s="21"/>
      <c r="B626" s="21"/>
      <c r="K626" s="17"/>
      <c r="L626" s="17"/>
      <c r="M626" s="17"/>
      <c r="N626" s="17"/>
      <c r="O626" s="17"/>
      <c r="P626" s="17"/>
      <c r="Q626" s="17"/>
      <c r="R626" s="18"/>
    </row>
    <row r="627" spans="1:18" ht="18.75" customHeight="1" x14ac:dyDescent="0.2">
      <c r="A627" s="21"/>
      <c r="B627" s="21"/>
      <c r="K627" s="17"/>
      <c r="L627" s="17"/>
      <c r="M627" s="17"/>
      <c r="N627" s="17"/>
      <c r="O627" s="17"/>
      <c r="P627" s="17"/>
      <c r="Q627" s="17"/>
      <c r="R627" s="18"/>
    </row>
    <row r="628" spans="1:18" ht="18.75" customHeight="1" x14ac:dyDescent="0.2">
      <c r="A628" s="21"/>
      <c r="B628" s="21"/>
      <c r="K628" s="17"/>
      <c r="L628" s="17"/>
      <c r="M628" s="17"/>
      <c r="N628" s="17"/>
      <c r="O628" s="17"/>
      <c r="P628" s="17"/>
      <c r="Q628" s="17"/>
      <c r="R628" s="18"/>
    </row>
    <row r="629" spans="1:18" ht="18.75" customHeight="1" x14ac:dyDescent="0.2">
      <c r="A629" s="21"/>
      <c r="B629" s="21"/>
      <c r="K629" s="17"/>
      <c r="L629" s="17"/>
      <c r="M629" s="17"/>
      <c r="N629" s="17"/>
      <c r="O629" s="17"/>
      <c r="P629" s="17"/>
      <c r="Q629" s="17"/>
      <c r="R629" s="18"/>
    </row>
    <row r="630" spans="1:18" ht="18.75" customHeight="1" x14ac:dyDescent="0.2">
      <c r="A630" s="21"/>
      <c r="B630" s="21"/>
      <c r="K630" s="17"/>
      <c r="L630" s="17"/>
      <c r="M630" s="17"/>
      <c r="N630" s="17"/>
      <c r="O630" s="17"/>
      <c r="P630" s="17"/>
      <c r="Q630" s="17"/>
      <c r="R630" s="18"/>
    </row>
    <row r="631" spans="1:18" ht="18.75" customHeight="1" x14ac:dyDescent="0.2">
      <c r="A631" s="21"/>
      <c r="B631" s="21"/>
      <c r="K631" s="17"/>
      <c r="L631" s="17"/>
      <c r="M631" s="17"/>
      <c r="N631" s="17"/>
      <c r="O631" s="17"/>
      <c r="P631" s="17"/>
      <c r="Q631" s="17"/>
      <c r="R631" s="18"/>
    </row>
    <row r="632" spans="1:18" ht="18.75" customHeight="1" x14ac:dyDescent="0.2">
      <c r="A632" s="21"/>
      <c r="B632" s="21"/>
      <c r="K632" s="17"/>
      <c r="L632" s="17"/>
      <c r="M632" s="17"/>
      <c r="N632" s="17"/>
      <c r="O632" s="17"/>
      <c r="P632" s="17"/>
      <c r="Q632" s="17"/>
      <c r="R632" s="18"/>
    </row>
    <row r="633" spans="1:18" ht="18.75" customHeight="1" x14ac:dyDescent="0.2">
      <c r="A633" s="21"/>
      <c r="B633" s="21"/>
      <c r="K633" s="17"/>
      <c r="L633" s="17"/>
      <c r="M633" s="17"/>
      <c r="N633" s="17"/>
      <c r="O633" s="17"/>
      <c r="P633" s="17"/>
      <c r="Q633" s="17"/>
      <c r="R633" s="18"/>
    </row>
    <row r="634" spans="1:18" ht="18.75" customHeight="1" x14ac:dyDescent="0.2">
      <c r="A634" s="21"/>
      <c r="B634" s="21"/>
      <c r="K634" s="17"/>
      <c r="L634" s="17"/>
      <c r="M634" s="17"/>
      <c r="N634" s="17"/>
      <c r="O634" s="17"/>
      <c r="P634" s="17"/>
      <c r="Q634" s="17"/>
      <c r="R634" s="18"/>
    </row>
    <row r="635" spans="1:18" ht="18.75" customHeight="1" x14ac:dyDescent="0.2">
      <c r="A635" s="21"/>
      <c r="B635" s="21"/>
      <c r="K635" s="17"/>
      <c r="L635" s="17"/>
      <c r="M635" s="17"/>
      <c r="N635" s="17"/>
      <c r="O635" s="17"/>
      <c r="P635" s="17"/>
      <c r="Q635" s="17"/>
      <c r="R635" s="18"/>
    </row>
    <row r="636" spans="1:18" ht="18.75" customHeight="1" x14ac:dyDescent="0.2">
      <c r="A636" s="21"/>
      <c r="B636" s="21"/>
      <c r="K636" s="17"/>
      <c r="L636" s="17"/>
      <c r="M636" s="17"/>
      <c r="N636" s="17"/>
      <c r="O636" s="17"/>
      <c r="P636" s="17"/>
      <c r="Q636" s="17"/>
      <c r="R636" s="18"/>
    </row>
    <row r="637" spans="1:18" ht="18.75" customHeight="1" x14ac:dyDescent="0.2">
      <c r="A637" s="21"/>
      <c r="B637" s="21"/>
      <c r="K637" s="17"/>
      <c r="L637" s="17"/>
      <c r="M637" s="17"/>
      <c r="N637" s="17"/>
      <c r="O637" s="17"/>
      <c r="P637" s="17"/>
      <c r="Q637" s="17"/>
      <c r="R637" s="18"/>
    </row>
    <row r="638" spans="1:18" ht="18.75" customHeight="1" x14ac:dyDescent="0.2">
      <c r="A638" s="21"/>
      <c r="B638" s="21"/>
      <c r="K638" s="17"/>
      <c r="L638" s="17"/>
      <c r="M638" s="17"/>
      <c r="N638" s="17"/>
      <c r="O638" s="17"/>
      <c r="P638" s="17"/>
      <c r="Q638" s="17"/>
      <c r="R638" s="18"/>
    </row>
    <row r="639" spans="1:18" ht="18.75" customHeight="1" x14ac:dyDescent="0.2">
      <c r="A639" s="21"/>
      <c r="B639" s="21"/>
      <c r="K639" s="17"/>
      <c r="L639" s="17"/>
      <c r="M639" s="17"/>
      <c r="N639" s="17"/>
      <c r="O639" s="17"/>
      <c r="P639" s="17"/>
      <c r="Q639" s="17"/>
      <c r="R639" s="18"/>
    </row>
    <row r="640" spans="1:18" ht="18.75" customHeight="1" x14ac:dyDescent="0.2">
      <c r="A640" s="21"/>
      <c r="B640" s="21"/>
      <c r="K640" s="17"/>
      <c r="L640" s="17"/>
      <c r="M640" s="17"/>
      <c r="N640" s="17"/>
      <c r="O640" s="17"/>
      <c r="P640" s="17"/>
      <c r="Q640" s="17"/>
      <c r="R640" s="18"/>
    </row>
    <row r="641" spans="1:18" ht="18.75" customHeight="1" x14ac:dyDescent="0.2">
      <c r="A641" s="21"/>
      <c r="B641" s="21"/>
      <c r="K641" s="17"/>
      <c r="L641" s="17"/>
      <c r="M641" s="17"/>
      <c r="N641" s="17"/>
      <c r="O641" s="17"/>
      <c r="P641" s="17"/>
      <c r="Q641" s="17"/>
      <c r="R641" s="18"/>
    </row>
    <row r="642" spans="1:18" ht="18.75" customHeight="1" x14ac:dyDescent="0.2">
      <c r="A642" s="21"/>
      <c r="B642" s="21"/>
      <c r="K642" s="17"/>
      <c r="L642" s="17"/>
      <c r="M642" s="17"/>
      <c r="N642" s="17"/>
      <c r="O642" s="17"/>
      <c r="P642" s="17"/>
      <c r="Q642" s="17"/>
      <c r="R642" s="18"/>
    </row>
    <row r="643" spans="1:18" ht="18.75" customHeight="1" x14ac:dyDescent="0.2">
      <c r="A643" s="21"/>
      <c r="B643" s="21"/>
      <c r="K643" s="17"/>
      <c r="L643" s="17"/>
      <c r="M643" s="17"/>
      <c r="N643" s="17"/>
      <c r="O643" s="17"/>
      <c r="P643" s="17"/>
      <c r="Q643" s="17"/>
      <c r="R643" s="18"/>
    </row>
    <row r="644" spans="1:18" ht="18.75" customHeight="1" x14ac:dyDescent="0.2">
      <c r="A644" s="21"/>
      <c r="B644" s="21"/>
      <c r="K644" s="17"/>
      <c r="L644" s="17"/>
      <c r="M644" s="17"/>
      <c r="N644" s="17"/>
      <c r="O644" s="17"/>
      <c r="P644" s="17"/>
      <c r="Q644" s="17"/>
      <c r="R644" s="18"/>
    </row>
    <row r="645" spans="1:18" ht="18.75" customHeight="1" x14ac:dyDescent="0.2">
      <c r="A645" s="21"/>
      <c r="B645" s="21"/>
      <c r="K645" s="17"/>
      <c r="L645" s="17"/>
      <c r="M645" s="17"/>
      <c r="N645" s="17"/>
      <c r="O645" s="17"/>
      <c r="P645" s="17"/>
      <c r="Q645" s="17"/>
      <c r="R645" s="18"/>
    </row>
    <row r="646" spans="1:18" ht="18.75" customHeight="1" x14ac:dyDescent="0.2">
      <c r="A646" s="21"/>
      <c r="B646" s="21"/>
      <c r="K646" s="17"/>
      <c r="L646" s="17"/>
      <c r="M646" s="17"/>
      <c r="N646" s="17"/>
      <c r="O646" s="17"/>
      <c r="P646" s="17"/>
      <c r="Q646" s="17"/>
      <c r="R646" s="18"/>
    </row>
    <row r="647" spans="1:18" ht="18.75" customHeight="1" x14ac:dyDescent="0.2">
      <c r="A647" s="21"/>
      <c r="B647" s="21"/>
      <c r="K647" s="17"/>
      <c r="L647" s="17"/>
      <c r="M647" s="17"/>
      <c r="N647" s="17"/>
      <c r="O647" s="17"/>
      <c r="P647" s="17"/>
      <c r="Q647" s="17"/>
      <c r="R647" s="18"/>
    </row>
    <row r="648" spans="1:18" ht="18.75" customHeight="1" x14ac:dyDescent="0.2">
      <c r="A648" s="21"/>
      <c r="B648" s="21"/>
      <c r="K648" s="17"/>
      <c r="L648" s="17"/>
      <c r="M648" s="17"/>
      <c r="N648" s="17"/>
      <c r="O648" s="17"/>
      <c r="P648" s="17"/>
      <c r="Q648" s="17"/>
      <c r="R648" s="18"/>
    </row>
    <row r="649" spans="1:18" ht="18.75" customHeight="1" x14ac:dyDescent="0.2">
      <c r="A649" s="21"/>
      <c r="B649" s="21"/>
      <c r="K649" s="17"/>
      <c r="L649" s="17"/>
      <c r="M649" s="17"/>
      <c r="N649" s="17"/>
      <c r="O649" s="17"/>
      <c r="P649" s="17"/>
      <c r="Q649" s="17"/>
      <c r="R649" s="18"/>
    </row>
    <row r="650" spans="1:18" ht="18.75" customHeight="1" x14ac:dyDescent="0.2">
      <c r="A650" s="21"/>
      <c r="B650" s="21"/>
      <c r="K650" s="17"/>
      <c r="L650" s="17"/>
      <c r="M650" s="17"/>
      <c r="N650" s="17"/>
      <c r="O650" s="17"/>
      <c r="P650" s="17"/>
      <c r="Q650" s="17"/>
      <c r="R650" s="18"/>
    </row>
    <row r="651" spans="1:18" ht="18.75" customHeight="1" x14ac:dyDescent="0.2">
      <c r="A651" s="21"/>
      <c r="B651" s="21"/>
      <c r="K651" s="17"/>
      <c r="L651" s="17"/>
      <c r="M651" s="17"/>
      <c r="N651" s="17"/>
      <c r="O651" s="17"/>
      <c r="P651" s="17"/>
      <c r="Q651" s="17"/>
      <c r="R651" s="18"/>
    </row>
    <row r="652" spans="1:18" ht="18.75" customHeight="1" x14ac:dyDescent="0.2">
      <c r="A652" s="21"/>
      <c r="B652" s="21"/>
      <c r="K652" s="17"/>
      <c r="L652" s="17"/>
      <c r="M652" s="17"/>
      <c r="N652" s="17"/>
      <c r="O652" s="17"/>
      <c r="P652" s="17"/>
      <c r="Q652" s="17"/>
      <c r="R652" s="18"/>
    </row>
    <row r="653" spans="1:18" ht="18.75" customHeight="1" x14ac:dyDescent="0.2">
      <c r="A653" s="21"/>
      <c r="B653" s="21"/>
      <c r="K653" s="17"/>
      <c r="L653" s="17"/>
      <c r="M653" s="17"/>
      <c r="N653" s="17"/>
      <c r="O653" s="17"/>
      <c r="P653" s="17"/>
      <c r="Q653" s="17"/>
      <c r="R653" s="18"/>
    </row>
    <row r="654" spans="1:18" ht="18.75" customHeight="1" x14ac:dyDescent="0.2">
      <c r="A654" s="21"/>
      <c r="B654" s="21"/>
      <c r="K654" s="17"/>
      <c r="L654" s="17"/>
      <c r="M654" s="17"/>
      <c r="N654" s="17"/>
      <c r="O654" s="17"/>
      <c r="P654" s="17"/>
      <c r="Q654" s="17"/>
      <c r="R654" s="18"/>
    </row>
    <row r="655" spans="1:18" ht="18.75" customHeight="1" x14ac:dyDescent="0.2">
      <c r="A655" s="21"/>
      <c r="B655" s="21"/>
      <c r="K655" s="17"/>
      <c r="L655" s="17"/>
      <c r="M655" s="17"/>
      <c r="N655" s="17"/>
      <c r="O655" s="17"/>
      <c r="P655" s="17"/>
      <c r="Q655" s="17"/>
      <c r="R655" s="18"/>
    </row>
    <row r="656" spans="1:18" ht="18.75" customHeight="1" x14ac:dyDescent="0.2">
      <c r="A656" s="21"/>
      <c r="B656" s="21"/>
      <c r="K656" s="17"/>
      <c r="L656" s="17"/>
      <c r="M656" s="17"/>
      <c r="N656" s="17"/>
      <c r="O656" s="17"/>
      <c r="P656" s="17"/>
      <c r="Q656" s="17"/>
      <c r="R656" s="18"/>
    </row>
    <row r="657" spans="1:18" ht="18.75" customHeight="1" x14ac:dyDescent="0.2">
      <c r="A657" s="21"/>
      <c r="B657" s="21"/>
      <c r="K657" s="17"/>
      <c r="L657" s="17"/>
      <c r="M657" s="17"/>
      <c r="N657" s="17"/>
      <c r="O657" s="17"/>
      <c r="P657" s="17"/>
      <c r="Q657" s="17"/>
      <c r="R657" s="18"/>
    </row>
    <row r="658" spans="1:18" ht="18.75" customHeight="1" x14ac:dyDescent="0.2">
      <c r="A658" s="21"/>
      <c r="B658" s="21"/>
      <c r="K658" s="17"/>
      <c r="L658" s="17"/>
      <c r="M658" s="17"/>
      <c r="N658" s="17"/>
      <c r="O658" s="17"/>
      <c r="P658" s="17"/>
      <c r="Q658" s="17"/>
      <c r="R658" s="18"/>
    </row>
    <row r="659" spans="1:18" ht="18.75" customHeight="1" x14ac:dyDescent="0.2">
      <c r="A659" s="21"/>
      <c r="B659" s="21"/>
      <c r="K659" s="17"/>
      <c r="L659" s="17"/>
      <c r="M659" s="17"/>
      <c r="N659" s="17"/>
      <c r="O659" s="17"/>
      <c r="P659" s="17"/>
      <c r="Q659" s="17"/>
      <c r="R659" s="18"/>
    </row>
    <row r="660" spans="1:18" ht="18.75" customHeight="1" x14ac:dyDescent="0.2">
      <c r="A660" s="21"/>
      <c r="B660" s="21"/>
      <c r="K660" s="17"/>
      <c r="L660" s="17"/>
      <c r="M660" s="17"/>
      <c r="N660" s="17"/>
      <c r="O660" s="17"/>
      <c r="P660" s="17"/>
      <c r="Q660" s="17"/>
      <c r="R660" s="18"/>
    </row>
    <row r="661" spans="1:18" ht="18.75" customHeight="1" x14ac:dyDescent="0.2">
      <c r="A661" s="21"/>
      <c r="B661" s="21"/>
      <c r="K661" s="17"/>
      <c r="L661" s="17"/>
      <c r="M661" s="17"/>
      <c r="N661" s="17"/>
      <c r="O661" s="17"/>
      <c r="P661" s="17"/>
      <c r="Q661" s="17"/>
      <c r="R661" s="18"/>
    </row>
    <row r="662" spans="1:18" ht="18.75" customHeight="1" x14ac:dyDescent="0.2">
      <c r="A662" s="21"/>
      <c r="B662" s="21"/>
      <c r="K662" s="17"/>
      <c r="L662" s="17"/>
      <c r="M662" s="17"/>
      <c r="N662" s="17"/>
      <c r="O662" s="17"/>
      <c r="P662" s="17"/>
      <c r="Q662" s="17"/>
      <c r="R662" s="18"/>
    </row>
    <row r="663" spans="1:18" ht="18.75" customHeight="1" x14ac:dyDescent="0.2">
      <c r="A663" s="21"/>
      <c r="B663" s="21"/>
      <c r="K663" s="17"/>
      <c r="L663" s="17"/>
      <c r="M663" s="17"/>
      <c r="N663" s="17"/>
      <c r="O663" s="17"/>
      <c r="P663" s="17"/>
      <c r="Q663" s="17"/>
      <c r="R663" s="18"/>
    </row>
    <row r="664" spans="1:18" ht="18.75" customHeight="1" x14ac:dyDescent="0.2">
      <c r="A664" s="21"/>
      <c r="B664" s="21"/>
      <c r="K664" s="17"/>
      <c r="L664" s="17"/>
      <c r="M664" s="17"/>
      <c r="N664" s="17"/>
      <c r="O664" s="17"/>
      <c r="P664" s="17"/>
      <c r="Q664" s="17"/>
      <c r="R664" s="18"/>
    </row>
    <row r="665" spans="1:18" ht="18.75" customHeight="1" x14ac:dyDescent="0.2">
      <c r="A665" s="21"/>
      <c r="B665" s="21"/>
      <c r="K665" s="17"/>
      <c r="L665" s="17"/>
      <c r="M665" s="17"/>
      <c r="N665" s="17"/>
      <c r="O665" s="17"/>
      <c r="P665" s="17"/>
      <c r="Q665" s="17"/>
      <c r="R665" s="18"/>
    </row>
    <row r="666" spans="1:18" ht="18.75" customHeight="1" x14ac:dyDescent="0.2">
      <c r="A666" s="21"/>
      <c r="B666" s="21"/>
      <c r="K666" s="17"/>
      <c r="L666" s="17"/>
      <c r="M666" s="17"/>
      <c r="N666" s="17"/>
      <c r="O666" s="17"/>
      <c r="P666" s="17"/>
      <c r="Q666" s="17"/>
      <c r="R666" s="18"/>
    </row>
    <row r="667" spans="1:18" ht="18.75" customHeight="1" x14ac:dyDescent="0.2">
      <c r="A667" s="21"/>
      <c r="B667" s="21"/>
      <c r="K667" s="17"/>
      <c r="L667" s="17"/>
      <c r="M667" s="17"/>
      <c r="N667" s="17"/>
      <c r="O667" s="17"/>
      <c r="P667" s="17"/>
      <c r="Q667" s="17"/>
      <c r="R667" s="18"/>
    </row>
    <row r="668" spans="1:18" ht="18.75" customHeight="1" x14ac:dyDescent="0.2">
      <c r="A668" s="21"/>
      <c r="B668" s="21"/>
      <c r="K668" s="17"/>
      <c r="L668" s="17"/>
      <c r="M668" s="17"/>
      <c r="N668" s="17"/>
      <c r="O668" s="17"/>
      <c r="P668" s="17"/>
      <c r="Q668" s="17"/>
      <c r="R668" s="18"/>
    </row>
    <row r="669" spans="1:18" ht="18.75" customHeight="1" x14ac:dyDescent="0.2">
      <c r="A669" s="21"/>
      <c r="B669" s="21"/>
      <c r="K669" s="17"/>
      <c r="L669" s="17"/>
      <c r="M669" s="17"/>
      <c r="N669" s="17"/>
      <c r="O669" s="17"/>
      <c r="P669" s="17"/>
      <c r="Q669" s="17"/>
      <c r="R669" s="18"/>
    </row>
    <row r="670" spans="1:18" ht="18.75" customHeight="1" x14ac:dyDescent="0.2">
      <c r="A670" s="21"/>
      <c r="B670" s="21"/>
      <c r="K670" s="17"/>
      <c r="L670" s="17"/>
      <c r="M670" s="17"/>
      <c r="N670" s="17"/>
      <c r="O670" s="17"/>
      <c r="P670" s="17"/>
      <c r="Q670" s="17"/>
      <c r="R670" s="18"/>
    </row>
    <row r="671" spans="1:18" ht="18.75" customHeight="1" x14ac:dyDescent="0.2">
      <c r="A671" s="21"/>
      <c r="B671" s="21"/>
      <c r="K671" s="17"/>
      <c r="L671" s="17"/>
      <c r="M671" s="17"/>
      <c r="N671" s="17"/>
      <c r="O671" s="17"/>
      <c r="P671" s="17"/>
      <c r="Q671" s="17"/>
      <c r="R671" s="18"/>
    </row>
    <row r="672" spans="1:18" ht="18.75" customHeight="1" x14ac:dyDescent="0.2">
      <c r="A672" s="21"/>
      <c r="B672" s="21"/>
      <c r="K672" s="17"/>
      <c r="L672" s="17"/>
      <c r="M672" s="17"/>
      <c r="N672" s="17"/>
      <c r="O672" s="17"/>
      <c r="P672" s="17"/>
      <c r="Q672" s="17"/>
      <c r="R672" s="18"/>
    </row>
    <row r="673" spans="1:18" ht="18.75" customHeight="1" x14ac:dyDescent="0.2">
      <c r="A673" s="21"/>
      <c r="B673" s="21"/>
      <c r="K673" s="17"/>
      <c r="L673" s="17"/>
      <c r="M673" s="17"/>
      <c r="N673" s="17"/>
      <c r="O673" s="17"/>
      <c r="P673" s="17"/>
      <c r="Q673" s="17"/>
      <c r="R673" s="18"/>
    </row>
    <row r="674" spans="1:18" ht="18.75" customHeight="1" x14ac:dyDescent="0.2">
      <c r="A674" s="21"/>
      <c r="B674" s="21"/>
      <c r="K674" s="17"/>
      <c r="L674" s="17"/>
      <c r="M674" s="17"/>
      <c r="N674" s="17"/>
      <c r="O674" s="17"/>
      <c r="P674" s="17"/>
      <c r="Q674" s="17"/>
      <c r="R674" s="18"/>
    </row>
    <row r="675" spans="1:18" ht="18.75" customHeight="1" x14ac:dyDescent="0.2">
      <c r="A675" s="21"/>
      <c r="B675" s="21"/>
      <c r="K675" s="17"/>
      <c r="L675" s="17"/>
      <c r="M675" s="17"/>
      <c r="N675" s="17"/>
      <c r="O675" s="17"/>
      <c r="P675" s="17"/>
      <c r="Q675" s="17"/>
      <c r="R675" s="18"/>
    </row>
    <row r="676" spans="1:18" ht="18.75" customHeight="1" x14ac:dyDescent="0.2">
      <c r="A676" s="21"/>
      <c r="B676" s="21"/>
      <c r="K676" s="17"/>
      <c r="L676" s="17"/>
      <c r="M676" s="17"/>
      <c r="N676" s="17"/>
      <c r="O676" s="17"/>
      <c r="P676" s="17"/>
      <c r="Q676" s="17"/>
      <c r="R676" s="18"/>
    </row>
    <row r="677" spans="1:18" ht="18.75" customHeight="1" x14ac:dyDescent="0.2">
      <c r="A677" s="21"/>
      <c r="B677" s="21"/>
      <c r="K677" s="17"/>
      <c r="L677" s="17"/>
      <c r="M677" s="17"/>
      <c r="N677" s="17"/>
      <c r="O677" s="17"/>
      <c r="P677" s="17"/>
      <c r="Q677" s="17"/>
      <c r="R677" s="18"/>
    </row>
    <row r="678" spans="1:18" ht="18.75" customHeight="1" x14ac:dyDescent="0.2">
      <c r="A678" s="21"/>
      <c r="B678" s="21"/>
      <c r="K678" s="17"/>
      <c r="L678" s="17"/>
      <c r="M678" s="17"/>
      <c r="N678" s="17"/>
      <c r="O678" s="17"/>
      <c r="P678" s="17"/>
      <c r="Q678" s="17"/>
      <c r="R678" s="18"/>
    </row>
    <row r="679" spans="1:18" ht="18.75" customHeight="1" x14ac:dyDescent="0.2">
      <c r="A679" s="21"/>
      <c r="B679" s="21"/>
      <c r="K679" s="17"/>
      <c r="L679" s="17"/>
      <c r="M679" s="17"/>
      <c r="N679" s="17"/>
      <c r="O679" s="17"/>
      <c r="P679" s="17"/>
      <c r="Q679" s="17"/>
      <c r="R679" s="18"/>
    </row>
    <row r="680" spans="1:18" ht="18.75" customHeight="1" x14ac:dyDescent="0.2">
      <c r="A680" s="21"/>
      <c r="B680" s="21"/>
      <c r="K680" s="17"/>
      <c r="L680" s="17"/>
      <c r="M680" s="17"/>
      <c r="N680" s="17"/>
      <c r="O680" s="17"/>
      <c r="P680" s="17"/>
      <c r="Q680" s="17"/>
      <c r="R680" s="18"/>
    </row>
    <row r="681" spans="1:18" ht="18.75" customHeight="1" x14ac:dyDescent="0.2">
      <c r="A681" s="21"/>
      <c r="B681" s="21"/>
      <c r="K681" s="17"/>
      <c r="L681" s="17"/>
      <c r="M681" s="17"/>
      <c r="N681" s="17"/>
      <c r="O681" s="17"/>
      <c r="P681" s="17"/>
      <c r="Q681" s="17"/>
      <c r="R681" s="18"/>
    </row>
    <row r="682" spans="1:18" ht="18.75" customHeight="1" x14ac:dyDescent="0.2">
      <c r="A682" s="21"/>
      <c r="B682" s="21"/>
      <c r="K682" s="17"/>
      <c r="L682" s="17"/>
      <c r="M682" s="17"/>
      <c r="N682" s="17"/>
      <c r="O682" s="17"/>
      <c r="P682" s="17"/>
      <c r="Q682" s="17"/>
      <c r="R682" s="18"/>
    </row>
    <row r="683" spans="1:18" ht="18.75" customHeight="1" x14ac:dyDescent="0.2">
      <c r="A683" s="21"/>
      <c r="B683" s="21"/>
      <c r="K683" s="17"/>
      <c r="L683" s="17"/>
      <c r="M683" s="17"/>
      <c r="N683" s="17"/>
      <c r="O683" s="17"/>
      <c r="P683" s="17"/>
      <c r="Q683" s="17"/>
      <c r="R683" s="18"/>
    </row>
    <row r="684" spans="1:18" ht="18.75" customHeight="1" x14ac:dyDescent="0.2">
      <c r="A684" s="21"/>
      <c r="B684" s="21"/>
      <c r="K684" s="17"/>
      <c r="L684" s="17"/>
      <c r="M684" s="17"/>
      <c r="N684" s="17"/>
      <c r="O684" s="17"/>
      <c r="P684" s="17"/>
      <c r="Q684" s="17"/>
      <c r="R684" s="18"/>
    </row>
    <row r="685" spans="1:18" ht="18.75" customHeight="1" x14ac:dyDescent="0.2">
      <c r="A685" s="21"/>
      <c r="B685" s="21"/>
      <c r="K685" s="17"/>
      <c r="L685" s="17"/>
      <c r="M685" s="17"/>
      <c r="N685" s="17"/>
      <c r="O685" s="17"/>
      <c r="P685" s="17"/>
      <c r="Q685" s="17"/>
      <c r="R685" s="18"/>
    </row>
    <row r="686" spans="1:18" ht="18.75" customHeight="1" x14ac:dyDescent="0.2">
      <c r="A686" s="21"/>
      <c r="B686" s="21"/>
      <c r="K686" s="17"/>
      <c r="L686" s="17"/>
      <c r="M686" s="17"/>
      <c r="N686" s="17"/>
      <c r="O686" s="17"/>
      <c r="P686" s="17"/>
      <c r="Q686" s="17"/>
      <c r="R686" s="18"/>
    </row>
    <row r="687" spans="1:18" ht="18.75" customHeight="1" x14ac:dyDescent="0.2">
      <c r="A687" s="21"/>
      <c r="B687" s="21"/>
      <c r="K687" s="17"/>
      <c r="L687" s="17"/>
      <c r="M687" s="17"/>
      <c r="N687" s="17"/>
      <c r="O687" s="17"/>
      <c r="P687" s="17"/>
      <c r="Q687" s="17"/>
      <c r="R687" s="18"/>
    </row>
    <row r="688" spans="1:18" ht="18.75" customHeight="1" x14ac:dyDescent="0.2">
      <c r="A688" s="21"/>
      <c r="B688" s="21"/>
      <c r="K688" s="17"/>
      <c r="L688" s="17"/>
      <c r="M688" s="17"/>
      <c r="N688" s="17"/>
      <c r="O688" s="17"/>
      <c r="P688" s="17"/>
      <c r="Q688" s="17"/>
      <c r="R688" s="18"/>
    </row>
    <row r="689" spans="1:18" ht="18.75" customHeight="1" x14ac:dyDescent="0.2">
      <c r="A689" s="21"/>
      <c r="B689" s="21"/>
      <c r="K689" s="17"/>
      <c r="L689" s="17"/>
      <c r="M689" s="17"/>
      <c r="N689" s="17"/>
      <c r="O689" s="17"/>
      <c r="P689" s="17"/>
      <c r="Q689" s="17"/>
      <c r="R689" s="18"/>
    </row>
    <row r="690" spans="1:18" ht="18.75" customHeight="1" x14ac:dyDescent="0.2">
      <c r="A690" s="21"/>
      <c r="B690" s="21"/>
      <c r="K690" s="17"/>
      <c r="L690" s="17"/>
      <c r="M690" s="17"/>
      <c r="N690" s="17"/>
      <c r="O690" s="17"/>
      <c r="P690" s="17"/>
      <c r="Q690" s="17"/>
      <c r="R690" s="18"/>
    </row>
    <row r="691" spans="1:18" ht="18.75" customHeight="1" x14ac:dyDescent="0.2">
      <c r="A691" s="21"/>
      <c r="B691" s="21"/>
      <c r="K691" s="17"/>
      <c r="L691" s="17"/>
      <c r="M691" s="17"/>
      <c r="N691" s="17"/>
      <c r="O691" s="17"/>
      <c r="P691" s="17"/>
      <c r="Q691" s="17"/>
      <c r="R691" s="18"/>
    </row>
    <row r="692" spans="1:18" ht="18.75" customHeight="1" x14ac:dyDescent="0.2">
      <c r="A692" s="21"/>
      <c r="B692" s="21"/>
      <c r="K692" s="17"/>
      <c r="L692" s="17"/>
      <c r="M692" s="17"/>
      <c r="N692" s="17"/>
      <c r="O692" s="17"/>
      <c r="P692" s="17"/>
      <c r="Q692" s="17"/>
      <c r="R692" s="18"/>
    </row>
    <row r="693" spans="1:18" ht="18.75" customHeight="1" x14ac:dyDescent="0.2">
      <c r="A693" s="21"/>
      <c r="B693" s="21"/>
      <c r="K693" s="17"/>
      <c r="L693" s="17"/>
      <c r="M693" s="17"/>
      <c r="N693" s="17"/>
      <c r="O693" s="17"/>
      <c r="P693" s="17"/>
      <c r="Q693" s="17"/>
      <c r="R693" s="18"/>
    </row>
    <row r="694" spans="1:18" ht="18.75" customHeight="1" x14ac:dyDescent="0.2">
      <c r="A694" s="21"/>
      <c r="B694" s="21"/>
      <c r="K694" s="17"/>
      <c r="L694" s="17"/>
      <c r="M694" s="17"/>
      <c r="N694" s="17"/>
      <c r="O694" s="17"/>
      <c r="P694" s="17"/>
      <c r="Q694" s="17"/>
      <c r="R694" s="18"/>
    </row>
    <row r="695" spans="1:18" ht="18.75" customHeight="1" x14ac:dyDescent="0.2">
      <c r="A695" s="21"/>
      <c r="B695" s="21"/>
      <c r="K695" s="17"/>
      <c r="L695" s="17"/>
      <c r="M695" s="17"/>
      <c r="N695" s="17"/>
      <c r="O695" s="17"/>
      <c r="P695" s="17"/>
      <c r="Q695" s="17"/>
      <c r="R695" s="18"/>
    </row>
    <row r="696" spans="1:18" ht="18.75" customHeight="1" x14ac:dyDescent="0.2">
      <c r="A696" s="21"/>
      <c r="B696" s="21"/>
      <c r="K696" s="17"/>
      <c r="L696" s="17"/>
      <c r="M696" s="17"/>
      <c r="N696" s="17"/>
      <c r="O696" s="17"/>
      <c r="P696" s="17"/>
      <c r="Q696" s="17"/>
      <c r="R696" s="18"/>
    </row>
    <row r="697" spans="1:18" ht="18.75" customHeight="1" x14ac:dyDescent="0.2">
      <c r="A697" s="21"/>
      <c r="B697" s="21"/>
      <c r="K697" s="17"/>
      <c r="L697" s="17"/>
      <c r="M697" s="17"/>
      <c r="N697" s="17"/>
      <c r="O697" s="17"/>
      <c r="P697" s="17"/>
      <c r="Q697" s="17"/>
      <c r="R697" s="18"/>
    </row>
    <row r="698" spans="1:18" ht="18.75" customHeight="1" x14ac:dyDescent="0.2">
      <c r="A698" s="21"/>
      <c r="B698" s="21"/>
      <c r="K698" s="17"/>
      <c r="L698" s="17"/>
      <c r="M698" s="17"/>
      <c r="N698" s="17"/>
      <c r="O698" s="17"/>
      <c r="P698" s="17"/>
      <c r="Q698" s="17"/>
      <c r="R698" s="18"/>
    </row>
    <row r="699" spans="1:18" ht="18.75" customHeight="1" x14ac:dyDescent="0.2">
      <c r="A699" s="21"/>
      <c r="B699" s="21"/>
      <c r="K699" s="17"/>
      <c r="L699" s="17"/>
      <c r="M699" s="17"/>
      <c r="N699" s="17"/>
      <c r="O699" s="17"/>
      <c r="P699" s="17"/>
      <c r="Q699" s="17"/>
      <c r="R699" s="18"/>
    </row>
    <row r="700" spans="1:18" ht="18.75" customHeight="1" x14ac:dyDescent="0.2">
      <c r="A700" s="21"/>
      <c r="B700" s="21"/>
      <c r="K700" s="17"/>
      <c r="L700" s="17"/>
      <c r="M700" s="17"/>
      <c r="N700" s="17"/>
      <c r="O700" s="17"/>
      <c r="P700" s="17"/>
      <c r="Q700" s="17"/>
      <c r="R700" s="18"/>
    </row>
    <row r="701" spans="1:18" ht="18.75" customHeight="1" x14ac:dyDescent="0.2">
      <c r="A701" s="21"/>
      <c r="B701" s="21"/>
      <c r="K701" s="17"/>
      <c r="L701" s="17"/>
      <c r="M701" s="17"/>
      <c r="N701" s="17"/>
      <c r="O701" s="17"/>
      <c r="P701" s="17"/>
      <c r="Q701" s="17"/>
      <c r="R701" s="18"/>
    </row>
    <row r="702" spans="1:18" ht="18.75" customHeight="1" x14ac:dyDescent="0.2">
      <c r="A702" s="21"/>
      <c r="B702" s="21"/>
      <c r="K702" s="17"/>
      <c r="L702" s="17"/>
      <c r="M702" s="17"/>
      <c r="N702" s="17"/>
      <c r="O702" s="17"/>
      <c r="P702" s="17"/>
      <c r="Q702" s="17"/>
      <c r="R702" s="18"/>
    </row>
    <row r="703" spans="1:18" ht="18.75" customHeight="1" x14ac:dyDescent="0.2">
      <c r="A703" s="21"/>
      <c r="B703" s="21"/>
      <c r="K703" s="17"/>
      <c r="L703" s="17"/>
      <c r="M703" s="17"/>
      <c r="N703" s="17"/>
      <c r="O703" s="17"/>
      <c r="P703" s="17"/>
      <c r="Q703" s="17"/>
      <c r="R703" s="18"/>
    </row>
    <row r="704" spans="1:18" ht="18.75" customHeight="1" x14ac:dyDescent="0.2">
      <c r="A704" s="21"/>
      <c r="B704" s="21"/>
      <c r="K704" s="17"/>
      <c r="L704" s="17"/>
      <c r="M704" s="17"/>
      <c r="N704" s="17"/>
      <c r="O704" s="17"/>
      <c r="P704" s="17"/>
      <c r="Q704" s="17"/>
      <c r="R704" s="18"/>
    </row>
    <row r="705" spans="1:18" ht="18.75" customHeight="1" x14ac:dyDescent="0.2">
      <c r="A705" s="21"/>
      <c r="B705" s="21"/>
      <c r="K705" s="17"/>
      <c r="L705" s="17"/>
      <c r="M705" s="17"/>
      <c r="N705" s="17"/>
      <c r="O705" s="17"/>
      <c r="P705" s="17"/>
      <c r="Q705" s="17"/>
      <c r="R705" s="18"/>
    </row>
    <row r="706" spans="1:18" ht="18.75" customHeight="1" x14ac:dyDescent="0.2">
      <c r="A706" s="21"/>
      <c r="B706" s="21"/>
      <c r="K706" s="17"/>
      <c r="L706" s="17"/>
      <c r="M706" s="17"/>
      <c r="N706" s="17"/>
      <c r="O706" s="17"/>
      <c r="P706" s="17"/>
      <c r="Q706" s="17"/>
      <c r="R706" s="18"/>
    </row>
    <row r="707" spans="1:18" ht="18.75" customHeight="1" x14ac:dyDescent="0.2">
      <c r="A707" s="21"/>
      <c r="B707" s="21"/>
      <c r="K707" s="17"/>
      <c r="L707" s="17"/>
      <c r="M707" s="17"/>
      <c r="N707" s="17"/>
      <c r="O707" s="17"/>
      <c r="P707" s="17"/>
      <c r="Q707" s="17"/>
      <c r="R707" s="18"/>
    </row>
    <row r="708" spans="1:18" ht="18.75" customHeight="1" x14ac:dyDescent="0.2">
      <c r="A708" s="21"/>
      <c r="B708" s="21"/>
      <c r="K708" s="17"/>
      <c r="L708" s="17"/>
      <c r="M708" s="17"/>
      <c r="N708" s="17"/>
      <c r="O708" s="17"/>
      <c r="P708" s="17"/>
      <c r="Q708" s="17"/>
      <c r="R708" s="18"/>
    </row>
    <row r="709" spans="1:18" ht="18.75" customHeight="1" x14ac:dyDescent="0.2">
      <c r="A709" s="21"/>
      <c r="B709" s="21"/>
      <c r="K709" s="17"/>
      <c r="L709" s="17"/>
      <c r="M709" s="17"/>
      <c r="N709" s="17"/>
      <c r="O709" s="17"/>
      <c r="P709" s="17"/>
      <c r="Q709" s="17"/>
      <c r="R709" s="18"/>
    </row>
    <row r="710" spans="1:18" ht="18.75" customHeight="1" x14ac:dyDescent="0.2">
      <c r="A710" s="21"/>
      <c r="B710" s="21"/>
      <c r="K710" s="17"/>
      <c r="L710" s="17"/>
      <c r="M710" s="17"/>
      <c r="N710" s="17"/>
      <c r="O710" s="17"/>
      <c r="P710" s="17"/>
      <c r="Q710" s="17"/>
      <c r="R710" s="18"/>
    </row>
    <row r="711" spans="1:18" ht="18.75" customHeight="1" x14ac:dyDescent="0.2">
      <c r="A711" s="21"/>
      <c r="B711" s="21"/>
      <c r="K711" s="17"/>
      <c r="L711" s="17"/>
      <c r="M711" s="17"/>
      <c r="N711" s="17"/>
      <c r="O711" s="17"/>
      <c r="P711" s="17"/>
      <c r="Q711" s="17"/>
      <c r="R711" s="18"/>
    </row>
    <row r="712" spans="1:18" ht="18.75" customHeight="1" x14ac:dyDescent="0.2">
      <c r="A712" s="21"/>
      <c r="B712" s="21"/>
      <c r="K712" s="17"/>
      <c r="L712" s="17"/>
      <c r="M712" s="17"/>
      <c r="N712" s="17"/>
      <c r="O712" s="17"/>
      <c r="P712" s="17"/>
      <c r="Q712" s="17"/>
      <c r="R712" s="18"/>
    </row>
    <row r="713" spans="1:18" ht="18.75" customHeight="1" x14ac:dyDescent="0.2">
      <c r="A713" s="21"/>
      <c r="B713" s="21"/>
      <c r="K713" s="17"/>
      <c r="L713" s="17"/>
      <c r="M713" s="17"/>
      <c r="N713" s="17"/>
      <c r="O713" s="17"/>
      <c r="P713" s="17"/>
      <c r="Q713" s="17"/>
      <c r="R713" s="18"/>
    </row>
    <row r="714" spans="1:18" ht="18.75" customHeight="1" x14ac:dyDescent="0.2">
      <c r="A714" s="21"/>
      <c r="B714" s="21"/>
      <c r="K714" s="17"/>
      <c r="L714" s="17"/>
      <c r="M714" s="17"/>
      <c r="N714" s="17"/>
      <c r="O714" s="17"/>
      <c r="P714" s="17"/>
      <c r="Q714" s="17"/>
      <c r="R714" s="18"/>
    </row>
    <row r="715" spans="1:18" ht="18.75" customHeight="1" x14ac:dyDescent="0.2">
      <c r="A715" s="21"/>
      <c r="B715" s="21"/>
      <c r="K715" s="17"/>
      <c r="L715" s="17"/>
      <c r="M715" s="17"/>
      <c r="N715" s="17"/>
      <c r="O715" s="17"/>
      <c r="P715" s="17"/>
      <c r="Q715" s="17"/>
      <c r="R715" s="18"/>
    </row>
    <row r="716" spans="1:18" ht="18.75" customHeight="1" x14ac:dyDescent="0.2">
      <c r="A716" s="21"/>
      <c r="B716" s="21"/>
      <c r="K716" s="17"/>
      <c r="L716" s="17"/>
      <c r="M716" s="17"/>
      <c r="N716" s="17"/>
      <c r="O716" s="17"/>
      <c r="P716" s="17"/>
      <c r="Q716" s="17"/>
      <c r="R716" s="18"/>
    </row>
    <row r="717" spans="1:18" ht="18.75" customHeight="1" x14ac:dyDescent="0.2">
      <c r="A717" s="21"/>
      <c r="B717" s="21"/>
      <c r="K717" s="17"/>
      <c r="L717" s="17"/>
      <c r="M717" s="17"/>
      <c r="N717" s="17"/>
      <c r="O717" s="17"/>
      <c r="P717" s="17"/>
      <c r="Q717" s="17"/>
      <c r="R717" s="18"/>
    </row>
    <row r="718" spans="1:18" ht="18.75" customHeight="1" x14ac:dyDescent="0.2">
      <c r="A718" s="21"/>
      <c r="B718" s="21"/>
      <c r="K718" s="17"/>
      <c r="L718" s="17"/>
      <c r="M718" s="17"/>
      <c r="N718" s="17"/>
      <c r="O718" s="17"/>
      <c r="P718" s="17"/>
      <c r="Q718" s="17"/>
      <c r="R718" s="18"/>
    </row>
    <row r="719" spans="1:18" ht="18.75" customHeight="1" x14ac:dyDescent="0.2">
      <c r="A719" s="21"/>
      <c r="B719" s="21"/>
      <c r="K719" s="17"/>
      <c r="L719" s="17"/>
      <c r="M719" s="17"/>
      <c r="N719" s="17"/>
      <c r="O719" s="17"/>
      <c r="P719" s="17"/>
      <c r="Q719" s="17"/>
      <c r="R719" s="18"/>
    </row>
    <row r="720" spans="1:18" ht="18.75" customHeight="1" x14ac:dyDescent="0.2">
      <c r="A720" s="21"/>
      <c r="B720" s="21"/>
      <c r="K720" s="17"/>
      <c r="L720" s="17"/>
      <c r="M720" s="17"/>
      <c r="N720" s="17"/>
      <c r="O720" s="17"/>
      <c r="P720" s="17"/>
      <c r="Q720" s="17"/>
      <c r="R720" s="18"/>
    </row>
    <row r="721" spans="1:18" ht="18.75" customHeight="1" x14ac:dyDescent="0.2">
      <c r="A721" s="21"/>
      <c r="B721" s="21"/>
      <c r="K721" s="17"/>
      <c r="L721" s="17"/>
      <c r="M721" s="17"/>
      <c r="N721" s="17"/>
      <c r="O721" s="17"/>
      <c r="P721" s="17"/>
      <c r="Q721" s="17"/>
      <c r="R721" s="18"/>
    </row>
    <row r="722" spans="1:18" ht="18.75" customHeight="1" x14ac:dyDescent="0.2">
      <c r="A722" s="21"/>
      <c r="B722" s="21"/>
      <c r="K722" s="17"/>
      <c r="L722" s="17"/>
      <c r="M722" s="17"/>
      <c r="N722" s="17"/>
      <c r="O722" s="17"/>
      <c r="P722" s="17"/>
      <c r="Q722" s="17"/>
      <c r="R722" s="18"/>
    </row>
    <row r="723" spans="1:18" ht="18.75" customHeight="1" x14ac:dyDescent="0.2">
      <c r="A723" s="21"/>
      <c r="B723" s="21"/>
      <c r="K723" s="17"/>
      <c r="L723" s="17"/>
      <c r="M723" s="17"/>
      <c r="N723" s="17"/>
      <c r="O723" s="17"/>
      <c r="P723" s="17"/>
      <c r="Q723" s="17"/>
      <c r="R723" s="18"/>
    </row>
    <row r="724" spans="1:18" ht="18.75" customHeight="1" x14ac:dyDescent="0.2">
      <c r="A724" s="21"/>
      <c r="B724" s="21"/>
      <c r="K724" s="17"/>
      <c r="L724" s="17"/>
      <c r="M724" s="17"/>
      <c r="N724" s="17"/>
      <c r="O724" s="17"/>
      <c r="P724" s="17"/>
      <c r="Q724" s="17"/>
      <c r="R724" s="18"/>
    </row>
    <row r="725" spans="1:18" ht="18.75" customHeight="1" x14ac:dyDescent="0.2">
      <c r="A725" s="21"/>
      <c r="B725" s="21"/>
      <c r="K725" s="17"/>
      <c r="L725" s="17"/>
      <c r="M725" s="17"/>
      <c r="N725" s="17"/>
      <c r="O725" s="17"/>
      <c r="P725" s="17"/>
      <c r="Q725" s="17"/>
      <c r="R725" s="18"/>
    </row>
    <row r="726" spans="1:18" ht="18.75" customHeight="1" x14ac:dyDescent="0.2">
      <c r="A726" s="21"/>
      <c r="B726" s="21"/>
      <c r="K726" s="17"/>
      <c r="L726" s="17"/>
      <c r="M726" s="17"/>
      <c r="N726" s="17"/>
      <c r="O726" s="17"/>
      <c r="P726" s="17"/>
      <c r="Q726" s="17"/>
      <c r="R726" s="18"/>
    </row>
    <row r="727" spans="1:18" ht="18.75" customHeight="1" x14ac:dyDescent="0.2">
      <c r="A727" s="21"/>
      <c r="B727" s="21"/>
      <c r="K727" s="17"/>
      <c r="L727" s="17"/>
      <c r="M727" s="17"/>
      <c r="N727" s="17"/>
      <c r="O727" s="17"/>
      <c r="P727" s="17"/>
      <c r="Q727" s="17"/>
      <c r="R727" s="18"/>
    </row>
    <row r="728" spans="1:18" ht="18.75" customHeight="1" x14ac:dyDescent="0.2">
      <c r="A728" s="21"/>
      <c r="B728" s="21"/>
      <c r="K728" s="17"/>
      <c r="L728" s="17"/>
      <c r="M728" s="17"/>
      <c r="N728" s="17"/>
      <c r="O728" s="17"/>
      <c r="P728" s="17"/>
      <c r="Q728" s="17"/>
      <c r="R728" s="18"/>
    </row>
    <row r="729" spans="1:18" ht="18.75" customHeight="1" x14ac:dyDescent="0.2">
      <c r="A729" s="21"/>
      <c r="B729" s="21"/>
      <c r="K729" s="17"/>
      <c r="L729" s="17"/>
      <c r="M729" s="17"/>
      <c r="N729" s="17"/>
      <c r="O729" s="17"/>
      <c r="P729" s="17"/>
      <c r="Q729" s="17"/>
      <c r="R729" s="18"/>
    </row>
    <row r="730" spans="1:18" ht="18.75" customHeight="1" x14ac:dyDescent="0.2">
      <c r="A730" s="21"/>
      <c r="B730" s="21"/>
      <c r="K730" s="17"/>
      <c r="L730" s="17"/>
      <c r="M730" s="17"/>
      <c r="N730" s="17"/>
      <c r="O730" s="17"/>
      <c r="P730" s="17"/>
      <c r="Q730" s="17"/>
      <c r="R730" s="18"/>
    </row>
    <row r="731" spans="1:18" ht="18.75" customHeight="1" x14ac:dyDescent="0.2">
      <c r="A731" s="21"/>
      <c r="B731" s="21"/>
      <c r="K731" s="17"/>
      <c r="L731" s="17"/>
      <c r="M731" s="17"/>
      <c r="N731" s="17"/>
      <c r="O731" s="17"/>
      <c r="P731" s="17"/>
      <c r="Q731" s="17"/>
      <c r="R731" s="18"/>
    </row>
    <row r="732" spans="1:18" ht="18.75" customHeight="1" x14ac:dyDescent="0.2">
      <c r="A732" s="21"/>
      <c r="B732" s="21"/>
      <c r="K732" s="17"/>
      <c r="L732" s="17"/>
      <c r="M732" s="17"/>
      <c r="N732" s="17"/>
      <c r="O732" s="17"/>
      <c r="P732" s="17"/>
      <c r="Q732" s="17"/>
      <c r="R732" s="18"/>
    </row>
    <row r="733" spans="1:18" ht="18.75" customHeight="1" x14ac:dyDescent="0.2">
      <c r="A733" s="21"/>
      <c r="B733" s="21"/>
      <c r="K733" s="17"/>
      <c r="L733" s="17"/>
      <c r="M733" s="17"/>
      <c r="N733" s="17"/>
      <c r="O733" s="17"/>
      <c r="P733" s="17"/>
      <c r="Q733" s="17"/>
      <c r="R733" s="18"/>
    </row>
    <row r="734" spans="1:18" ht="18.75" customHeight="1" x14ac:dyDescent="0.2">
      <c r="A734" s="21"/>
      <c r="B734" s="21"/>
      <c r="K734" s="17"/>
      <c r="L734" s="17"/>
      <c r="M734" s="17"/>
      <c r="N734" s="17"/>
      <c r="O734" s="17"/>
      <c r="P734" s="17"/>
      <c r="Q734" s="17"/>
      <c r="R734" s="18"/>
    </row>
    <row r="735" spans="1:18" ht="18.75" customHeight="1" x14ac:dyDescent="0.2">
      <c r="A735" s="21"/>
      <c r="B735" s="21"/>
      <c r="K735" s="17"/>
      <c r="L735" s="17"/>
      <c r="M735" s="17"/>
      <c r="N735" s="17"/>
      <c r="O735" s="17"/>
      <c r="P735" s="17"/>
      <c r="Q735" s="17"/>
      <c r="R735" s="18"/>
    </row>
    <row r="736" spans="1:18" ht="18.75" customHeight="1" x14ac:dyDescent="0.2">
      <c r="A736" s="21"/>
      <c r="B736" s="21"/>
      <c r="K736" s="17"/>
      <c r="L736" s="17"/>
      <c r="M736" s="17"/>
      <c r="N736" s="17"/>
      <c r="O736" s="17"/>
      <c r="P736" s="17"/>
      <c r="Q736" s="17"/>
      <c r="R736" s="18"/>
    </row>
    <row r="737" spans="1:18" ht="18.75" customHeight="1" x14ac:dyDescent="0.2">
      <c r="A737" s="21"/>
      <c r="B737" s="21"/>
      <c r="K737" s="17"/>
      <c r="L737" s="17"/>
      <c r="M737" s="17"/>
      <c r="N737" s="17"/>
      <c r="O737" s="17"/>
      <c r="P737" s="17"/>
      <c r="Q737" s="17"/>
      <c r="R737" s="18"/>
    </row>
    <row r="738" spans="1:18" ht="18.75" customHeight="1" x14ac:dyDescent="0.2">
      <c r="A738" s="21"/>
      <c r="B738" s="21"/>
      <c r="K738" s="17"/>
      <c r="L738" s="17"/>
      <c r="M738" s="17"/>
      <c r="N738" s="17"/>
      <c r="O738" s="17"/>
      <c r="P738" s="17"/>
      <c r="Q738" s="17"/>
      <c r="R738" s="18"/>
    </row>
    <row r="739" spans="1:18" ht="18.75" customHeight="1" x14ac:dyDescent="0.2">
      <c r="A739" s="21"/>
      <c r="B739" s="21"/>
      <c r="K739" s="17"/>
      <c r="L739" s="17"/>
      <c r="M739" s="17"/>
      <c r="N739" s="17"/>
      <c r="O739" s="17"/>
      <c r="P739" s="17"/>
      <c r="Q739" s="17"/>
      <c r="R739" s="18"/>
    </row>
    <row r="740" spans="1:18" ht="18.75" customHeight="1" x14ac:dyDescent="0.2">
      <c r="A740" s="21"/>
      <c r="B740" s="21"/>
      <c r="K740" s="17"/>
      <c r="L740" s="17"/>
      <c r="M740" s="17"/>
      <c r="N740" s="17"/>
      <c r="O740" s="17"/>
      <c r="P740" s="17"/>
      <c r="Q740" s="17"/>
      <c r="R740" s="18"/>
    </row>
    <row r="741" spans="1:18" ht="18.75" customHeight="1" x14ac:dyDescent="0.2">
      <c r="A741" s="21"/>
      <c r="B741" s="21"/>
      <c r="K741" s="17"/>
      <c r="L741" s="17"/>
      <c r="M741" s="17"/>
      <c r="N741" s="17"/>
      <c r="O741" s="17"/>
      <c r="P741" s="17"/>
      <c r="Q741" s="17"/>
      <c r="R741" s="18"/>
    </row>
    <row r="742" spans="1:18" ht="18.75" customHeight="1" x14ac:dyDescent="0.2">
      <c r="A742" s="21"/>
      <c r="B742" s="21"/>
      <c r="K742" s="17"/>
      <c r="L742" s="17"/>
      <c r="M742" s="17"/>
      <c r="N742" s="17"/>
      <c r="O742" s="17"/>
      <c r="P742" s="17"/>
      <c r="Q742" s="17"/>
      <c r="R742" s="18"/>
    </row>
    <row r="743" spans="1:18" ht="18.75" customHeight="1" x14ac:dyDescent="0.2">
      <c r="A743" s="21"/>
      <c r="B743" s="21"/>
      <c r="K743" s="17"/>
      <c r="L743" s="17"/>
      <c r="M743" s="17"/>
      <c r="N743" s="17"/>
      <c r="O743" s="17"/>
      <c r="P743" s="17"/>
      <c r="Q743" s="17"/>
      <c r="R743" s="18"/>
    </row>
    <row r="744" spans="1:18" ht="18.75" customHeight="1" x14ac:dyDescent="0.2">
      <c r="A744" s="21"/>
      <c r="B744" s="21"/>
      <c r="K744" s="17"/>
      <c r="L744" s="17"/>
      <c r="M744" s="17"/>
      <c r="N744" s="17"/>
      <c r="O744" s="17"/>
      <c r="P744" s="17"/>
      <c r="Q744" s="17"/>
      <c r="R744" s="18"/>
    </row>
    <row r="745" spans="1:18" ht="18.75" customHeight="1" x14ac:dyDescent="0.2">
      <c r="A745" s="21"/>
      <c r="B745" s="21"/>
      <c r="K745" s="17"/>
      <c r="L745" s="17"/>
      <c r="M745" s="17"/>
      <c r="N745" s="17"/>
      <c r="O745" s="17"/>
      <c r="P745" s="17"/>
      <c r="Q745" s="17"/>
      <c r="R745" s="18"/>
    </row>
    <row r="746" spans="1:18" ht="18.75" customHeight="1" x14ac:dyDescent="0.2">
      <c r="A746" s="21"/>
      <c r="B746" s="21"/>
      <c r="K746" s="17"/>
      <c r="L746" s="17"/>
      <c r="M746" s="17"/>
      <c r="N746" s="17"/>
      <c r="O746" s="17"/>
      <c r="P746" s="17"/>
      <c r="Q746" s="17"/>
      <c r="R746" s="18"/>
    </row>
    <row r="747" spans="1:18" ht="18.75" customHeight="1" x14ac:dyDescent="0.2">
      <c r="A747" s="21"/>
      <c r="B747" s="21"/>
      <c r="K747" s="17"/>
      <c r="L747" s="17"/>
      <c r="M747" s="17"/>
      <c r="N747" s="17"/>
      <c r="O747" s="17"/>
      <c r="P747" s="17"/>
      <c r="Q747" s="17"/>
      <c r="R747" s="18"/>
    </row>
    <row r="748" spans="1:18" ht="18.75" customHeight="1" x14ac:dyDescent="0.2">
      <c r="A748" s="21"/>
      <c r="B748" s="21"/>
      <c r="K748" s="17"/>
      <c r="L748" s="17"/>
      <c r="M748" s="17"/>
      <c r="N748" s="17"/>
      <c r="O748" s="17"/>
      <c r="P748" s="17"/>
      <c r="Q748" s="17"/>
      <c r="R748" s="18"/>
    </row>
    <row r="749" spans="1:18" ht="18.75" customHeight="1" x14ac:dyDescent="0.2">
      <c r="A749" s="21"/>
      <c r="B749" s="21"/>
      <c r="K749" s="17"/>
      <c r="L749" s="17"/>
      <c r="M749" s="17"/>
      <c r="N749" s="17"/>
      <c r="O749" s="17"/>
      <c r="P749" s="17"/>
      <c r="Q749" s="17"/>
      <c r="R749" s="18"/>
    </row>
    <row r="750" spans="1:18" ht="18.75" customHeight="1" x14ac:dyDescent="0.2">
      <c r="A750" s="21"/>
      <c r="B750" s="21"/>
      <c r="K750" s="17"/>
      <c r="L750" s="17"/>
      <c r="M750" s="17"/>
      <c r="N750" s="17"/>
      <c r="O750" s="17"/>
      <c r="P750" s="17"/>
      <c r="Q750" s="17"/>
      <c r="R750" s="18"/>
    </row>
    <row r="751" spans="1:18" ht="18.75" customHeight="1" x14ac:dyDescent="0.2">
      <c r="A751" s="21"/>
      <c r="B751" s="21"/>
      <c r="K751" s="17"/>
      <c r="L751" s="17"/>
      <c r="M751" s="17"/>
      <c r="N751" s="17"/>
      <c r="O751" s="17"/>
      <c r="P751" s="17"/>
      <c r="Q751" s="17"/>
      <c r="R751" s="18"/>
    </row>
    <row r="752" spans="1:18" ht="18.75" customHeight="1" x14ac:dyDescent="0.2">
      <c r="A752" s="21"/>
      <c r="B752" s="21"/>
      <c r="K752" s="17"/>
      <c r="L752" s="17"/>
      <c r="M752" s="17"/>
      <c r="N752" s="17"/>
      <c r="O752" s="17"/>
      <c r="P752" s="17"/>
      <c r="Q752" s="17"/>
      <c r="R752" s="18"/>
    </row>
    <row r="753" spans="1:18" ht="18.75" customHeight="1" x14ac:dyDescent="0.2">
      <c r="A753" s="21"/>
      <c r="B753" s="21"/>
      <c r="K753" s="17"/>
      <c r="L753" s="17"/>
      <c r="M753" s="17"/>
      <c r="N753" s="17"/>
      <c r="O753" s="17"/>
      <c r="P753" s="17"/>
      <c r="Q753" s="17"/>
      <c r="R753" s="18"/>
    </row>
    <row r="754" spans="1:18" ht="18.75" customHeight="1" x14ac:dyDescent="0.2">
      <c r="A754" s="21"/>
      <c r="B754" s="21"/>
      <c r="K754" s="17"/>
      <c r="L754" s="17"/>
      <c r="M754" s="17"/>
      <c r="N754" s="17"/>
      <c r="O754" s="17"/>
      <c r="P754" s="17"/>
      <c r="Q754" s="17"/>
      <c r="R754" s="18"/>
    </row>
    <row r="755" spans="1:18" ht="18.75" customHeight="1" x14ac:dyDescent="0.2">
      <c r="A755" s="21"/>
      <c r="B755" s="21"/>
      <c r="K755" s="17"/>
      <c r="L755" s="17"/>
      <c r="M755" s="17"/>
      <c r="N755" s="17"/>
      <c r="O755" s="17"/>
      <c r="P755" s="17"/>
      <c r="Q755" s="17"/>
      <c r="R755" s="18"/>
    </row>
    <row r="756" spans="1:18" ht="18.75" customHeight="1" x14ac:dyDescent="0.2">
      <c r="A756" s="21"/>
      <c r="B756" s="21"/>
      <c r="K756" s="17"/>
      <c r="L756" s="17"/>
      <c r="M756" s="17"/>
      <c r="N756" s="17"/>
      <c r="O756" s="17"/>
      <c r="P756" s="17"/>
      <c r="Q756" s="17"/>
      <c r="R756" s="18"/>
    </row>
    <row r="757" spans="1:18" ht="18.75" customHeight="1" x14ac:dyDescent="0.2">
      <c r="A757" s="21"/>
      <c r="B757" s="21"/>
      <c r="K757" s="17"/>
      <c r="L757" s="17"/>
      <c r="M757" s="17"/>
      <c r="N757" s="17"/>
      <c r="O757" s="17"/>
      <c r="P757" s="17"/>
      <c r="Q757" s="17"/>
      <c r="R757" s="18"/>
    </row>
    <row r="758" spans="1:18" ht="18.75" customHeight="1" x14ac:dyDescent="0.2">
      <c r="A758" s="21"/>
      <c r="B758" s="21"/>
      <c r="K758" s="17"/>
      <c r="L758" s="17"/>
      <c r="M758" s="17"/>
      <c r="N758" s="17"/>
      <c r="O758" s="17"/>
      <c r="P758" s="17"/>
      <c r="Q758" s="17"/>
      <c r="R758" s="18"/>
    </row>
    <row r="759" spans="1:18" ht="18.75" customHeight="1" x14ac:dyDescent="0.2">
      <c r="A759" s="21"/>
      <c r="B759" s="21"/>
      <c r="K759" s="17"/>
      <c r="L759" s="17"/>
      <c r="M759" s="17"/>
      <c r="N759" s="17"/>
      <c r="O759" s="17"/>
      <c r="P759" s="17"/>
      <c r="Q759" s="17"/>
      <c r="R759" s="18"/>
    </row>
    <row r="760" spans="1:18" ht="18.75" customHeight="1" x14ac:dyDescent="0.2">
      <c r="A760" s="21"/>
      <c r="B760" s="21"/>
      <c r="K760" s="17"/>
      <c r="L760" s="17"/>
      <c r="M760" s="17"/>
      <c r="N760" s="17"/>
      <c r="O760" s="17"/>
      <c r="P760" s="17"/>
      <c r="Q760" s="17"/>
      <c r="R760" s="18"/>
    </row>
    <row r="761" spans="1:18" ht="18.75" customHeight="1" x14ac:dyDescent="0.2">
      <c r="A761" s="21"/>
      <c r="B761" s="21"/>
      <c r="K761" s="17"/>
      <c r="L761" s="17"/>
      <c r="M761" s="17"/>
      <c r="N761" s="17"/>
      <c r="O761" s="17"/>
      <c r="P761" s="17"/>
      <c r="Q761" s="17"/>
      <c r="R761" s="18"/>
    </row>
    <row r="762" spans="1:18" ht="18.75" customHeight="1" x14ac:dyDescent="0.2">
      <c r="A762" s="21"/>
      <c r="B762" s="21"/>
      <c r="K762" s="17"/>
      <c r="L762" s="17"/>
      <c r="M762" s="17"/>
      <c r="N762" s="17"/>
      <c r="O762" s="17"/>
      <c r="P762" s="17"/>
      <c r="Q762" s="17"/>
      <c r="R762" s="18"/>
    </row>
    <row r="763" spans="1:18" ht="18.75" customHeight="1" x14ac:dyDescent="0.2">
      <c r="A763" s="21"/>
      <c r="B763" s="21"/>
      <c r="K763" s="17"/>
      <c r="L763" s="17"/>
      <c r="M763" s="17"/>
      <c r="N763" s="17"/>
      <c r="O763" s="17"/>
      <c r="P763" s="17"/>
      <c r="Q763" s="17"/>
      <c r="R763" s="18"/>
    </row>
    <row r="764" spans="1:18" ht="18.75" customHeight="1" x14ac:dyDescent="0.2">
      <c r="A764" s="21"/>
      <c r="B764" s="21"/>
      <c r="K764" s="17"/>
      <c r="L764" s="17"/>
      <c r="M764" s="17"/>
      <c r="N764" s="17"/>
      <c r="O764" s="17"/>
      <c r="P764" s="17"/>
      <c r="Q764" s="17"/>
      <c r="R764" s="18"/>
    </row>
    <row r="765" spans="1:18" ht="18.75" customHeight="1" x14ac:dyDescent="0.2">
      <c r="A765" s="21"/>
      <c r="B765" s="21"/>
      <c r="K765" s="17"/>
      <c r="L765" s="17"/>
      <c r="M765" s="17"/>
      <c r="N765" s="17"/>
      <c r="O765" s="17"/>
      <c r="P765" s="17"/>
      <c r="Q765" s="17"/>
      <c r="R765" s="18"/>
    </row>
    <row r="766" spans="1:18" ht="18.75" customHeight="1" x14ac:dyDescent="0.2">
      <c r="A766" s="21"/>
      <c r="B766" s="21"/>
      <c r="K766" s="17"/>
      <c r="L766" s="17"/>
      <c r="M766" s="17"/>
      <c r="N766" s="17"/>
      <c r="O766" s="17"/>
      <c r="P766" s="17"/>
      <c r="Q766" s="17"/>
      <c r="R766" s="18"/>
    </row>
    <row r="767" spans="1:18" ht="18.75" customHeight="1" x14ac:dyDescent="0.2">
      <c r="A767" s="21"/>
      <c r="B767" s="21"/>
      <c r="K767" s="17"/>
      <c r="L767" s="17"/>
      <c r="M767" s="17"/>
      <c r="N767" s="17"/>
      <c r="O767" s="17"/>
      <c r="P767" s="17"/>
      <c r="Q767" s="17"/>
      <c r="R767" s="18"/>
    </row>
    <row r="768" spans="1:18" ht="18.75" customHeight="1" x14ac:dyDescent="0.2">
      <c r="A768" s="21"/>
      <c r="B768" s="21"/>
      <c r="K768" s="17"/>
      <c r="L768" s="17"/>
      <c r="M768" s="17"/>
      <c r="N768" s="17"/>
      <c r="O768" s="17"/>
      <c r="P768" s="17"/>
      <c r="Q768" s="17"/>
      <c r="R768" s="18"/>
    </row>
    <row r="769" spans="1:18" ht="18.75" customHeight="1" x14ac:dyDescent="0.2">
      <c r="A769" s="21"/>
      <c r="B769" s="21"/>
      <c r="K769" s="17"/>
      <c r="L769" s="17"/>
      <c r="M769" s="17"/>
      <c r="N769" s="17"/>
      <c r="O769" s="17"/>
      <c r="P769" s="17"/>
      <c r="Q769" s="17"/>
      <c r="R769" s="18"/>
    </row>
    <row r="770" spans="1:18" ht="18.75" customHeight="1" x14ac:dyDescent="0.2">
      <c r="A770" s="21"/>
      <c r="B770" s="21"/>
      <c r="K770" s="17"/>
      <c r="L770" s="17"/>
      <c r="M770" s="17"/>
      <c r="N770" s="17"/>
      <c r="O770" s="17"/>
      <c r="P770" s="17"/>
      <c r="Q770" s="17"/>
      <c r="R770" s="18"/>
    </row>
    <row r="771" spans="1:18" ht="18.75" customHeight="1" x14ac:dyDescent="0.2">
      <c r="A771" s="21"/>
      <c r="B771" s="21"/>
      <c r="K771" s="17"/>
      <c r="L771" s="17"/>
      <c r="M771" s="17"/>
      <c r="N771" s="17"/>
      <c r="O771" s="17"/>
      <c r="P771" s="17"/>
      <c r="Q771" s="17"/>
      <c r="R771" s="18"/>
    </row>
    <row r="772" spans="1:18" ht="18.75" customHeight="1" x14ac:dyDescent="0.2">
      <c r="A772" s="21"/>
      <c r="B772" s="21"/>
      <c r="K772" s="17"/>
      <c r="L772" s="17"/>
      <c r="M772" s="17"/>
      <c r="N772" s="17"/>
      <c r="O772" s="17"/>
      <c r="P772" s="17"/>
      <c r="Q772" s="17"/>
      <c r="R772" s="18"/>
    </row>
    <row r="773" spans="1:18" ht="18.75" customHeight="1" x14ac:dyDescent="0.2">
      <c r="A773" s="21"/>
      <c r="B773" s="21"/>
      <c r="K773" s="17"/>
      <c r="L773" s="17"/>
      <c r="M773" s="17"/>
      <c r="N773" s="17"/>
      <c r="O773" s="17"/>
      <c r="P773" s="17"/>
      <c r="Q773" s="17"/>
      <c r="R773" s="18"/>
    </row>
    <row r="774" spans="1:18" ht="18.75" customHeight="1" x14ac:dyDescent="0.2">
      <c r="A774" s="21"/>
      <c r="B774" s="21"/>
      <c r="K774" s="17"/>
      <c r="L774" s="17"/>
      <c r="M774" s="17"/>
      <c r="N774" s="17"/>
      <c r="O774" s="17"/>
      <c r="P774" s="17"/>
      <c r="Q774" s="17"/>
      <c r="R774" s="18"/>
    </row>
    <row r="775" spans="1:18" ht="18.75" customHeight="1" x14ac:dyDescent="0.2">
      <c r="A775" s="21"/>
      <c r="B775" s="21"/>
      <c r="K775" s="17"/>
      <c r="L775" s="17"/>
      <c r="M775" s="17"/>
      <c r="N775" s="17"/>
      <c r="O775" s="17"/>
      <c r="P775" s="17"/>
      <c r="Q775" s="17"/>
      <c r="R775" s="18"/>
    </row>
    <row r="776" spans="1:18" ht="18.75" customHeight="1" x14ac:dyDescent="0.2">
      <c r="A776" s="21"/>
      <c r="B776" s="21"/>
      <c r="K776" s="17"/>
      <c r="L776" s="17"/>
      <c r="M776" s="17"/>
      <c r="N776" s="17"/>
      <c r="O776" s="17"/>
      <c r="P776" s="17"/>
      <c r="Q776" s="17"/>
      <c r="R776" s="18"/>
    </row>
    <row r="777" spans="1:18" ht="18.75" customHeight="1" x14ac:dyDescent="0.2">
      <c r="A777" s="21"/>
      <c r="B777" s="21"/>
      <c r="K777" s="17"/>
      <c r="L777" s="17"/>
      <c r="M777" s="17"/>
      <c r="N777" s="17"/>
      <c r="O777" s="17"/>
      <c r="P777" s="17"/>
      <c r="Q777" s="17"/>
      <c r="R777" s="18"/>
    </row>
    <row r="778" spans="1:18" ht="18.75" customHeight="1" x14ac:dyDescent="0.2">
      <c r="A778" s="21"/>
      <c r="B778" s="21"/>
      <c r="K778" s="17"/>
      <c r="L778" s="17"/>
      <c r="M778" s="17"/>
      <c r="N778" s="17"/>
      <c r="O778" s="17"/>
      <c r="P778" s="17"/>
      <c r="Q778" s="17"/>
      <c r="R778" s="18"/>
    </row>
    <row r="779" spans="1:18" ht="18.75" customHeight="1" x14ac:dyDescent="0.2">
      <c r="A779" s="21"/>
      <c r="B779" s="21"/>
      <c r="K779" s="17"/>
      <c r="L779" s="17"/>
      <c r="M779" s="17"/>
      <c r="N779" s="17"/>
      <c r="O779" s="17"/>
      <c r="P779" s="17"/>
      <c r="Q779" s="17"/>
      <c r="R779" s="18"/>
    </row>
    <row r="780" spans="1:18" ht="18.75" customHeight="1" x14ac:dyDescent="0.2">
      <c r="A780" s="21"/>
      <c r="B780" s="21"/>
      <c r="K780" s="17"/>
      <c r="L780" s="17"/>
      <c r="M780" s="17"/>
      <c r="N780" s="17"/>
      <c r="O780" s="17"/>
      <c r="P780" s="17"/>
      <c r="Q780" s="17"/>
      <c r="R780" s="18"/>
    </row>
    <row r="781" spans="1:18" ht="18.75" customHeight="1" x14ac:dyDescent="0.2">
      <c r="A781" s="21"/>
      <c r="B781" s="21"/>
      <c r="K781" s="17"/>
      <c r="L781" s="17"/>
      <c r="M781" s="17"/>
      <c r="N781" s="17"/>
      <c r="O781" s="17"/>
      <c r="P781" s="17"/>
      <c r="Q781" s="17"/>
      <c r="R781" s="18"/>
    </row>
    <row r="782" spans="1:18" ht="18.75" customHeight="1" x14ac:dyDescent="0.2">
      <c r="A782" s="21"/>
      <c r="B782" s="21"/>
      <c r="K782" s="17"/>
      <c r="L782" s="17"/>
      <c r="M782" s="17"/>
      <c r="N782" s="17"/>
      <c r="O782" s="17"/>
      <c r="P782" s="17"/>
      <c r="Q782" s="17"/>
      <c r="R782" s="18"/>
    </row>
    <row r="783" spans="1:18" ht="18.75" customHeight="1" x14ac:dyDescent="0.2">
      <c r="A783" s="21"/>
      <c r="B783" s="21"/>
      <c r="K783" s="17"/>
      <c r="L783" s="17"/>
      <c r="M783" s="17"/>
      <c r="N783" s="17"/>
      <c r="O783" s="17"/>
      <c r="P783" s="17"/>
      <c r="Q783" s="17"/>
      <c r="R783" s="18"/>
    </row>
    <row r="784" spans="1:18" ht="18.75" customHeight="1" x14ac:dyDescent="0.2">
      <c r="A784" s="21"/>
      <c r="B784" s="21"/>
      <c r="K784" s="17"/>
      <c r="L784" s="17"/>
      <c r="M784" s="17"/>
      <c r="N784" s="17"/>
      <c r="O784" s="17"/>
      <c r="P784" s="17"/>
      <c r="Q784" s="17"/>
      <c r="R784" s="18"/>
    </row>
    <row r="785" spans="1:18" ht="18.75" customHeight="1" x14ac:dyDescent="0.2">
      <c r="A785" s="21"/>
      <c r="B785" s="21"/>
      <c r="K785" s="17"/>
      <c r="L785" s="17"/>
      <c r="M785" s="17"/>
      <c r="N785" s="17"/>
      <c r="O785" s="17"/>
      <c r="P785" s="17"/>
      <c r="Q785" s="17"/>
      <c r="R785" s="18"/>
    </row>
    <row r="786" spans="1:18" ht="18.75" customHeight="1" x14ac:dyDescent="0.2">
      <c r="A786" s="21"/>
      <c r="B786" s="21"/>
      <c r="K786" s="17"/>
      <c r="L786" s="17"/>
      <c r="M786" s="17"/>
      <c r="N786" s="17"/>
      <c r="O786" s="17"/>
      <c r="P786" s="17"/>
      <c r="Q786" s="17"/>
      <c r="R786" s="18"/>
    </row>
    <row r="787" spans="1:18" ht="18.75" customHeight="1" x14ac:dyDescent="0.2">
      <c r="A787" s="21"/>
      <c r="B787" s="21"/>
      <c r="K787" s="17"/>
      <c r="L787" s="17"/>
      <c r="M787" s="17"/>
      <c r="N787" s="17"/>
      <c r="O787" s="17"/>
      <c r="P787" s="17"/>
      <c r="Q787" s="17"/>
      <c r="R787" s="18"/>
    </row>
    <row r="788" spans="1:18" ht="18.75" customHeight="1" x14ac:dyDescent="0.2">
      <c r="A788" s="21"/>
      <c r="B788" s="21"/>
      <c r="K788" s="17"/>
      <c r="L788" s="17"/>
      <c r="M788" s="17"/>
      <c r="N788" s="17"/>
      <c r="O788" s="17"/>
      <c r="P788" s="17"/>
      <c r="Q788" s="17"/>
      <c r="R788" s="18"/>
    </row>
    <row r="789" spans="1:18" ht="18.75" customHeight="1" x14ac:dyDescent="0.2">
      <c r="A789" s="21"/>
      <c r="B789" s="21"/>
      <c r="K789" s="17"/>
      <c r="L789" s="17"/>
      <c r="M789" s="17"/>
      <c r="N789" s="17"/>
      <c r="O789" s="17"/>
      <c r="P789" s="17"/>
      <c r="Q789" s="17"/>
      <c r="R789" s="18"/>
    </row>
    <row r="790" spans="1:18" ht="18.75" customHeight="1" x14ac:dyDescent="0.2">
      <c r="A790" s="21"/>
      <c r="B790" s="21"/>
      <c r="K790" s="17"/>
      <c r="L790" s="17"/>
      <c r="M790" s="17"/>
      <c r="N790" s="17"/>
      <c r="O790" s="17"/>
      <c r="P790" s="17"/>
      <c r="Q790" s="17"/>
      <c r="R790" s="18"/>
    </row>
    <row r="791" spans="1:18" ht="18.75" customHeight="1" x14ac:dyDescent="0.2">
      <c r="A791" s="21"/>
      <c r="B791" s="21"/>
      <c r="K791" s="17"/>
      <c r="L791" s="17"/>
      <c r="M791" s="17"/>
      <c r="N791" s="17"/>
      <c r="O791" s="17"/>
      <c r="P791" s="17"/>
      <c r="Q791" s="17"/>
      <c r="R791" s="18"/>
    </row>
    <row r="792" spans="1:18" ht="18.75" customHeight="1" x14ac:dyDescent="0.2">
      <c r="A792" s="21"/>
      <c r="B792" s="21"/>
      <c r="K792" s="17"/>
      <c r="L792" s="17"/>
      <c r="M792" s="17"/>
      <c r="N792" s="17"/>
      <c r="O792" s="17"/>
      <c r="P792" s="17"/>
      <c r="Q792" s="17"/>
      <c r="R792" s="18"/>
    </row>
    <row r="793" spans="1:18" ht="18.75" customHeight="1" x14ac:dyDescent="0.2">
      <c r="A793" s="21"/>
      <c r="B793" s="21"/>
      <c r="K793" s="17"/>
      <c r="L793" s="17"/>
      <c r="M793" s="17"/>
      <c r="N793" s="17"/>
      <c r="O793" s="17"/>
      <c r="P793" s="17"/>
      <c r="Q793" s="17"/>
      <c r="R793" s="18"/>
    </row>
    <row r="794" spans="1:18" ht="18.75" customHeight="1" x14ac:dyDescent="0.2">
      <c r="A794" s="21"/>
      <c r="B794" s="21"/>
      <c r="K794" s="17"/>
      <c r="L794" s="17"/>
      <c r="M794" s="17"/>
      <c r="N794" s="17"/>
      <c r="O794" s="17"/>
      <c r="P794" s="17"/>
      <c r="Q794" s="17"/>
      <c r="R794" s="18"/>
    </row>
    <row r="795" spans="1:18" ht="18.75" customHeight="1" x14ac:dyDescent="0.2">
      <c r="A795" s="21"/>
      <c r="B795" s="21"/>
      <c r="K795" s="17"/>
      <c r="L795" s="17"/>
      <c r="M795" s="17"/>
      <c r="N795" s="17"/>
      <c r="O795" s="17"/>
      <c r="P795" s="17"/>
      <c r="Q795" s="17"/>
      <c r="R795" s="18"/>
    </row>
    <row r="796" spans="1:18" ht="18.75" customHeight="1" x14ac:dyDescent="0.2">
      <c r="A796" s="21"/>
      <c r="B796" s="21"/>
      <c r="K796" s="17"/>
      <c r="L796" s="17"/>
      <c r="M796" s="17"/>
      <c r="N796" s="17"/>
      <c r="O796" s="17"/>
      <c r="P796" s="17"/>
      <c r="Q796" s="17"/>
      <c r="R796" s="18"/>
    </row>
    <row r="797" spans="1:18" ht="18.75" customHeight="1" x14ac:dyDescent="0.2">
      <c r="A797" s="21"/>
      <c r="B797" s="21"/>
      <c r="K797" s="17"/>
      <c r="L797" s="17"/>
      <c r="M797" s="17"/>
      <c r="N797" s="17"/>
      <c r="O797" s="17"/>
      <c r="P797" s="17"/>
      <c r="Q797" s="17"/>
      <c r="R797" s="18"/>
    </row>
    <row r="798" spans="1:18" ht="18.75" customHeight="1" x14ac:dyDescent="0.2">
      <c r="A798" s="21"/>
      <c r="B798" s="21"/>
      <c r="K798" s="17"/>
      <c r="L798" s="17"/>
      <c r="M798" s="17"/>
      <c r="N798" s="17"/>
      <c r="O798" s="17"/>
      <c r="P798" s="17"/>
      <c r="Q798" s="17"/>
      <c r="R798" s="18"/>
    </row>
    <row r="799" spans="1:18" ht="18.75" customHeight="1" x14ac:dyDescent="0.2">
      <c r="A799" s="21"/>
      <c r="B799" s="21"/>
      <c r="K799" s="17"/>
      <c r="L799" s="17"/>
      <c r="M799" s="17"/>
      <c r="N799" s="17"/>
      <c r="O799" s="17"/>
      <c r="P799" s="17"/>
      <c r="Q799" s="17"/>
      <c r="R799" s="18"/>
    </row>
    <row r="800" spans="1:18" ht="18.75" customHeight="1" x14ac:dyDescent="0.2">
      <c r="A800" s="21"/>
      <c r="B800" s="21"/>
      <c r="K800" s="17"/>
      <c r="L800" s="17"/>
      <c r="M800" s="17"/>
      <c r="N800" s="17"/>
      <c r="O800" s="17"/>
      <c r="P800" s="17"/>
      <c r="Q800" s="17"/>
      <c r="R800" s="18"/>
    </row>
    <row r="801" spans="1:18" ht="18.75" customHeight="1" x14ac:dyDescent="0.2">
      <c r="A801" s="21"/>
      <c r="B801" s="21"/>
      <c r="K801" s="17"/>
      <c r="L801" s="17"/>
      <c r="M801" s="17"/>
      <c r="N801" s="17"/>
      <c r="O801" s="17"/>
      <c r="P801" s="17"/>
      <c r="Q801" s="17"/>
      <c r="R801" s="18"/>
    </row>
    <row r="802" spans="1:18" ht="18.75" customHeight="1" x14ac:dyDescent="0.2">
      <c r="A802" s="21"/>
      <c r="B802" s="21"/>
      <c r="K802" s="17"/>
      <c r="L802" s="17"/>
      <c r="M802" s="17"/>
      <c r="N802" s="17"/>
      <c r="O802" s="17"/>
      <c r="P802" s="17"/>
      <c r="Q802" s="17"/>
      <c r="R802" s="18"/>
    </row>
    <row r="803" spans="1:18" ht="18.75" customHeight="1" x14ac:dyDescent="0.2">
      <c r="A803" s="21"/>
      <c r="B803" s="21"/>
      <c r="K803" s="17"/>
      <c r="L803" s="17"/>
      <c r="M803" s="17"/>
      <c r="N803" s="17"/>
      <c r="O803" s="17"/>
      <c r="P803" s="17"/>
      <c r="Q803" s="17"/>
      <c r="R803" s="18"/>
    </row>
    <row r="804" spans="1:18" ht="18.75" customHeight="1" x14ac:dyDescent="0.2">
      <c r="A804" s="21"/>
      <c r="B804" s="21"/>
      <c r="K804" s="17"/>
      <c r="L804" s="17"/>
      <c r="M804" s="17"/>
      <c r="N804" s="17"/>
      <c r="O804" s="17"/>
      <c r="P804" s="17"/>
      <c r="Q804" s="17"/>
      <c r="R804" s="18"/>
    </row>
    <row r="805" spans="1:18" ht="18.75" customHeight="1" x14ac:dyDescent="0.2">
      <c r="A805" s="21"/>
      <c r="B805" s="21"/>
      <c r="K805" s="17"/>
      <c r="L805" s="17"/>
      <c r="M805" s="17"/>
      <c r="N805" s="17"/>
      <c r="O805" s="17"/>
      <c r="P805" s="17"/>
      <c r="Q805" s="17"/>
      <c r="R805" s="18"/>
    </row>
    <row r="806" spans="1:18" ht="18.75" customHeight="1" x14ac:dyDescent="0.2">
      <c r="A806" s="21"/>
      <c r="B806" s="21"/>
      <c r="K806" s="17"/>
      <c r="L806" s="17"/>
      <c r="M806" s="17"/>
      <c r="N806" s="17"/>
      <c r="O806" s="17"/>
      <c r="P806" s="17"/>
      <c r="Q806" s="17"/>
      <c r="R806" s="18"/>
    </row>
    <row r="807" spans="1:18" ht="18.75" customHeight="1" x14ac:dyDescent="0.2">
      <c r="A807" s="21"/>
      <c r="B807" s="21"/>
      <c r="K807" s="17"/>
      <c r="L807" s="17"/>
      <c r="M807" s="17"/>
      <c r="N807" s="17"/>
      <c r="O807" s="17"/>
      <c r="P807" s="17"/>
      <c r="Q807" s="17"/>
      <c r="R807" s="18"/>
    </row>
    <row r="808" spans="1:18" ht="18.75" customHeight="1" x14ac:dyDescent="0.2">
      <c r="A808" s="21"/>
      <c r="B808" s="21"/>
      <c r="K808" s="17"/>
      <c r="L808" s="17"/>
      <c r="M808" s="17"/>
      <c r="N808" s="17"/>
      <c r="O808" s="17"/>
      <c r="P808" s="17"/>
      <c r="Q808" s="17"/>
      <c r="R808" s="18"/>
    </row>
    <row r="809" spans="1:18" ht="18.75" customHeight="1" x14ac:dyDescent="0.2">
      <c r="A809" s="21"/>
      <c r="B809" s="21"/>
      <c r="K809" s="17"/>
      <c r="L809" s="17"/>
      <c r="M809" s="17"/>
      <c r="N809" s="17"/>
      <c r="O809" s="17"/>
      <c r="P809" s="17"/>
      <c r="Q809" s="17"/>
      <c r="R809" s="18"/>
    </row>
    <row r="810" spans="1:18" ht="18.75" customHeight="1" x14ac:dyDescent="0.2">
      <c r="A810" s="21"/>
      <c r="B810" s="21"/>
      <c r="K810" s="17"/>
      <c r="L810" s="17"/>
      <c r="M810" s="17"/>
      <c r="N810" s="17"/>
      <c r="O810" s="17"/>
      <c r="P810" s="17"/>
      <c r="Q810" s="17"/>
      <c r="R810" s="18"/>
    </row>
    <row r="811" spans="1:18" ht="18.75" customHeight="1" x14ac:dyDescent="0.2">
      <c r="A811" s="21"/>
      <c r="B811" s="21"/>
      <c r="K811" s="17"/>
      <c r="L811" s="17"/>
      <c r="M811" s="17"/>
      <c r="N811" s="17"/>
      <c r="O811" s="17"/>
      <c r="P811" s="17"/>
      <c r="Q811" s="17"/>
      <c r="R811" s="18"/>
    </row>
    <row r="812" spans="1:18" ht="18.75" customHeight="1" x14ac:dyDescent="0.2">
      <c r="A812" s="21"/>
      <c r="B812" s="21"/>
      <c r="K812" s="17"/>
      <c r="L812" s="17"/>
      <c r="M812" s="17"/>
      <c r="N812" s="17"/>
      <c r="O812" s="17"/>
      <c r="P812" s="17"/>
      <c r="Q812" s="17"/>
      <c r="R812" s="18"/>
    </row>
    <row r="813" spans="1:18" ht="18.75" customHeight="1" x14ac:dyDescent="0.2">
      <c r="A813" s="21"/>
      <c r="B813" s="21"/>
      <c r="K813" s="17"/>
      <c r="L813" s="17"/>
      <c r="M813" s="17"/>
      <c r="N813" s="17"/>
      <c r="O813" s="17"/>
      <c r="P813" s="17"/>
      <c r="Q813" s="17"/>
      <c r="R813" s="18"/>
    </row>
    <row r="814" spans="1:18" ht="18.75" customHeight="1" x14ac:dyDescent="0.2">
      <c r="A814" s="21"/>
      <c r="B814" s="21"/>
      <c r="K814" s="17"/>
      <c r="L814" s="17"/>
      <c r="M814" s="17"/>
      <c r="N814" s="17"/>
      <c r="O814" s="17"/>
      <c r="P814" s="17"/>
      <c r="Q814" s="17"/>
      <c r="R814" s="18"/>
    </row>
    <row r="815" spans="1:18" ht="18.75" customHeight="1" x14ac:dyDescent="0.2">
      <c r="A815" s="21"/>
      <c r="B815" s="21"/>
      <c r="K815" s="17"/>
      <c r="L815" s="17"/>
      <c r="M815" s="17"/>
      <c r="N815" s="17"/>
      <c r="O815" s="17"/>
      <c r="P815" s="17"/>
      <c r="Q815" s="17"/>
      <c r="R815" s="18"/>
    </row>
    <row r="816" spans="1:18" ht="18.75" customHeight="1" x14ac:dyDescent="0.2">
      <c r="A816" s="21"/>
      <c r="B816" s="21"/>
      <c r="K816" s="17"/>
      <c r="L816" s="17"/>
      <c r="M816" s="17"/>
      <c r="N816" s="17"/>
      <c r="O816" s="17"/>
      <c r="P816" s="17"/>
      <c r="Q816" s="17"/>
      <c r="R816" s="18"/>
    </row>
    <row r="817" spans="1:18" ht="18.75" customHeight="1" x14ac:dyDescent="0.2">
      <c r="A817" s="21"/>
      <c r="B817" s="21"/>
      <c r="K817" s="17"/>
      <c r="L817" s="17"/>
      <c r="M817" s="17"/>
      <c r="N817" s="17"/>
      <c r="O817" s="17"/>
      <c r="P817" s="17"/>
      <c r="Q817" s="17"/>
      <c r="R817" s="18"/>
    </row>
    <row r="818" spans="1:18" ht="18.75" customHeight="1" x14ac:dyDescent="0.2">
      <c r="A818" s="21"/>
      <c r="B818" s="21"/>
      <c r="K818" s="17"/>
      <c r="L818" s="17"/>
      <c r="M818" s="17"/>
      <c r="N818" s="17"/>
      <c r="O818" s="17"/>
      <c r="P818" s="17"/>
      <c r="Q818" s="17"/>
      <c r="R818" s="18"/>
    </row>
    <row r="819" spans="1:18" ht="18.75" customHeight="1" x14ac:dyDescent="0.2">
      <c r="A819" s="21"/>
      <c r="B819" s="21"/>
      <c r="K819" s="17"/>
      <c r="L819" s="17"/>
      <c r="M819" s="17"/>
      <c r="N819" s="17"/>
      <c r="O819" s="17"/>
      <c r="P819" s="17"/>
      <c r="Q819" s="17"/>
      <c r="R819" s="18"/>
    </row>
    <row r="820" spans="1:18" ht="18.75" customHeight="1" x14ac:dyDescent="0.2">
      <c r="A820" s="21"/>
      <c r="B820" s="21"/>
      <c r="K820" s="17"/>
      <c r="L820" s="17"/>
      <c r="M820" s="17"/>
      <c r="N820" s="17"/>
      <c r="O820" s="17"/>
      <c r="P820" s="17"/>
      <c r="Q820" s="17"/>
      <c r="R820" s="18"/>
    </row>
    <row r="821" spans="1:18" ht="18.75" customHeight="1" x14ac:dyDescent="0.2">
      <c r="A821" s="21"/>
      <c r="B821" s="21"/>
      <c r="K821" s="17"/>
      <c r="L821" s="17"/>
      <c r="M821" s="17"/>
      <c r="N821" s="17"/>
      <c r="O821" s="17"/>
      <c r="P821" s="17"/>
      <c r="Q821" s="17"/>
      <c r="R821" s="18"/>
    </row>
    <row r="822" spans="1:18" ht="18.75" customHeight="1" x14ac:dyDescent="0.2">
      <c r="A822" s="21"/>
      <c r="B822" s="21"/>
      <c r="K822" s="17"/>
      <c r="L822" s="17"/>
      <c r="M822" s="17"/>
      <c r="N822" s="17"/>
      <c r="O822" s="17"/>
      <c r="P822" s="17"/>
      <c r="Q822" s="17"/>
      <c r="R822" s="18"/>
    </row>
    <row r="823" spans="1:18" ht="18.75" customHeight="1" x14ac:dyDescent="0.2">
      <c r="A823" s="21"/>
      <c r="B823" s="21"/>
      <c r="K823" s="17"/>
      <c r="L823" s="17"/>
      <c r="M823" s="17"/>
      <c r="N823" s="17"/>
      <c r="O823" s="17"/>
      <c r="P823" s="17"/>
      <c r="Q823" s="17"/>
      <c r="R823" s="18"/>
    </row>
    <row r="824" spans="1:18" ht="18.75" customHeight="1" x14ac:dyDescent="0.2">
      <c r="A824" s="21"/>
      <c r="B824" s="21"/>
      <c r="K824" s="17"/>
      <c r="L824" s="17"/>
      <c r="M824" s="17"/>
      <c r="N824" s="17"/>
      <c r="O824" s="17"/>
      <c r="P824" s="17"/>
      <c r="Q824" s="17"/>
      <c r="R824" s="18"/>
    </row>
    <row r="825" spans="1:18" ht="18.75" customHeight="1" x14ac:dyDescent="0.2">
      <c r="A825" s="21"/>
      <c r="B825" s="21"/>
      <c r="K825" s="17"/>
      <c r="L825" s="17"/>
      <c r="M825" s="17"/>
      <c r="N825" s="17"/>
      <c r="O825" s="17"/>
      <c r="P825" s="17"/>
      <c r="Q825" s="17"/>
      <c r="R825" s="18"/>
    </row>
    <row r="826" spans="1:18" ht="18.75" customHeight="1" x14ac:dyDescent="0.2">
      <c r="A826" s="21"/>
      <c r="B826" s="21"/>
      <c r="K826" s="17"/>
      <c r="L826" s="17"/>
      <c r="M826" s="17"/>
      <c r="N826" s="17"/>
      <c r="O826" s="17"/>
      <c r="P826" s="17"/>
      <c r="Q826" s="17"/>
      <c r="R826" s="18"/>
    </row>
    <row r="827" spans="1:18" ht="18.75" customHeight="1" x14ac:dyDescent="0.2">
      <c r="A827" s="21"/>
      <c r="B827" s="21"/>
      <c r="K827" s="17"/>
      <c r="L827" s="17"/>
      <c r="M827" s="17"/>
      <c r="N827" s="17"/>
      <c r="O827" s="17"/>
      <c r="P827" s="17"/>
      <c r="Q827" s="17"/>
      <c r="R827" s="18"/>
    </row>
    <row r="828" spans="1:18" ht="18.75" customHeight="1" x14ac:dyDescent="0.2">
      <c r="A828" s="21"/>
      <c r="B828" s="21"/>
      <c r="K828" s="17"/>
      <c r="L828" s="17"/>
      <c r="M828" s="17"/>
      <c r="N828" s="17"/>
      <c r="O828" s="17"/>
      <c r="P828" s="17"/>
      <c r="Q828" s="17"/>
      <c r="R828" s="18"/>
    </row>
    <row r="829" spans="1:18" ht="18.75" customHeight="1" x14ac:dyDescent="0.2">
      <c r="A829" s="21"/>
      <c r="B829" s="21"/>
      <c r="K829" s="17"/>
      <c r="L829" s="17"/>
      <c r="M829" s="17"/>
      <c r="N829" s="17"/>
      <c r="O829" s="17"/>
      <c r="P829" s="17"/>
      <c r="Q829" s="17"/>
      <c r="R829" s="18"/>
    </row>
    <row r="830" spans="1:18" ht="18.75" customHeight="1" x14ac:dyDescent="0.2">
      <c r="A830" s="21"/>
      <c r="B830" s="21"/>
      <c r="K830" s="17"/>
      <c r="L830" s="17"/>
      <c r="M830" s="17"/>
      <c r="N830" s="17"/>
      <c r="O830" s="17"/>
      <c r="P830" s="17"/>
      <c r="Q830" s="17"/>
      <c r="R830" s="18"/>
    </row>
    <row r="831" spans="1:18" ht="18.75" customHeight="1" x14ac:dyDescent="0.2">
      <c r="A831" s="21"/>
      <c r="B831" s="21"/>
      <c r="K831" s="17"/>
      <c r="L831" s="17"/>
      <c r="M831" s="17"/>
      <c r="N831" s="17"/>
      <c r="O831" s="17"/>
      <c r="P831" s="17"/>
      <c r="Q831" s="17"/>
      <c r="R831" s="18"/>
    </row>
    <row r="832" spans="1:18" ht="18.75" customHeight="1" x14ac:dyDescent="0.2">
      <c r="A832" s="21"/>
      <c r="B832" s="21"/>
      <c r="K832" s="17"/>
      <c r="L832" s="17"/>
      <c r="M832" s="17"/>
      <c r="N832" s="17"/>
      <c r="O832" s="17"/>
      <c r="P832" s="17"/>
      <c r="Q832" s="17"/>
      <c r="R832" s="18"/>
    </row>
    <row r="833" spans="1:18" ht="18.75" customHeight="1" x14ac:dyDescent="0.2">
      <c r="A833" s="21"/>
      <c r="B833" s="21"/>
      <c r="K833" s="17"/>
      <c r="L833" s="17"/>
      <c r="M833" s="17"/>
      <c r="N833" s="17"/>
      <c r="O833" s="17"/>
      <c r="P833" s="17"/>
      <c r="Q833" s="17"/>
      <c r="R833" s="18"/>
    </row>
    <row r="834" spans="1:18" ht="18.75" customHeight="1" x14ac:dyDescent="0.2">
      <c r="A834" s="21"/>
      <c r="B834" s="21"/>
      <c r="K834" s="17"/>
      <c r="L834" s="17"/>
      <c r="M834" s="17"/>
      <c r="N834" s="17"/>
      <c r="O834" s="17"/>
      <c r="P834" s="17"/>
      <c r="Q834" s="17"/>
      <c r="R834" s="18"/>
    </row>
    <row r="835" spans="1:18" ht="18.75" customHeight="1" x14ac:dyDescent="0.2">
      <c r="A835" s="21"/>
      <c r="B835" s="21"/>
      <c r="K835" s="17"/>
      <c r="L835" s="17"/>
      <c r="M835" s="17"/>
      <c r="N835" s="17"/>
      <c r="O835" s="17"/>
      <c r="P835" s="17"/>
      <c r="Q835" s="17"/>
      <c r="R835" s="18"/>
    </row>
    <row r="836" spans="1:18" ht="18.75" customHeight="1" x14ac:dyDescent="0.2">
      <c r="A836" s="21"/>
      <c r="B836" s="21"/>
      <c r="K836" s="17"/>
      <c r="L836" s="17"/>
      <c r="M836" s="17"/>
      <c r="N836" s="17"/>
      <c r="O836" s="17"/>
      <c r="P836" s="17"/>
      <c r="Q836" s="17"/>
      <c r="R836" s="18"/>
    </row>
    <row r="837" spans="1:18" ht="18.75" customHeight="1" x14ac:dyDescent="0.2">
      <c r="A837" s="21"/>
      <c r="B837" s="21"/>
      <c r="K837" s="17"/>
      <c r="L837" s="17"/>
      <c r="M837" s="17"/>
      <c r="N837" s="17"/>
      <c r="O837" s="17"/>
      <c r="P837" s="17"/>
      <c r="Q837" s="17"/>
      <c r="R837" s="18"/>
    </row>
    <row r="838" spans="1:18" ht="18.75" customHeight="1" x14ac:dyDescent="0.2">
      <c r="A838" s="21"/>
      <c r="B838" s="21"/>
      <c r="K838" s="17"/>
      <c r="L838" s="17"/>
      <c r="M838" s="17"/>
      <c r="N838" s="17"/>
      <c r="O838" s="17"/>
      <c r="P838" s="17"/>
      <c r="Q838" s="17"/>
      <c r="R838" s="18"/>
    </row>
    <row r="839" spans="1:18" ht="18.75" customHeight="1" x14ac:dyDescent="0.2">
      <c r="A839" s="21"/>
      <c r="B839" s="21"/>
      <c r="K839" s="17"/>
      <c r="L839" s="17"/>
      <c r="M839" s="17"/>
      <c r="N839" s="17"/>
      <c r="O839" s="17"/>
      <c r="P839" s="17"/>
      <c r="Q839" s="17"/>
      <c r="R839" s="18"/>
    </row>
    <row r="840" spans="1:18" ht="18.75" customHeight="1" x14ac:dyDescent="0.2">
      <c r="A840" s="21"/>
      <c r="B840" s="21"/>
      <c r="K840" s="17"/>
      <c r="L840" s="17"/>
      <c r="M840" s="17"/>
      <c r="N840" s="17"/>
      <c r="O840" s="17"/>
      <c r="P840" s="17"/>
      <c r="Q840" s="17"/>
      <c r="R840" s="18"/>
    </row>
    <row r="841" spans="1:18" ht="18.75" customHeight="1" x14ac:dyDescent="0.2">
      <c r="A841" s="21"/>
      <c r="B841" s="21"/>
      <c r="K841" s="17"/>
      <c r="L841" s="17"/>
      <c r="M841" s="17"/>
      <c r="N841" s="17"/>
      <c r="O841" s="17"/>
      <c r="P841" s="17"/>
      <c r="Q841" s="17"/>
      <c r="R841" s="18"/>
    </row>
    <row r="842" spans="1:18" ht="18.75" customHeight="1" x14ac:dyDescent="0.2">
      <c r="A842" s="21"/>
      <c r="B842" s="21"/>
      <c r="K842" s="17"/>
      <c r="L842" s="17"/>
      <c r="M842" s="17"/>
      <c r="N842" s="17"/>
      <c r="O842" s="17"/>
      <c r="P842" s="17"/>
      <c r="Q842" s="17"/>
      <c r="R842" s="18"/>
    </row>
    <row r="843" spans="1:18" ht="18.75" customHeight="1" x14ac:dyDescent="0.2">
      <c r="A843" s="21"/>
      <c r="B843" s="21"/>
      <c r="K843" s="17"/>
      <c r="L843" s="17"/>
      <c r="M843" s="17"/>
      <c r="N843" s="17"/>
      <c r="O843" s="17"/>
      <c r="P843" s="17"/>
      <c r="Q843" s="17"/>
      <c r="R843" s="18"/>
    </row>
    <row r="844" spans="1:18" ht="18.75" customHeight="1" x14ac:dyDescent="0.2">
      <c r="A844" s="21"/>
      <c r="B844" s="21"/>
      <c r="K844" s="17"/>
      <c r="L844" s="17"/>
      <c r="M844" s="17"/>
      <c r="N844" s="17"/>
      <c r="O844" s="17"/>
      <c r="P844" s="17"/>
      <c r="Q844" s="17"/>
      <c r="R844" s="18"/>
    </row>
    <row r="845" spans="1:18" ht="18.75" customHeight="1" x14ac:dyDescent="0.2">
      <c r="A845" s="21"/>
      <c r="B845" s="21"/>
      <c r="K845" s="17"/>
      <c r="L845" s="17"/>
      <c r="M845" s="17"/>
      <c r="N845" s="17"/>
      <c r="O845" s="17"/>
      <c r="P845" s="17"/>
      <c r="Q845" s="17"/>
      <c r="R845" s="18"/>
    </row>
    <row r="846" spans="1:18" ht="18.75" customHeight="1" x14ac:dyDescent="0.2">
      <c r="A846" s="21"/>
      <c r="B846" s="21"/>
      <c r="K846" s="17"/>
      <c r="L846" s="17"/>
      <c r="M846" s="17"/>
      <c r="N846" s="17"/>
      <c r="O846" s="17"/>
      <c r="P846" s="17"/>
      <c r="Q846" s="17"/>
      <c r="R846" s="18"/>
    </row>
    <row r="847" spans="1:18" ht="18.75" customHeight="1" x14ac:dyDescent="0.2">
      <c r="A847" s="21"/>
      <c r="B847" s="21"/>
      <c r="K847" s="17"/>
      <c r="L847" s="17"/>
      <c r="M847" s="17"/>
      <c r="N847" s="17"/>
      <c r="O847" s="17"/>
      <c r="P847" s="17"/>
      <c r="Q847" s="17"/>
      <c r="R847" s="18"/>
    </row>
    <row r="848" spans="1:18" ht="18.75" customHeight="1" x14ac:dyDescent="0.2">
      <c r="A848" s="21"/>
      <c r="B848" s="21"/>
      <c r="K848" s="17"/>
      <c r="L848" s="17"/>
      <c r="M848" s="17"/>
      <c r="N848" s="17"/>
      <c r="O848" s="17"/>
      <c r="P848" s="17"/>
      <c r="Q848" s="17"/>
      <c r="R848" s="18"/>
    </row>
    <row r="849" spans="1:18" ht="18.75" customHeight="1" x14ac:dyDescent="0.2">
      <c r="A849" s="21"/>
      <c r="B849" s="21"/>
      <c r="K849" s="17"/>
      <c r="L849" s="17"/>
      <c r="M849" s="17"/>
      <c r="N849" s="17"/>
      <c r="O849" s="17"/>
      <c r="P849" s="17"/>
      <c r="Q849" s="17"/>
      <c r="R849" s="18"/>
    </row>
    <row r="850" spans="1:18" ht="18.75" customHeight="1" x14ac:dyDescent="0.2">
      <c r="A850" s="21"/>
      <c r="B850" s="21"/>
      <c r="K850" s="17"/>
      <c r="L850" s="17"/>
      <c r="M850" s="17"/>
      <c r="N850" s="17"/>
      <c r="O850" s="17"/>
      <c r="P850" s="17"/>
      <c r="Q850" s="17"/>
      <c r="R850" s="18"/>
    </row>
    <row r="851" spans="1:18" ht="18.75" customHeight="1" x14ac:dyDescent="0.2">
      <c r="A851" s="21"/>
      <c r="B851" s="21"/>
      <c r="K851" s="17"/>
      <c r="L851" s="17"/>
      <c r="M851" s="17"/>
      <c r="N851" s="17"/>
      <c r="O851" s="17"/>
      <c r="P851" s="17"/>
      <c r="Q851" s="17"/>
      <c r="R851" s="18"/>
    </row>
    <row r="852" spans="1:18" ht="18.75" customHeight="1" x14ac:dyDescent="0.2">
      <c r="A852" s="21"/>
      <c r="B852" s="21"/>
      <c r="K852" s="17"/>
      <c r="L852" s="17"/>
      <c r="M852" s="17"/>
      <c r="N852" s="17"/>
      <c r="O852" s="17"/>
      <c r="P852" s="17"/>
      <c r="Q852" s="17"/>
      <c r="R852" s="18"/>
    </row>
    <row r="853" spans="1:18" ht="18.75" customHeight="1" x14ac:dyDescent="0.2">
      <c r="A853" s="21"/>
      <c r="B853" s="21"/>
      <c r="K853" s="17"/>
      <c r="L853" s="17"/>
      <c r="M853" s="17"/>
      <c r="N853" s="17"/>
      <c r="O853" s="17"/>
      <c r="P853" s="17"/>
      <c r="Q853" s="17"/>
      <c r="R853" s="18"/>
    </row>
    <row r="854" spans="1:18" ht="18.75" customHeight="1" x14ac:dyDescent="0.2">
      <c r="A854" s="21"/>
      <c r="B854" s="21"/>
      <c r="K854" s="17"/>
      <c r="L854" s="17"/>
      <c r="M854" s="17"/>
      <c r="N854" s="17"/>
      <c r="O854" s="17"/>
      <c r="P854" s="17"/>
      <c r="Q854" s="17"/>
      <c r="R854" s="18"/>
    </row>
    <row r="855" spans="1:18" ht="18.75" customHeight="1" x14ac:dyDescent="0.2">
      <c r="A855" s="21"/>
      <c r="B855" s="21"/>
      <c r="K855" s="17"/>
      <c r="L855" s="17"/>
      <c r="M855" s="17"/>
      <c r="N855" s="17"/>
      <c r="O855" s="17"/>
      <c r="P855" s="17"/>
      <c r="Q855" s="17"/>
      <c r="R855" s="18"/>
    </row>
    <row r="856" spans="1:18" ht="18.75" customHeight="1" x14ac:dyDescent="0.2">
      <c r="A856" s="21"/>
      <c r="B856" s="21"/>
      <c r="K856" s="17"/>
      <c r="L856" s="17"/>
      <c r="M856" s="17"/>
      <c r="N856" s="17"/>
      <c r="O856" s="17"/>
      <c r="P856" s="17"/>
      <c r="Q856" s="17"/>
      <c r="R856" s="18"/>
    </row>
    <row r="857" spans="1:18" ht="18.75" customHeight="1" x14ac:dyDescent="0.2">
      <c r="A857" s="21"/>
      <c r="B857" s="21"/>
      <c r="K857" s="17"/>
      <c r="L857" s="17"/>
      <c r="M857" s="17"/>
      <c r="N857" s="17"/>
      <c r="O857" s="17"/>
      <c r="P857" s="17"/>
      <c r="Q857" s="17"/>
      <c r="R857" s="18"/>
    </row>
    <row r="858" spans="1:18" ht="18.75" customHeight="1" x14ac:dyDescent="0.2">
      <c r="A858" s="21"/>
      <c r="B858" s="21"/>
      <c r="K858" s="17"/>
      <c r="L858" s="17"/>
      <c r="M858" s="17"/>
      <c r="N858" s="17"/>
      <c r="O858" s="17"/>
      <c r="P858" s="17"/>
      <c r="Q858" s="17"/>
      <c r="R858" s="18"/>
    </row>
    <row r="859" spans="1:18" ht="18.75" customHeight="1" x14ac:dyDescent="0.2">
      <c r="A859" s="21"/>
      <c r="B859" s="21"/>
      <c r="K859" s="17"/>
      <c r="L859" s="17"/>
      <c r="M859" s="17"/>
      <c r="N859" s="17"/>
      <c r="O859" s="17"/>
      <c r="P859" s="17"/>
      <c r="Q859" s="17"/>
      <c r="R859" s="18"/>
    </row>
    <row r="860" spans="1:18" ht="18.75" customHeight="1" x14ac:dyDescent="0.2">
      <c r="A860" s="21"/>
      <c r="B860" s="21"/>
      <c r="K860" s="17"/>
      <c r="L860" s="17"/>
      <c r="M860" s="17"/>
      <c r="N860" s="17"/>
      <c r="O860" s="17"/>
      <c r="P860" s="17"/>
      <c r="Q860" s="17"/>
      <c r="R860" s="18"/>
    </row>
    <row r="861" spans="1:18" ht="18.75" customHeight="1" x14ac:dyDescent="0.2">
      <c r="A861" s="21"/>
      <c r="B861" s="21"/>
      <c r="K861" s="17"/>
      <c r="L861" s="17"/>
      <c r="M861" s="17"/>
      <c r="N861" s="17"/>
      <c r="O861" s="17"/>
      <c r="P861" s="17"/>
      <c r="Q861" s="17"/>
      <c r="R861" s="18"/>
    </row>
    <row r="862" spans="1:18" ht="18.75" customHeight="1" x14ac:dyDescent="0.2">
      <c r="A862" s="21"/>
      <c r="B862" s="21"/>
      <c r="K862" s="17"/>
      <c r="L862" s="17"/>
      <c r="M862" s="17"/>
      <c r="N862" s="17"/>
      <c r="O862" s="17"/>
      <c r="P862" s="17"/>
      <c r="Q862" s="17"/>
      <c r="R862" s="18"/>
    </row>
    <row r="863" spans="1:18" ht="18.75" customHeight="1" x14ac:dyDescent="0.2">
      <c r="A863" s="21"/>
      <c r="B863" s="21"/>
      <c r="K863" s="17"/>
      <c r="L863" s="17"/>
      <c r="M863" s="17"/>
      <c r="N863" s="17"/>
      <c r="O863" s="17"/>
      <c r="P863" s="17"/>
      <c r="Q863" s="17"/>
      <c r="R863" s="18"/>
    </row>
    <row r="864" spans="1:18" ht="18.75" customHeight="1" x14ac:dyDescent="0.2">
      <c r="A864" s="21"/>
      <c r="B864" s="21"/>
      <c r="K864" s="17"/>
      <c r="L864" s="17"/>
      <c r="M864" s="17"/>
      <c r="N864" s="17"/>
      <c r="O864" s="17"/>
      <c r="P864" s="17"/>
      <c r="Q864" s="17"/>
      <c r="R864" s="18"/>
    </row>
    <row r="865" spans="1:18" ht="18.75" customHeight="1" x14ac:dyDescent="0.2">
      <c r="A865" s="21"/>
      <c r="B865" s="21"/>
      <c r="K865" s="17"/>
      <c r="L865" s="17"/>
      <c r="M865" s="17"/>
      <c r="N865" s="17"/>
      <c r="O865" s="17"/>
      <c r="P865" s="17"/>
      <c r="Q865" s="17"/>
      <c r="R865" s="18"/>
    </row>
    <row r="866" spans="1:18" ht="18.75" customHeight="1" x14ac:dyDescent="0.2">
      <c r="A866" s="21"/>
      <c r="B866" s="21"/>
      <c r="K866" s="17"/>
      <c r="L866" s="17"/>
      <c r="M866" s="17"/>
      <c r="N866" s="17"/>
      <c r="O866" s="17"/>
      <c r="P866" s="17"/>
      <c r="Q866" s="17"/>
      <c r="R866" s="18"/>
    </row>
    <row r="867" spans="1:18" ht="18.75" customHeight="1" x14ac:dyDescent="0.2">
      <c r="A867" s="21"/>
      <c r="B867" s="21"/>
      <c r="K867" s="17"/>
      <c r="L867" s="17"/>
      <c r="M867" s="17"/>
      <c r="N867" s="17"/>
      <c r="O867" s="17"/>
      <c r="P867" s="17"/>
      <c r="Q867" s="17"/>
      <c r="R867" s="18"/>
    </row>
    <row r="868" spans="1:18" ht="18.75" customHeight="1" x14ac:dyDescent="0.2">
      <c r="A868" s="21"/>
      <c r="B868" s="21"/>
      <c r="K868" s="17"/>
      <c r="L868" s="17"/>
      <c r="M868" s="17"/>
      <c r="N868" s="17"/>
      <c r="O868" s="17"/>
      <c r="P868" s="17"/>
      <c r="Q868" s="17"/>
      <c r="R868" s="18"/>
    </row>
    <row r="869" spans="1:18" ht="18.75" customHeight="1" x14ac:dyDescent="0.2">
      <c r="A869" s="21"/>
      <c r="B869" s="21"/>
      <c r="K869" s="17"/>
      <c r="L869" s="17"/>
      <c r="M869" s="17"/>
      <c r="N869" s="17"/>
      <c r="O869" s="17"/>
      <c r="P869" s="17"/>
      <c r="Q869" s="17"/>
      <c r="R869" s="18"/>
    </row>
    <row r="870" spans="1:18" ht="18.75" customHeight="1" x14ac:dyDescent="0.2">
      <c r="A870" s="21"/>
      <c r="B870" s="21"/>
      <c r="K870" s="17"/>
      <c r="L870" s="17"/>
      <c r="M870" s="17"/>
      <c r="N870" s="17"/>
      <c r="O870" s="17"/>
      <c r="P870" s="17"/>
      <c r="Q870" s="17"/>
      <c r="R870" s="18"/>
    </row>
    <row r="871" spans="1:18" ht="18.75" customHeight="1" x14ac:dyDescent="0.2">
      <c r="A871" s="21"/>
      <c r="B871" s="21"/>
      <c r="K871" s="17"/>
      <c r="L871" s="17"/>
      <c r="M871" s="17"/>
      <c r="N871" s="17"/>
      <c r="O871" s="17"/>
      <c r="P871" s="17"/>
      <c r="Q871" s="17"/>
      <c r="R871" s="18"/>
    </row>
    <row r="872" spans="1:18" ht="18.75" customHeight="1" x14ac:dyDescent="0.2">
      <c r="A872" s="21"/>
      <c r="B872" s="21"/>
      <c r="K872" s="17"/>
      <c r="L872" s="17"/>
      <c r="M872" s="17"/>
      <c r="N872" s="17"/>
      <c r="O872" s="17"/>
      <c r="P872" s="17"/>
      <c r="Q872" s="17"/>
      <c r="R872" s="18"/>
    </row>
    <row r="873" spans="1:18" ht="18.75" customHeight="1" x14ac:dyDescent="0.2">
      <c r="A873" s="21"/>
      <c r="B873" s="21"/>
      <c r="K873" s="17"/>
      <c r="L873" s="17"/>
      <c r="M873" s="17"/>
      <c r="N873" s="17"/>
      <c r="O873" s="17"/>
      <c r="P873" s="17"/>
      <c r="Q873" s="17"/>
      <c r="R873" s="18"/>
    </row>
    <row r="874" spans="1:18" ht="18.75" customHeight="1" x14ac:dyDescent="0.2">
      <c r="A874" s="21"/>
      <c r="B874" s="21"/>
      <c r="K874" s="17"/>
      <c r="L874" s="17"/>
      <c r="M874" s="17"/>
      <c r="N874" s="17"/>
      <c r="O874" s="17"/>
      <c r="P874" s="17"/>
      <c r="Q874" s="17"/>
      <c r="R874" s="18"/>
    </row>
    <row r="875" spans="1:18" ht="18.75" customHeight="1" x14ac:dyDescent="0.2">
      <c r="A875" s="21"/>
      <c r="B875" s="21"/>
      <c r="K875" s="17"/>
      <c r="L875" s="17"/>
      <c r="M875" s="17"/>
      <c r="N875" s="17"/>
      <c r="O875" s="17"/>
      <c r="P875" s="17"/>
      <c r="Q875" s="17"/>
      <c r="R875" s="18"/>
    </row>
    <row r="876" spans="1:18" ht="18.75" customHeight="1" x14ac:dyDescent="0.2">
      <c r="A876" s="21"/>
      <c r="B876" s="21"/>
      <c r="K876" s="17"/>
      <c r="L876" s="17"/>
      <c r="M876" s="17"/>
      <c r="N876" s="17"/>
      <c r="O876" s="17"/>
      <c r="P876" s="17"/>
      <c r="Q876" s="17"/>
      <c r="R876" s="18"/>
    </row>
    <row r="877" spans="1:18" ht="18.75" customHeight="1" x14ac:dyDescent="0.2">
      <c r="A877" s="21"/>
      <c r="B877" s="21"/>
      <c r="K877" s="17"/>
      <c r="L877" s="17"/>
      <c r="M877" s="17"/>
      <c r="N877" s="17"/>
      <c r="O877" s="17"/>
      <c r="P877" s="17"/>
      <c r="Q877" s="17"/>
      <c r="R877" s="18"/>
    </row>
    <row r="878" spans="1:18" ht="18.75" customHeight="1" x14ac:dyDescent="0.2">
      <c r="A878" s="21"/>
      <c r="B878" s="21"/>
      <c r="K878" s="17"/>
      <c r="L878" s="17"/>
      <c r="M878" s="17"/>
      <c r="N878" s="17"/>
      <c r="O878" s="17"/>
      <c r="P878" s="17"/>
      <c r="Q878" s="17"/>
      <c r="R878" s="18"/>
    </row>
    <row r="879" spans="1:18" ht="18.75" customHeight="1" x14ac:dyDescent="0.2">
      <c r="A879" s="21"/>
      <c r="B879" s="21"/>
      <c r="K879" s="17"/>
      <c r="L879" s="17"/>
      <c r="M879" s="17"/>
      <c r="N879" s="17"/>
      <c r="O879" s="17"/>
      <c r="P879" s="17"/>
      <c r="Q879" s="17"/>
      <c r="R879" s="18"/>
    </row>
    <row r="880" spans="1:18" ht="18.75" customHeight="1" x14ac:dyDescent="0.2">
      <c r="A880" s="21"/>
      <c r="B880" s="21"/>
      <c r="K880" s="17"/>
      <c r="L880" s="17"/>
      <c r="M880" s="17"/>
      <c r="N880" s="17"/>
      <c r="O880" s="17"/>
      <c r="P880" s="17"/>
      <c r="Q880" s="17"/>
      <c r="R880" s="18"/>
    </row>
    <row r="881" spans="1:18" ht="18.75" customHeight="1" x14ac:dyDescent="0.2">
      <c r="A881" s="21"/>
      <c r="B881" s="21"/>
      <c r="K881" s="17"/>
      <c r="L881" s="17"/>
      <c r="M881" s="17"/>
      <c r="N881" s="17"/>
      <c r="O881" s="17"/>
      <c r="P881" s="17"/>
      <c r="Q881" s="17"/>
      <c r="R881" s="18"/>
    </row>
    <row r="882" spans="1:18" ht="18.75" customHeight="1" x14ac:dyDescent="0.2">
      <c r="A882" s="21"/>
      <c r="B882" s="21"/>
      <c r="K882" s="17"/>
      <c r="L882" s="17"/>
      <c r="M882" s="17"/>
      <c r="N882" s="17"/>
      <c r="O882" s="17"/>
      <c r="P882" s="17"/>
      <c r="Q882" s="17"/>
      <c r="R882" s="18"/>
    </row>
    <row r="883" spans="1:18" ht="18.75" customHeight="1" x14ac:dyDescent="0.2">
      <c r="A883" s="21"/>
      <c r="B883" s="21"/>
      <c r="K883" s="17"/>
      <c r="L883" s="17"/>
      <c r="M883" s="17"/>
      <c r="N883" s="17"/>
      <c r="O883" s="17"/>
      <c r="P883" s="17"/>
      <c r="Q883" s="17"/>
      <c r="R883" s="18"/>
    </row>
    <row r="884" spans="1:18" ht="18.75" customHeight="1" x14ac:dyDescent="0.2">
      <c r="A884" s="21"/>
      <c r="B884" s="21"/>
      <c r="K884" s="17"/>
      <c r="L884" s="17"/>
      <c r="M884" s="17"/>
      <c r="N884" s="17"/>
      <c r="O884" s="17"/>
      <c r="P884" s="17"/>
      <c r="Q884" s="17"/>
      <c r="R884" s="18"/>
    </row>
    <row r="885" spans="1:18" ht="18.75" customHeight="1" x14ac:dyDescent="0.2">
      <c r="A885" s="21"/>
      <c r="B885" s="21"/>
      <c r="K885" s="17"/>
      <c r="L885" s="17"/>
      <c r="M885" s="17"/>
      <c r="N885" s="17"/>
      <c r="O885" s="17"/>
      <c r="P885" s="17"/>
      <c r="Q885" s="17"/>
      <c r="R885" s="18"/>
    </row>
    <row r="886" spans="1:18" ht="18.75" customHeight="1" x14ac:dyDescent="0.2">
      <c r="A886" s="21"/>
      <c r="B886" s="21"/>
      <c r="K886" s="17"/>
      <c r="L886" s="17"/>
      <c r="M886" s="17"/>
      <c r="N886" s="17"/>
      <c r="O886" s="17"/>
      <c r="P886" s="17"/>
      <c r="Q886" s="17"/>
      <c r="R886" s="18"/>
    </row>
    <row r="887" spans="1:18" ht="18.75" customHeight="1" x14ac:dyDescent="0.2">
      <c r="A887" s="21"/>
      <c r="B887" s="21"/>
      <c r="K887" s="17"/>
      <c r="L887" s="17"/>
      <c r="M887" s="17"/>
      <c r="N887" s="17"/>
      <c r="O887" s="17"/>
      <c r="P887" s="17"/>
      <c r="Q887" s="17"/>
      <c r="R887" s="18"/>
    </row>
    <row r="888" spans="1:18" ht="18.75" customHeight="1" x14ac:dyDescent="0.2">
      <c r="A888" s="21"/>
      <c r="B888" s="21"/>
      <c r="K888" s="17"/>
      <c r="L888" s="17"/>
      <c r="M888" s="17"/>
      <c r="N888" s="17"/>
      <c r="O888" s="17"/>
      <c r="P888" s="17"/>
      <c r="Q888" s="17"/>
      <c r="R888" s="18"/>
    </row>
    <row r="889" spans="1:18" ht="18.75" customHeight="1" x14ac:dyDescent="0.2">
      <c r="A889" s="21"/>
      <c r="B889" s="21"/>
      <c r="K889" s="17"/>
      <c r="L889" s="17"/>
      <c r="M889" s="17"/>
      <c r="N889" s="17"/>
      <c r="O889" s="17"/>
      <c r="P889" s="17"/>
      <c r="Q889" s="17"/>
      <c r="R889" s="18"/>
    </row>
    <row r="890" spans="1:18" ht="18.75" customHeight="1" x14ac:dyDescent="0.2">
      <c r="A890" s="21"/>
      <c r="B890" s="21"/>
      <c r="K890" s="17"/>
      <c r="L890" s="17"/>
      <c r="M890" s="17"/>
      <c r="N890" s="17"/>
      <c r="O890" s="17"/>
      <c r="P890" s="17"/>
      <c r="Q890" s="17"/>
      <c r="R890" s="18"/>
    </row>
    <row r="891" spans="1:18" ht="18.75" customHeight="1" x14ac:dyDescent="0.2">
      <c r="A891" s="21"/>
      <c r="B891" s="21"/>
      <c r="K891" s="17"/>
      <c r="L891" s="17"/>
      <c r="M891" s="17"/>
      <c r="N891" s="17"/>
      <c r="O891" s="17"/>
      <c r="P891" s="17"/>
      <c r="Q891" s="17"/>
      <c r="R891" s="18"/>
    </row>
    <row r="892" spans="1:18" ht="18.75" customHeight="1" x14ac:dyDescent="0.2">
      <c r="A892" s="21"/>
      <c r="B892" s="21"/>
      <c r="K892" s="17"/>
      <c r="L892" s="17"/>
      <c r="M892" s="17"/>
      <c r="N892" s="17"/>
      <c r="O892" s="17"/>
      <c r="P892" s="17"/>
      <c r="Q892" s="17"/>
      <c r="R892" s="18"/>
    </row>
    <row r="893" spans="1:18" ht="18.75" customHeight="1" x14ac:dyDescent="0.2">
      <c r="A893" s="21"/>
      <c r="B893" s="21"/>
      <c r="K893" s="17"/>
      <c r="L893" s="17"/>
      <c r="M893" s="17"/>
      <c r="N893" s="17"/>
      <c r="O893" s="17"/>
      <c r="P893" s="17"/>
      <c r="Q893" s="17"/>
      <c r="R893" s="18"/>
    </row>
    <row r="894" spans="1:18" ht="18.75" customHeight="1" x14ac:dyDescent="0.2">
      <c r="A894" s="21"/>
      <c r="B894" s="21"/>
      <c r="K894" s="17"/>
      <c r="L894" s="17"/>
      <c r="M894" s="17"/>
      <c r="N894" s="17"/>
      <c r="O894" s="17"/>
      <c r="P894" s="17"/>
      <c r="Q894" s="17"/>
      <c r="R894" s="18"/>
    </row>
    <row r="895" spans="1:18" ht="18.75" customHeight="1" x14ac:dyDescent="0.2">
      <c r="A895" s="21"/>
      <c r="B895" s="21"/>
      <c r="K895" s="17"/>
      <c r="L895" s="17"/>
      <c r="M895" s="17"/>
      <c r="N895" s="17"/>
      <c r="O895" s="17"/>
      <c r="P895" s="17"/>
      <c r="Q895" s="17"/>
      <c r="R895" s="18"/>
    </row>
    <row r="896" spans="1:18" ht="18.75" customHeight="1" x14ac:dyDescent="0.2">
      <c r="A896" s="21"/>
      <c r="B896" s="21"/>
      <c r="K896" s="17"/>
      <c r="L896" s="17"/>
      <c r="M896" s="17"/>
      <c r="N896" s="17"/>
      <c r="O896" s="17"/>
      <c r="P896" s="17"/>
      <c r="Q896" s="17"/>
      <c r="R896" s="18"/>
    </row>
    <row r="897" spans="1:18" ht="18.75" customHeight="1" x14ac:dyDescent="0.2">
      <c r="A897" s="21"/>
      <c r="B897" s="21"/>
      <c r="K897" s="17"/>
      <c r="L897" s="17"/>
      <c r="M897" s="17"/>
      <c r="N897" s="17"/>
      <c r="O897" s="17"/>
      <c r="P897" s="17"/>
      <c r="Q897" s="17"/>
      <c r="R897" s="18"/>
    </row>
    <row r="898" spans="1:18" ht="18.75" customHeight="1" x14ac:dyDescent="0.2">
      <c r="A898" s="21"/>
      <c r="B898" s="21"/>
      <c r="K898" s="17"/>
      <c r="L898" s="17"/>
      <c r="M898" s="17"/>
      <c r="N898" s="17"/>
      <c r="O898" s="17"/>
      <c r="P898" s="17"/>
      <c r="Q898" s="17"/>
      <c r="R898" s="18"/>
    </row>
    <row r="899" spans="1:18" ht="18.75" customHeight="1" x14ac:dyDescent="0.2">
      <c r="A899" s="21"/>
      <c r="B899" s="21"/>
      <c r="K899" s="17"/>
      <c r="L899" s="17"/>
      <c r="M899" s="17"/>
      <c r="N899" s="17"/>
      <c r="O899" s="17"/>
      <c r="P899" s="17"/>
      <c r="Q899" s="17"/>
      <c r="R899" s="18"/>
    </row>
    <row r="900" spans="1:18" ht="18.75" customHeight="1" x14ac:dyDescent="0.2">
      <c r="A900" s="21"/>
      <c r="B900" s="21"/>
      <c r="K900" s="17"/>
      <c r="L900" s="17"/>
      <c r="M900" s="17"/>
      <c r="N900" s="17"/>
      <c r="O900" s="17"/>
      <c r="P900" s="17"/>
      <c r="Q900" s="17"/>
      <c r="R900" s="18"/>
    </row>
    <row r="901" spans="1:18" ht="18.75" customHeight="1" x14ac:dyDescent="0.2">
      <c r="A901" s="21"/>
      <c r="B901" s="21"/>
      <c r="K901" s="17"/>
      <c r="L901" s="17"/>
      <c r="M901" s="17"/>
      <c r="N901" s="17"/>
      <c r="O901" s="17"/>
      <c r="P901" s="17"/>
      <c r="Q901" s="17"/>
      <c r="R901" s="18"/>
    </row>
    <row r="902" spans="1:18" ht="18.75" customHeight="1" x14ac:dyDescent="0.2">
      <c r="A902" s="21"/>
      <c r="B902" s="21"/>
      <c r="K902" s="17"/>
      <c r="L902" s="17"/>
      <c r="M902" s="17"/>
      <c r="N902" s="17"/>
      <c r="O902" s="17"/>
      <c r="P902" s="17"/>
      <c r="Q902" s="17"/>
      <c r="R902" s="18"/>
    </row>
    <row r="903" spans="1:18" ht="18.75" customHeight="1" x14ac:dyDescent="0.2">
      <c r="A903" s="21"/>
      <c r="B903" s="21"/>
      <c r="K903" s="17"/>
      <c r="L903" s="17"/>
      <c r="M903" s="17"/>
      <c r="N903" s="17"/>
      <c r="O903" s="17"/>
      <c r="P903" s="17"/>
      <c r="Q903" s="17"/>
      <c r="R903" s="18"/>
    </row>
    <row r="904" spans="1:18" ht="18.75" customHeight="1" x14ac:dyDescent="0.2">
      <c r="A904" s="21"/>
      <c r="B904" s="21"/>
      <c r="K904" s="17"/>
      <c r="L904" s="17"/>
      <c r="M904" s="17"/>
      <c r="N904" s="17"/>
      <c r="O904" s="17"/>
      <c r="P904" s="17"/>
      <c r="Q904" s="17"/>
      <c r="R904" s="18"/>
    </row>
    <row r="905" spans="1:18" ht="18.75" customHeight="1" x14ac:dyDescent="0.2">
      <c r="A905" s="21"/>
      <c r="B905" s="21"/>
      <c r="K905" s="17"/>
      <c r="L905" s="17"/>
      <c r="M905" s="17"/>
      <c r="N905" s="17"/>
      <c r="O905" s="17"/>
      <c r="P905" s="17"/>
      <c r="Q905" s="17"/>
      <c r="R905" s="18"/>
    </row>
    <row r="906" spans="1:18" ht="18.75" customHeight="1" x14ac:dyDescent="0.2">
      <c r="A906" s="21"/>
      <c r="B906" s="21"/>
      <c r="K906" s="17"/>
      <c r="L906" s="17"/>
      <c r="M906" s="17"/>
      <c r="N906" s="17"/>
      <c r="O906" s="17"/>
      <c r="P906" s="17"/>
      <c r="Q906" s="17"/>
      <c r="R906" s="18"/>
    </row>
    <row r="907" spans="1:18" ht="18.75" customHeight="1" x14ac:dyDescent="0.2">
      <c r="A907" s="21"/>
      <c r="B907" s="21"/>
      <c r="K907" s="17"/>
      <c r="L907" s="17"/>
      <c r="M907" s="17"/>
      <c r="N907" s="17"/>
      <c r="O907" s="17"/>
      <c r="P907" s="17"/>
      <c r="Q907" s="17"/>
      <c r="R907" s="18"/>
    </row>
    <row r="908" spans="1:18" ht="18.75" customHeight="1" x14ac:dyDescent="0.2">
      <c r="A908" s="21"/>
      <c r="B908" s="21"/>
      <c r="K908" s="17"/>
      <c r="L908" s="17"/>
      <c r="M908" s="17"/>
      <c r="N908" s="17"/>
      <c r="O908" s="17"/>
      <c r="P908" s="17"/>
      <c r="Q908" s="17"/>
      <c r="R908" s="18"/>
    </row>
    <row r="909" spans="1:18" ht="18.75" customHeight="1" x14ac:dyDescent="0.2">
      <c r="A909" s="21"/>
      <c r="B909" s="21"/>
      <c r="K909" s="17"/>
      <c r="L909" s="17"/>
      <c r="M909" s="17"/>
      <c r="N909" s="17"/>
      <c r="O909" s="17"/>
      <c r="P909" s="17"/>
      <c r="Q909" s="17"/>
      <c r="R909" s="18"/>
    </row>
    <row r="910" spans="1:18" ht="18.75" customHeight="1" x14ac:dyDescent="0.2">
      <c r="A910" s="21"/>
      <c r="B910" s="21"/>
      <c r="K910" s="17"/>
      <c r="L910" s="17"/>
      <c r="M910" s="17"/>
      <c r="N910" s="17"/>
      <c r="O910" s="17"/>
      <c r="P910" s="17"/>
      <c r="Q910" s="17"/>
      <c r="R910" s="18"/>
    </row>
    <row r="911" spans="1:18" ht="18.75" customHeight="1" x14ac:dyDescent="0.2">
      <c r="A911" s="21"/>
      <c r="B911" s="21"/>
      <c r="K911" s="17"/>
      <c r="L911" s="17"/>
      <c r="M911" s="17"/>
      <c r="N911" s="17"/>
      <c r="O911" s="17"/>
      <c r="P911" s="17"/>
      <c r="Q911" s="17"/>
      <c r="R911" s="18"/>
    </row>
    <row r="912" spans="1:18" ht="18.75" customHeight="1" x14ac:dyDescent="0.2">
      <c r="A912" s="21"/>
      <c r="B912" s="21"/>
      <c r="K912" s="17"/>
      <c r="L912" s="17"/>
      <c r="M912" s="17"/>
      <c r="N912" s="17"/>
      <c r="O912" s="17"/>
      <c r="P912" s="17"/>
      <c r="Q912" s="17"/>
      <c r="R912" s="18"/>
    </row>
    <row r="913" spans="1:18" ht="18.75" customHeight="1" x14ac:dyDescent="0.2">
      <c r="A913" s="21"/>
      <c r="B913" s="21"/>
      <c r="K913" s="17"/>
      <c r="L913" s="17"/>
      <c r="M913" s="17"/>
      <c r="N913" s="17"/>
      <c r="O913" s="17"/>
      <c r="P913" s="17"/>
      <c r="Q913" s="17"/>
      <c r="R913" s="18"/>
    </row>
    <row r="914" spans="1:18" ht="18.75" customHeight="1" x14ac:dyDescent="0.2">
      <c r="A914" s="21"/>
      <c r="B914" s="21"/>
      <c r="K914" s="17"/>
      <c r="L914" s="17"/>
      <c r="M914" s="17"/>
      <c r="N914" s="17"/>
      <c r="O914" s="17"/>
      <c r="P914" s="17"/>
      <c r="Q914" s="17"/>
      <c r="R914" s="18"/>
    </row>
    <row r="915" spans="1:18" ht="18.75" customHeight="1" x14ac:dyDescent="0.2">
      <c r="A915" s="21"/>
      <c r="B915" s="21"/>
      <c r="K915" s="17"/>
      <c r="L915" s="17"/>
      <c r="M915" s="17"/>
      <c r="N915" s="17"/>
      <c r="O915" s="17"/>
      <c r="P915" s="17"/>
      <c r="Q915" s="17"/>
      <c r="R915" s="18"/>
    </row>
    <row r="916" spans="1:18" ht="18.75" customHeight="1" x14ac:dyDescent="0.2">
      <c r="A916" s="21"/>
      <c r="B916" s="21"/>
      <c r="K916" s="17"/>
      <c r="L916" s="17"/>
      <c r="M916" s="17"/>
      <c r="N916" s="17"/>
      <c r="O916" s="17"/>
      <c r="P916" s="17"/>
      <c r="Q916" s="17"/>
      <c r="R916" s="18"/>
    </row>
    <row r="917" spans="1:18" ht="18.75" customHeight="1" x14ac:dyDescent="0.2">
      <c r="A917" s="21"/>
      <c r="B917" s="21"/>
      <c r="K917" s="17"/>
      <c r="L917" s="17"/>
      <c r="M917" s="17"/>
      <c r="N917" s="17"/>
      <c r="O917" s="17"/>
      <c r="P917" s="17"/>
      <c r="Q917" s="17"/>
      <c r="R917" s="18"/>
    </row>
    <row r="918" spans="1:18" ht="18.75" customHeight="1" x14ac:dyDescent="0.2">
      <c r="A918" s="21"/>
      <c r="B918" s="21"/>
      <c r="K918" s="17"/>
      <c r="L918" s="17"/>
      <c r="M918" s="17"/>
      <c r="N918" s="17"/>
      <c r="O918" s="17"/>
      <c r="P918" s="17"/>
      <c r="Q918" s="17"/>
      <c r="R918" s="18"/>
    </row>
    <row r="919" spans="1:18" ht="18.75" customHeight="1" x14ac:dyDescent="0.2">
      <c r="A919" s="21"/>
      <c r="B919" s="21"/>
      <c r="K919" s="17"/>
      <c r="L919" s="17"/>
      <c r="M919" s="17"/>
      <c r="N919" s="17"/>
      <c r="O919" s="17"/>
      <c r="P919" s="17"/>
      <c r="Q919" s="17"/>
      <c r="R919" s="18"/>
    </row>
    <row r="920" spans="1:18" ht="18.75" customHeight="1" x14ac:dyDescent="0.2">
      <c r="A920" s="21"/>
      <c r="B920" s="21"/>
      <c r="K920" s="17"/>
      <c r="L920" s="17"/>
      <c r="M920" s="17"/>
      <c r="N920" s="17"/>
      <c r="O920" s="17"/>
      <c r="P920" s="17"/>
      <c r="Q920" s="17"/>
      <c r="R920" s="18"/>
    </row>
    <row r="921" spans="1:18" ht="18.75" customHeight="1" x14ac:dyDescent="0.2">
      <c r="A921" s="21"/>
      <c r="B921" s="21"/>
      <c r="K921" s="17"/>
      <c r="L921" s="17"/>
      <c r="M921" s="17"/>
      <c r="N921" s="17"/>
      <c r="O921" s="17"/>
      <c r="P921" s="17"/>
      <c r="Q921" s="17"/>
      <c r="R921" s="18"/>
    </row>
    <row r="922" spans="1:18" ht="18.75" customHeight="1" x14ac:dyDescent="0.2">
      <c r="A922" s="21"/>
      <c r="B922" s="21"/>
      <c r="K922" s="17"/>
      <c r="L922" s="17"/>
      <c r="M922" s="17"/>
      <c r="N922" s="17"/>
      <c r="O922" s="17"/>
      <c r="P922" s="17"/>
      <c r="Q922" s="17"/>
      <c r="R922" s="18"/>
    </row>
    <row r="923" spans="1:18" ht="18.75" customHeight="1" x14ac:dyDescent="0.2">
      <c r="A923" s="21"/>
      <c r="B923" s="21"/>
      <c r="K923" s="17"/>
      <c r="L923" s="17"/>
      <c r="M923" s="17"/>
      <c r="N923" s="17"/>
      <c r="O923" s="17"/>
      <c r="P923" s="17"/>
      <c r="Q923" s="17"/>
      <c r="R923" s="18"/>
    </row>
    <row r="924" spans="1:18" ht="18.75" customHeight="1" x14ac:dyDescent="0.2">
      <c r="A924" s="21"/>
      <c r="B924" s="21"/>
      <c r="K924" s="17"/>
      <c r="L924" s="17"/>
      <c r="M924" s="17"/>
      <c r="N924" s="17"/>
      <c r="O924" s="17"/>
      <c r="P924" s="17"/>
      <c r="Q924" s="17"/>
      <c r="R924" s="18"/>
    </row>
    <row r="925" spans="1:18" ht="18.75" customHeight="1" x14ac:dyDescent="0.2">
      <c r="A925" s="21"/>
      <c r="B925" s="21"/>
      <c r="K925" s="17"/>
      <c r="L925" s="17"/>
      <c r="M925" s="17"/>
      <c r="N925" s="17"/>
      <c r="O925" s="17"/>
      <c r="P925" s="17"/>
      <c r="Q925" s="17"/>
      <c r="R925" s="18"/>
    </row>
    <row r="926" spans="1:18" ht="18.75" customHeight="1" x14ac:dyDescent="0.2">
      <c r="A926" s="21"/>
      <c r="B926" s="21"/>
      <c r="K926" s="17"/>
      <c r="L926" s="17"/>
      <c r="M926" s="17"/>
      <c r="N926" s="17"/>
      <c r="O926" s="17"/>
      <c r="P926" s="17"/>
      <c r="Q926" s="17"/>
      <c r="R926" s="18"/>
    </row>
    <row r="927" spans="1:18" ht="18.75" customHeight="1" x14ac:dyDescent="0.2">
      <c r="A927" s="21"/>
      <c r="B927" s="21"/>
      <c r="K927" s="17"/>
      <c r="L927" s="17"/>
      <c r="M927" s="17"/>
      <c r="N927" s="17"/>
      <c r="O927" s="17"/>
      <c r="P927" s="17"/>
      <c r="Q927" s="17"/>
      <c r="R927" s="18"/>
    </row>
    <row r="928" spans="1:18" ht="18.75" customHeight="1" x14ac:dyDescent="0.2">
      <c r="A928" s="21"/>
      <c r="B928" s="21"/>
      <c r="K928" s="17"/>
      <c r="L928" s="17"/>
      <c r="M928" s="17"/>
      <c r="N928" s="17"/>
      <c r="O928" s="17"/>
      <c r="P928" s="17"/>
      <c r="Q928" s="17"/>
      <c r="R928" s="18"/>
    </row>
    <row r="929" spans="1:18" ht="18.75" customHeight="1" x14ac:dyDescent="0.2">
      <c r="A929" s="21"/>
      <c r="B929" s="21"/>
      <c r="K929" s="17"/>
      <c r="L929" s="17"/>
      <c r="M929" s="17"/>
      <c r="N929" s="17"/>
      <c r="O929" s="17"/>
      <c r="P929" s="17"/>
      <c r="Q929" s="17"/>
      <c r="R929" s="18"/>
    </row>
    <row r="930" spans="1:18" ht="18.75" customHeight="1" x14ac:dyDescent="0.2">
      <c r="A930" s="21"/>
      <c r="B930" s="21"/>
      <c r="K930" s="17"/>
      <c r="L930" s="17"/>
      <c r="M930" s="17"/>
      <c r="N930" s="17"/>
      <c r="O930" s="17"/>
      <c r="P930" s="17"/>
      <c r="Q930" s="17"/>
      <c r="R930" s="18"/>
    </row>
    <row r="931" spans="1:18" ht="18.75" customHeight="1" x14ac:dyDescent="0.2">
      <c r="A931" s="21"/>
      <c r="B931" s="21"/>
      <c r="K931" s="17"/>
      <c r="L931" s="17"/>
      <c r="M931" s="17"/>
      <c r="N931" s="17"/>
      <c r="O931" s="17"/>
      <c r="P931" s="17"/>
      <c r="Q931" s="17"/>
      <c r="R931" s="18"/>
    </row>
    <row r="932" spans="1:18" ht="18.75" customHeight="1" x14ac:dyDescent="0.2">
      <c r="A932" s="21"/>
      <c r="B932" s="21"/>
      <c r="K932" s="17"/>
      <c r="L932" s="17"/>
      <c r="M932" s="17"/>
      <c r="N932" s="17"/>
      <c r="O932" s="17"/>
      <c r="P932" s="17"/>
      <c r="Q932" s="17"/>
      <c r="R932" s="18"/>
    </row>
    <row r="933" spans="1:18" ht="18.75" customHeight="1" x14ac:dyDescent="0.2">
      <c r="A933" s="21"/>
      <c r="B933" s="21"/>
      <c r="K933" s="17"/>
      <c r="L933" s="17"/>
      <c r="M933" s="17"/>
      <c r="N933" s="17"/>
      <c r="O933" s="17"/>
      <c r="P933" s="17"/>
      <c r="Q933" s="17"/>
      <c r="R933" s="18"/>
    </row>
    <row r="934" spans="1:18" ht="18.75" customHeight="1" x14ac:dyDescent="0.2">
      <c r="A934" s="21"/>
      <c r="B934" s="21"/>
      <c r="K934" s="17"/>
      <c r="L934" s="17"/>
      <c r="M934" s="17"/>
      <c r="N934" s="17"/>
      <c r="O934" s="17"/>
      <c r="P934" s="17"/>
      <c r="Q934" s="17"/>
      <c r="R934" s="18"/>
    </row>
    <row r="935" spans="1:18" ht="18.75" customHeight="1" x14ac:dyDescent="0.2">
      <c r="A935" s="21"/>
      <c r="B935" s="21"/>
      <c r="K935" s="17"/>
      <c r="L935" s="17"/>
      <c r="M935" s="17"/>
      <c r="N935" s="17"/>
      <c r="O935" s="17"/>
      <c r="P935" s="17"/>
      <c r="Q935" s="17"/>
      <c r="R935" s="18"/>
    </row>
    <row r="936" spans="1:18" ht="18.75" customHeight="1" x14ac:dyDescent="0.2">
      <c r="A936" s="21"/>
      <c r="B936" s="21"/>
      <c r="K936" s="17"/>
      <c r="L936" s="17"/>
      <c r="M936" s="17"/>
      <c r="N936" s="17"/>
      <c r="O936" s="17"/>
      <c r="P936" s="17"/>
      <c r="Q936" s="17"/>
      <c r="R936" s="18"/>
    </row>
    <row r="937" spans="1:18" ht="18.75" customHeight="1" x14ac:dyDescent="0.2">
      <c r="A937" s="21"/>
      <c r="B937" s="21"/>
      <c r="K937" s="17"/>
      <c r="L937" s="17"/>
      <c r="M937" s="17"/>
      <c r="N937" s="17"/>
      <c r="O937" s="17"/>
      <c r="P937" s="17"/>
      <c r="Q937" s="17"/>
      <c r="R937" s="18"/>
    </row>
    <row r="938" spans="1:18" ht="18.75" customHeight="1" x14ac:dyDescent="0.2">
      <c r="A938" s="21"/>
      <c r="B938" s="21"/>
      <c r="K938" s="17"/>
      <c r="L938" s="17"/>
      <c r="M938" s="17"/>
      <c r="N938" s="17"/>
      <c r="O938" s="17"/>
      <c r="P938" s="17"/>
      <c r="Q938" s="17"/>
      <c r="R938" s="18"/>
    </row>
    <row r="939" spans="1:18" ht="18.75" customHeight="1" x14ac:dyDescent="0.2">
      <c r="A939" s="21"/>
      <c r="B939" s="21"/>
      <c r="K939" s="17"/>
      <c r="L939" s="17"/>
      <c r="M939" s="17"/>
      <c r="N939" s="17"/>
      <c r="O939" s="17"/>
      <c r="P939" s="17"/>
      <c r="Q939" s="17"/>
      <c r="R939" s="18"/>
    </row>
    <row r="940" spans="1:18" ht="18.75" customHeight="1" x14ac:dyDescent="0.2">
      <c r="A940" s="21"/>
      <c r="B940" s="21"/>
      <c r="K940" s="17"/>
      <c r="L940" s="17"/>
      <c r="M940" s="17"/>
      <c r="N940" s="17"/>
      <c r="O940" s="17"/>
      <c r="P940" s="17"/>
      <c r="Q940" s="17"/>
      <c r="R940" s="18"/>
    </row>
    <row r="941" spans="1:18" ht="18.75" customHeight="1" x14ac:dyDescent="0.2">
      <c r="A941" s="21"/>
      <c r="B941" s="21"/>
      <c r="K941" s="17"/>
      <c r="L941" s="17"/>
      <c r="M941" s="17"/>
      <c r="N941" s="17"/>
      <c r="O941" s="17"/>
      <c r="P941" s="17"/>
      <c r="Q941" s="17"/>
      <c r="R941" s="18"/>
    </row>
    <row r="942" spans="1:18" ht="18.75" customHeight="1" x14ac:dyDescent="0.2">
      <c r="A942" s="21"/>
      <c r="B942" s="21"/>
      <c r="K942" s="17"/>
      <c r="L942" s="17"/>
      <c r="M942" s="17"/>
      <c r="N942" s="17"/>
      <c r="O942" s="17"/>
      <c r="P942" s="17"/>
      <c r="Q942" s="17"/>
      <c r="R942" s="18"/>
    </row>
    <row r="943" spans="1:18" ht="18.75" customHeight="1" x14ac:dyDescent="0.2">
      <c r="A943" s="21"/>
      <c r="B943" s="21"/>
      <c r="K943" s="17"/>
      <c r="L943" s="17"/>
      <c r="M943" s="17"/>
      <c r="N943" s="17"/>
      <c r="O943" s="17"/>
      <c r="P943" s="17"/>
      <c r="Q943" s="17"/>
      <c r="R943" s="18"/>
    </row>
    <row r="944" spans="1:18" ht="18.75" customHeight="1" x14ac:dyDescent="0.2">
      <c r="A944" s="21"/>
      <c r="B944" s="21"/>
      <c r="K944" s="17"/>
      <c r="L944" s="17"/>
      <c r="M944" s="17"/>
      <c r="N944" s="17"/>
      <c r="O944" s="17"/>
      <c r="P944" s="17"/>
      <c r="Q944" s="17"/>
      <c r="R944" s="18"/>
    </row>
    <row r="945" spans="1:18" ht="18.75" customHeight="1" x14ac:dyDescent="0.2">
      <c r="A945" s="21"/>
      <c r="B945" s="21"/>
      <c r="K945" s="17"/>
      <c r="L945" s="17"/>
      <c r="M945" s="17"/>
      <c r="N945" s="17"/>
      <c r="O945" s="17"/>
      <c r="P945" s="17"/>
      <c r="Q945" s="17"/>
      <c r="R945" s="18"/>
    </row>
    <row r="946" spans="1:18" ht="18.75" customHeight="1" x14ac:dyDescent="0.2">
      <c r="A946" s="21"/>
      <c r="B946" s="21"/>
      <c r="K946" s="17"/>
      <c r="L946" s="17"/>
      <c r="M946" s="17"/>
      <c r="N946" s="17"/>
      <c r="O946" s="17"/>
      <c r="P946" s="17"/>
      <c r="Q946" s="17"/>
      <c r="R946" s="18"/>
    </row>
    <row r="947" spans="1:18" ht="18.75" customHeight="1" x14ac:dyDescent="0.2">
      <c r="A947" s="21"/>
      <c r="B947" s="21"/>
      <c r="K947" s="17"/>
      <c r="L947" s="17"/>
      <c r="M947" s="17"/>
      <c r="N947" s="17"/>
      <c r="O947" s="17"/>
      <c r="P947" s="17"/>
      <c r="Q947" s="17"/>
      <c r="R947" s="18"/>
    </row>
    <row r="948" spans="1:18" ht="18.75" customHeight="1" x14ac:dyDescent="0.2">
      <c r="A948" s="21"/>
      <c r="B948" s="21"/>
      <c r="K948" s="17"/>
      <c r="L948" s="17"/>
      <c r="M948" s="17"/>
      <c r="N948" s="17"/>
      <c r="O948" s="17"/>
      <c r="P948" s="17"/>
      <c r="Q948" s="17"/>
      <c r="R948" s="18"/>
    </row>
    <row r="949" spans="1:18" ht="18.75" customHeight="1" x14ac:dyDescent="0.2">
      <c r="A949" s="21"/>
      <c r="B949" s="21"/>
      <c r="K949" s="17"/>
      <c r="L949" s="17"/>
      <c r="M949" s="17"/>
      <c r="N949" s="17"/>
      <c r="O949" s="17"/>
      <c r="P949" s="17"/>
      <c r="Q949" s="17"/>
      <c r="R949" s="18"/>
    </row>
    <row r="950" spans="1:18" ht="18.75" customHeight="1" x14ac:dyDescent="0.2">
      <c r="A950" s="21"/>
      <c r="B950" s="21"/>
      <c r="K950" s="17"/>
      <c r="L950" s="17"/>
      <c r="M950" s="17"/>
      <c r="N950" s="17"/>
      <c r="O950" s="17"/>
      <c r="P950" s="17"/>
      <c r="Q950" s="17"/>
      <c r="R950" s="18"/>
    </row>
    <row r="951" spans="1:18" ht="18.75" customHeight="1" x14ac:dyDescent="0.2">
      <c r="A951" s="21"/>
      <c r="B951" s="21"/>
      <c r="K951" s="17"/>
      <c r="L951" s="17"/>
      <c r="M951" s="17"/>
      <c r="N951" s="17"/>
      <c r="O951" s="17"/>
      <c r="P951" s="17"/>
      <c r="Q951" s="17"/>
      <c r="R951" s="18"/>
    </row>
    <row r="952" spans="1:18" ht="18.75" customHeight="1" x14ac:dyDescent="0.2">
      <c r="A952" s="21"/>
      <c r="B952" s="21"/>
      <c r="K952" s="17"/>
      <c r="L952" s="17"/>
      <c r="M952" s="17"/>
      <c r="N952" s="17"/>
      <c r="O952" s="17"/>
      <c r="P952" s="17"/>
      <c r="Q952" s="17"/>
      <c r="R952" s="18"/>
    </row>
    <row r="953" spans="1:18" ht="18.75" customHeight="1" x14ac:dyDescent="0.2">
      <c r="A953" s="21"/>
      <c r="B953" s="21"/>
      <c r="K953" s="17"/>
      <c r="L953" s="17"/>
      <c r="M953" s="17"/>
      <c r="N953" s="17"/>
      <c r="O953" s="17"/>
      <c r="P953" s="17"/>
      <c r="Q953" s="17"/>
      <c r="R953" s="18"/>
    </row>
    <row r="954" spans="1:18" ht="18.75" customHeight="1" x14ac:dyDescent="0.2">
      <c r="A954" s="21"/>
      <c r="B954" s="21"/>
      <c r="K954" s="17"/>
      <c r="L954" s="17"/>
      <c r="M954" s="17"/>
      <c r="N954" s="17"/>
      <c r="O954" s="17"/>
      <c r="P954" s="17"/>
      <c r="Q954" s="17"/>
      <c r="R954" s="18"/>
    </row>
    <row r="955" spans="1:18" ht="18.75" customHeight="1" x14ac:dyDescent="0.2">
      <c r="A955" s="21"/>
      <c r="B955" s="21"/>
      <c r="K955" s="17"/>
      <c r="L955" s="17"/>
      <c r="M955" s="17"/>
      <c r="N955" s="17"/>
      <c r="O955" s="17"/>
      <c r="P955" s="17"/>
      <c r="Q955" s="17"/>
      <c r="R955" s="18"/>
    </row>
    <row r="956" spans="1:18" ht="18.75" customHeight="1" x14ac:dyDescent="0.2">
      <c r="A956" s="21"/>
      <c r="B956" s="21"/>
      <c r="K956" s="17"/>
      <c r="L956" s="17"/>
      <c r="M956" s="17"/>
      <c r="N956" s="17"/>
      <c r="O956" s="17"/>
      <c r="P956" s="17"/>
      <c r="Q956" s="17"/>
      <c r="R956" s="18"/>
    </row>
    <row r="957" spans="1:18" ht="18.75" customHeight="1" x14ac:dyDescent="0.2">
      <c r="A957" s="21"/>
      <c r="B957" s="21"/>
      <c r="K957" s="17"/>
      <c r="L957" s="17"/>
      <c r="M957" s="17"/>
      <c r="N957" s="17"/>
      <c r="O957" s="17"/>
      <c r="P957" s="17"/>
      <c r="Q957" s="17"/>
      <c r="R957" s="18"/>
    </row>
    <row r="958" spans="1:18" ht="18.75" customHeight="1" x14ac:dyDescent="0.2">
      <c r="A958" s="21"/>
      <c r="B958" s="21"/>
      <c r="K958" s="17"/>
      <c r="L958" s="17"/>
      <c r="M958" s="17"/>
      <c r="N958" s="17"/>
      <c r="O958" s="17"/>
      <c r="P958" s="17"/>
      <c r="Q958" s="17"/>
      <c r="R958" s="18"/>
    </row>
    <row r="959" spans="1:18" ht="18.75" customHeight="1" x14ac:dyDescent="0.2">
      <c r="A959" s="21"/>
      <c r="B959" s="21"/>
      <c r="K959" s="17"/>
      <c r="L959" s="17"/>
      <c r="M959" s="17"/>
      <c r="N959" s="17"/>
      <c r="O959" s="17"/>
      <c r="P959" s="17"/>
      <c r="Q959" s="17"/>
      <c r="R959" s="18"/>
    </row>
    <row r="960" spans="1:18" ht="18.75" customHeight="1" x14ac:dyDescent="0.2">
      <c r="A960" s="21"/>
      <c r="B960" s="21"/>
      <c r="K960" s="17"/>
      <c r="L960" s="17"/>
      <c r="M960" s="17"/>
      <c r="N960" s="17"/>
      <c r="O960" s="17"/>
      <c r="P960" s="17"/>
      <c r="Q960" s="17"/>
      <c r="R960" s="18"/>
    </row>
    <row r="961" spans="1:18" ht="18.75" customHeight="1" x14ac:dyDescent="0.2">
      <c r="A961" s="21"/>
      <c r="B961" s="21"/>
      <c r="K961" s="17"/>
      <c r="L961" s="17"/>
      <c r="M961" s="17"/>
      <c r="N961" s="17"/>
      <c r="O961" s="17"/>
      <c r="P961" s="17"/>
      <c r="Q961" s="17"/>
      <c r="R961" s="18"/>
    </row>
    <row r="962" spans="1:18" ht="18.75" customHeight="1" x14ac:dyDescent="0.2">
      <c r="A962" s="21"/>
      <c r="B962" s="21"/>
      <c r="K962" s="17"/>
      <c r="L962" s="17"/>
      <c r="M962" s="17"/>
      <c r="N962" s="17"/>
      <c r="O962" s="17"/>
      <c r="P962" s="17"/>
      <c r="Q962" s="17"/>
      <c r="R962" s="18"/>
    </row>
    <row r="963" spans="1:18" ht="18.75" customHeight="1" x14ac:dyDescent="0.2">
      <c r="A963" s="21"/>
      <c r="B963" s="21"/>
      <c r="K963" s="17"/>
      <c r="L963" s="17"/>
      <c r="M963" s="17"/>
      <c r="N963" s="17"/>
      <c r="O963" s="17"/>
      <c r="P963" s="17"/>
      <c r="Q963" s="17"/>
      <c r="R963" s="18"/>
    </row>
    <row r="964" spans="1:18" ht="18.75" customHeight="1" x14ac:dyDescent="0.2">
      <c r="A964" s="21"/>
      <c r="B964" s="21"/>
      <c r="K964" s="17"/>
      <c r="L964" s="17"/>
      <c r="M964" s="17"/>
      <c r="N964" s="17"/>
      <c r="O964" s="17"/>
      <c r="P964" s="17"/>
      <c r="Q964" s="17"/>
      <c r="R964" s="18"/>
    </row>
    <row r="965" spans="1:18" ht="18.75" customHeight="1" x14ac:dyDescent="0.2">
      <c r="A965" s="21"/>
      <c r="B965" s="21"/>
      <c r="K965" s="17"/>
      <c r="L965" s="17"/>
      <c r="M965" s="17"/>
      <c r="N965" s="17"/>
      <c r="O965" s="17"/>
      <c r="P965" s="17"/>
      <c r="Q965" s="17"/>
      <c r="R965" s="18"/>
    </row>
    <row r="966" spans="1:18" ht="18.75" customHeight="1" x14ac:dyDescent="0.2">
      <c r="A966" s="21"/>
      <c r="B966" s="21"/>
      <c r="K966" s="17"/>
      <c r="L966" s="17"/>
      <c r="M966" s="17"/>
      <c r="N966" s="17"/>
      <c r="O966" s="17"/>
      <c r="P966" s="17"/>
      <c r="Q966" s="17"/>
      <c r="R966" s="18"/>
    </row>
    <row r="967" spans="1:18" ht="18.75" customHeight="1" x14ac:dyDescent="0.2">
      <c r="A967" s="21"/>
      <c r="B967" s="21"/>
      <c r="K967" s="17"/>
      <c r="L967" s="17"/>
      <c r="M967" s="17"/>
      <c r="N967" s="17"/>
      <c r="O967" s="17"/>
      <c r="P967" s="17"/>
      <c r="Q967" s="17"/>
      <c r="R967" s="18"/>
    </row>
    <row r="968" spans="1:18" ht="18.75" customHeight="1" x14ac:dyDescent="0.2">
      <c r="A968" s="21"/>
      <c r="B968" s="21"/>
      <c r="K968" s="17"/>
      <c r="L968" s="17"/>
      <c r="M968" s="17"/>
      <c r="N968" s="17"/>
      <c r="O968" s="17"/>
      <c r="P968" s="17"/>
      <c r="Q968" s="17"/>
      <c r="R968" s="18"/>
    </row>
    <row r="969" spans="1:18" ht="18.75" customHeight="1" x14ac:dyDescent="0.2">
      <c r="A969" s="21"/>
      <c r="B969" s="21"/>
      <c r="K969" s="17"/>
      <c r="L969" s="17"/>
      <c r="M969" s="17"/>
      <c r="N969" s="17"/>
      <c r="O969" s="17"/>
      <c r="P969" s="17"/>
      <c r="Q969" s="17"/>
      <c r="R969" s="18"/>
    </row>
    <row r="970" spans="1:18" ht="18.75" customHeight="1" x14ac:dyDescent="0.2">
      <c r="A970" s="21"/>
      <c r="B970" s="21"/>
      <c r="K970" s="17"/>
      <c r="L970" s="17"/>
      <c r="M970" s="17"/>
      <c r="N970" s="17"/>
      <c r="O970" s="17"/>
      <c r="P970" s="17"/>
      <c r="Q970" s="17"/>
      <c r="R970" s="18"/>
    </row>
    <row r="971" spans="1:18" ht="18.75" customHeight="1" x14ac:dyDescent="0.2">
      <c r="A971" s="21"/>
      <c r="B971" s="21"/>
      <c r="K971" s="17"/>
      <c r="L971" s="17"/>
      <c r="M971" s="17"/>
      <c r="N971" s="17"/>
      <c r="O971" s="17"/>
      <c r="P971" s="17"/>
      <c r="Q971" s="17"/>
      <c r="R971" s="18"/>
    </row>
    <row r="972" spans="1:18" ht="18.75" customHeight="1" x14ac:dyDescent="0.2">
      <c r="A972" s="21"/>
      <c r="B972" s="21"/>
      <c r="K972" s="17"/>
      <c r="L972" s="17"/>
      <c r="M972" s="17"/>
      <c r="N972" s="17"/>
      <c r="O972" s="17"/>
      <c r="P972" s="17"/>
      <c r="Q972" s="17"/>
      <c r="R972" s="18"/>
    </row>
    <row r="973" spans="1:18" ht="18.75" customHeight="1" x14ac:dyDescent="0.2">
      <c r="A973" s="21"/>
      <c r="B973" s="21"/>
      <c r="K973" s="17"/>
      <c r="L973" s="17"/>
      <c r="M973" s="17"/>
      <c r="N973" s="17"/>
      <c r="O973" s="17"/>
      <c r="P973" s="17"/>
      <c r="Q973" s="17"/>
      <c r="R973" s="18"/>
    </row>
    <row r="974" spans="1:18" ht="18.75" customHeight="1" x14ac:dyDescent="0.2">
      <c r="A974" s="21"/>
      <c r="B974" s="21"/>
      <c r="K974" s="17"/>
      <c r="L974" s="17"/>
      <c r="M974" s="17"/>
      <c r="N974" s="17"/>
      <c r="O974" s="17"/>
      <c r="P974" s="17"/>
      <c r="Q974" s="17"/>
      <c r="R974" s="18"/>
    </row>
    <row r="975" spans="1:18" ht="18.75" customHeight="1" x14ac:dyDescent="0.2">
      <c r="A975" s="21"/>
      <c r="B975" s="21"/>
      <c r="K975" s="17"/>
      <c r="L975" s="17"/>
      <c r="M975" s="17"/>
      <c r="N975" s="17"/>
      <c r="O975" s="17"/>
      <c r="P975" s="17"/>
      <c r="Q975" s="17"/>
      <c r="R975" s="18"/>
    </row>
    <row r="976" spans="1:18" ht="18.75" customHeight="1" x14ac:dyDescent="0.2">
      <c r="A976" s="21"/>
      <c r="B976" s="21"/>
      <c r="K976" s="17"/>
      <c r="L976" s="17"/>
      <c r="M976" s="17"/>
      <c r="N976" s="17"/>
      <c r="O976" s="17"/>
      <c r="P976" s="17"/>
      <c r="Q976" s="17"/>
      <c r="R976" s="18"/>
    </row>
    <row r="977" spans="1:18" ht="18.75" customHeight="1" x14ac:dyDescent="0.2">
      <c r="A977" s="21"/>
      <c r="B977" s="21"/>
      <c r="K977" s="17"/>
      <c r="L977" s="17"/>
      <c r="M977" s="17"/>
      <c r="N977" s="17"/>
      <c r="O977" s="17"/>
      <c r="P977" s="17"/>
      <c r="Q977" s="17"/>
      <c r="R977" s="18"/>
    </row>
    <row r="978" spans="1:18" ht="18.75" customHeight="1" x14ac:dyDescent="0.2">
      <c r="A978" s="21"/>
      <c r="B978" s="21"/>
      <c r="K978" s="17"/>
      <c r="L978" s="17"/>
      <c r="M978" s="17"/>
      <c r="N978" s="17"/>
      <c r="O978" s="17"/>
      <c r="P978" s="17"/>
      <c r="Q978" s="17"/>
      <c r="R978" s="18"/>
    </row>
    <row r="979" spans="1:18" ht="18.75" customHeight="1" x14ac:dyDescent="0.2">
      <c r="A979" s="21"/>
      <c r="B979" s="21"/>
      <c r="K979" s="17"/>
      <c r="L979" s="17"/>
      <c r="M979" s="17"/>
      <c r="N979" s="17"/>
      <c r="O979" s="17"/>
      <c r="P979" s="17"/>
      <c r="Q979" s="17"/>
      <c r="R979" s="18"/>
    </row>
    <row r="980" spans="1:18" ht="18.75" customHeight="1" x14ac:dyDescent="0.2">
      <c r="A980" s="21"/>
      <c r="B980" s="21"/>
      <c r="K980" s="17"/>
      <c r="L980" s="17"/>
      <c r="M980" s="17"/>
      <c r="N980" s="17"/>
      <c r="O980" s="17"/>
      <c r="P980" s="17"/>
      <c r="Q980" s="17"/>
      <c r="R980" s="18"/>
    </row>
    <row r="981" spans="1:18" ht="18.75" customHeight="1" x14ac:dyDescent="0.2">
      <c r="A981" s="21"/>
      <c r="B981" s="21"/>
      <c r="K981" s="17"/>
      <c r="L981" s="17"/>
      <c r="M981" s="17"/>
      <c r="N981" s="17"/>
      <c r="O981" s="17"/>
      <c r="P981" s="17"/>
      <c r="Q981" s="17"/>
      <c r="R981" s="18"/>
    </row>
    <row r="982" spans="1:18" ht="18.75" customHeight="1" x14ac:dyDescent="0.2">
      <c r="A982" s="21"/>
      <c r="B982" s="21"/>
      <c r="K982" s="17"/>
      <c r="L982" s="17"/>
      <c r="M982" s="17"/>
      <c r="N982" s="17"/>
      <c r="O982" s="17"/>
      <c r="P982" s="17"/>
      <c r="Q982" s="17"/>
      <c r="R982" s="18"/>
    </row>
    <row r="983" spans="1:18" ht="18.75" customHeight="1" x14ac:dyDescent="0.2">
      <c r="A983" s="21"/>
      <c r="B983" s="21"/>
      <c r="K983" s="17"/>
      <c r="L983" s="17"/>
      <c r="M983" s="17"/>
      <c r="N983" s="17"/>
      <c r="O983" s="17"/>
      <c r="P983" s="17"/>
      <c r="Q983" s="17"/>
      <c r="R983" s="18"/>
    </row>
    <row r="984" spans="1:18" ht="18.75" customHeight="1" x14ac:dyDescent="0.2">
      <c r="A984" s="21"/>
      <c r="B984" s="21"/>
      <c r="K984" s="17"/>
      <c r="L984" s="17"/>
      <c r="M984" s="17"/>
      <c r="N984" s="17"/>
      <c r="O984" s="17"/>
      <c r="P984" s="17"/>
      <c r="Q984" s="17"/>
      <c r="R984" s="18"/>
    </row>
    <row r="985" spans="1:18" ht="18.75" customHeight="1" x14ac:dyDescent="0.2">
      <c r="A985" s="21"/>
      <c r="B985" s="21"/>
      <c r="K985" s="17"/>
      <c r="L985" s="17"/>
      <c r="M985" s="17"/>
      <c r="N985" s="17"/>
      <c r="O985" s="17"/>
      <c r="P985" s="17"/>
      <c r="Q985" s="17"/>
      <c r="R985" s="18"/>
    </row>
    <row r="986" spans="1:18" ht="18.75" customHeight="1" x14ac:dyDescent="0.2">
      <c r="A986" s="21"/>
      <c r="B986" s="21"/>
      <c r="K986" s="17"/>
      <c r="L986" s="17"/>
      <c r="M986" s="17"/>
      <c r="N986" s="17"/>
      <c r="O986" s="17"/>
      <c r="P986" s="17"/>
      <c r="Q986" s="17"/>
      <c r="R986" s="18"/>
    </row>
    <row r="987" spans="1:18" ht="18.75" customHeight="1" x14ac:dyDescent="0.2">
      <c r="A987" s="21"/>
      <c r="B987" s="21"/>
      <c r="K987" s="17"/>
      <c r="L987" s="17"/>
      <c r="M987" s="17"/>
      <c r="N987" s="17"/>
      <c r="O987" s="17"/>
      <c r="P987" s="17"/>
      <c r="Q987" s="17"/>
      <c r="R987" s="18"/>
    </row>
    <row r="988" spans="1:18" ht="18.75" customHeight="1" x14ac:dyDescent="0.2">
      <c r="A988" s="21"/>
      <c r="B988" s="21"/>
      <c r="K988" s="17"/>
      <c r="L988" s="17"/>
      <c r="M988" s="17"/>
      <c r="N988" s="17"/>
      <c r="O988" s="17"/>
      <c r="P988" s="17"/>
      <c r="Q988" s="17"/>
      <c r="R988" s="18"/>
    </row>
    <row r="989" spans="1:18" ht="18.75" customHeight="1" x14ac:dyDescent="0.2">
      <c r="A989" s="21"/>
      <c r="B989" s="21"/>
      <c r="K989" s="17"/>
      <c r="L989" s="17"/>
      <c r="M989" s="17"/>
      <c r="N989" s="17"/>
      <c r="O989" s="17"/>
      <c r="P989" s="17"/>
      <c r="Q989" s="17"/>
      <c r="R989" s="18"/>
    </row>
    <row r="990" spans="1:18" ht="18.75" customHeight="1" x14ac:dyDescent="0.2">
      <c r="A990" s="21"/>
      <c r="B990" s="21"/>
      <c r="K990" s="17"/>
      <c r="L990" s="17"/>
      <c r="M990" s="17"/>
      <c r="N990" s="17"/>
      <c r="O990" s="17"/>
      <c r="P990" s="17"/>
      <c r="Q990" s="17"/>
      <c r="R990" s="18"/>
    </row>
    <row r="991" spans="1:18" ht="18.75" customHeight="1" x14ac:dyDescent="0.2">
      <c r="A991" s="21"/>
      <c r="B991" s="21"/>
      <c r="K991" s="17"/>
      <c r="L991" s="17"/>
      <c r="M991" s="17"/>
      <c r="N991" s="17"/>
      <c r="O991" s="17"/>
      <c r="P991" s="17"/>
      <c r="Q991" s="17"/>
      <c r="R991" s="18"/>
    </row>
    <row r="992" spans="1:18" ht="18.75" customHeight="1" x14ac:dyDescent="0.2">
      <c r="A992" s="21"/>
      <c r="B992" s="21"/>
      <c r="K992" s="17"/>
      <c r="L992" s="17"/>
      <c r="M992" s="17"/>
      <c r="N992" s="17"/>
      <c r="O992" s="17"/>
      <c r="P992" s="17"/>
      <c r="Q992" s="17"/>
      <c r="R992" s="18"/>
    </row>
    <row r="993" spans="1:18" ht="18.75" customHeight="1" x14ac:dyDescent="0.2">
      <c r="A993" s="21"/>
      <c r="B993" s="21"/>
      <c r="K993" s="17"/>
      <c r="L993" s="17"/>
      <c r="M993" s="17"/>
      <c r="N993" s="17"/>
      <c r="O993" s="17"/>
      <c r="P993" s="17"/>
      <c r="Q993" s="17"/>
      <c r="R993" s="18"/>
    </row>
  </sheetData>
  <sheetProtection algorithmName="SHA-512" hashValue="vOWzTplhE7DIsKoD2gLJ5eq27FeKnGPd7T2LYHXYZp6+F9qLSLyc4KAB/DM15WlFuH5NtAYhhD9DiHQZLFOdXA==" saltValue="+LwENzRCBB55lIRYdk4Z5w==" spinCount="100000" sheet="1" objects="1" scenarios="1" selectLockedCells="1" selectUnlockedCells="1"/>
  <mergeCells count="4">
    <mergeCell ref="A26:D26"/>
    <mergeCell ref="A34:J34"/>
    <mergeCell ref="A2:J2"/>
    <mergeCell ref="A12:J12"/>
  </mergeCells>
  <pageMargins left="0.23622047244094491" right="0.23622047244094491" top="0.19685039370078741" bottom="0.15748031496062992" header="0" footer="0"/>
  <pageSetup paperSize="9" scale="5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9714-0C83-4BD9-B47A-BA1B7727C21A}">
  <sheetPr>
    <tabColor theme="0" tint="-4.9989318521683403E-2"/>
  </sheetPr>
  <dimension ref="A1:R993"/>
  <sheetViews>
    <sheetView showGridLines="0" workbookViewId="0">
      <selection activeCell="C4" sqref="C4"/>
    </sheetView>
  </sheetViews>
  <sheetFormatPr defaultColWidth="14.42578125" defaultRowHeight="15" customHeight="1" x14ac:dyDescent="0.2"/>
  <cols>
    <col min="1" max="1" width="56.140625" style="4" customWidth="1"/>
    <col min="2" max="2" width="9.5703125" style="4" hidden="1" customWidth="1"/>
    <col min="3" max="3" width="9.85546875" style="4" hidden="1" customWidth="1"/>
    <col min="4" max="4" width="3.42578125" style="4" customWidth="1"/>
    <col min="5" max="5" width="24.140625" style="4" customWidth="1"/>
    <col min="6" max="6" width="17.140625" style="4" customWidth="1"/>
    <col min="7" max="7" width="28.42578125" style="4" hidden="1" customWidth="1"/>
    <col min="8" max="8" width="9.42578125" style="4" hidden="1" customWidth="1"/>
    <col min="9" max="9" width="9.85546875" style="4" hidden="1" customWidth="1"/>
    <col min="10" max="10" width="14.42578125" style="4" customWidth="1"/>
    <col min="11" max="11" width="9.140625" style="4" customWidth="1"/>
    <col min="12" max="12" width="14.85546875" style="4" customWidth="1"/>
    <col min="13" max="13" width="27.85546875" style="4" customWidth="1"/>
    <col min="14" max="14" width="10" style="4" hidden="1" customWidth="1"/>
    <col min="15" max="15" width="12" style="4" hidden="1" customWidth="1"/>
    <col min="16" max="16" width="10.42578125" style="4" hidden="1" customWidth="1"/>
    <col min="17" max="17" width="8.5703125" style="4" hidden="1" customWidth="1"/>
    <col min="18" max="18" width="36.85546875" style="4" hidden="1" customWidth="1"/>
    <col min="19" max="25" width="8.85546875" style="4" customWidth="1"/>
    <col min="26" max="16384" width="14.42578125" style="4"/>
  </cols>
  <sheetData>
    <row r="1" spans="1:18" s="3" customFormat="1" ht="15" customHeight="1" thickBot="1" x14ac:dyDescent="0.25">
      <c r="A1" s="14" t="s">
        <v>0</v>
      </c>
      <c r="B1" s="15"/>
      <c r="C1" s="15"/>
      <c r="D1" s="15"/>
      <c r="E1" s="15"/>
      <c r="F1" s="15"/>
      <c r="G1" s="15"/>
      <c r="H1" s="15"/>
      <c r="I1" s="15"/>
      <c r="J1" s="16"/>
    </row>
    <row r="2" spans="1:18" ht="18.75" customHeight="1" x14ac:dyDescent="0.2">
      <c r="A2" s="373" t="s">
        <v>1</v>
      </c>
      <c r="B2" s="374"/>
      <c r="C2" s="374"/>
      <c r="D2" s="374"/>
      <c r="E2" s="374"/>
      <c r="F2" s="374"/>
      <c r="G2" s="374"/>
      <c r="H2" s="374"/>
      <c r="I2" s="374"/>
      <c r="J2" s="375"/>
      <c r="K2" s="17"/>
      <c r="L2" s="17"/>
      <c r="M2" s="17"/>
      <c r="N2" s="17"/>
      <c r="O2" s="17"/>
      <c r="P2" s="17"/>
      <c r="Q2" s="17"/>
      <c r="R2" s="18"/>
    </row>
    <row r="3" spans="1:18" ht="18.75" customHeight="1" thickBot="1" x14ac:dyDescent="0.25">
      <c r="A3" s="81"/>
      <c r="B3" s="82"/>
      <c r="C3" s="83"/>
      <c r="D3" s="83"/>
      <c r="E3" s="83"/>
      <c r="F3" s="83"/>
      <c r="J3" s="84"/>
      <c r="K3" s="17"/>
      <c r="L3" s="17"/>
      <c r="M3" s="17"/>
      <c r="N3" s="17"/>
      <c r="O3" s="17"/>
      <c r="P3" s="17"/>
      <c r="Q3" s="17"/>
      <c r="R3" s="18"/>
    </row>
    <row r="4" spans="1:18" ht="18.75" customHeight="1" thickBot="1" x14ac:dyDescent="0.25">
      <c r="A4" s="85" t="s">
        <v>2</v>
      </c>
      <c r="B4" s="21"/>
      <c r="E4" s="22"/>
      <c r="G4" s="86" t="s">
        <v>3</v>
      </c>
      <c r="H4" s="86"/>
      <c r="I4" s="23">
        <f>E4*E10/35</f>
        <v>0</v>
      </c>
      <c r="J4" s="84"/>
      <c r="K4" s="18"/>
      <c r="L4" s="24">
        <f>(E4+(26*7))</f>
        <v>182</v>
      </c>
      <c r="M4" s="17" t="s">
        <v>4</v>
      </c>
      <c r="N4" s="17"/>
      <c r="O4" s="17"/>
      <c r="P4" s="17"/>
      <c r="Q4" s="17"/>
      <c r="R4" s="18"/>
    </row>
    <row r="5" spans="1:18" ht="20.25" customHeight="1" thickBot="1" x14ac:dyDescent="0.25">
      <c r="A5" s="85" t="s">
        <v>5</v>
      </c>
      <c r="B5" s="21"/>
      <c r="G5" s="86"/>
      <c r="H5" s="86"/>
      <c r="I5" s="86"/>
      <c r="J5" s="84"/>
      <c r="K5" s="17"/>
      <c r="L5" s="17"/>
      <c r="M5" s="17"/>
      <c r="N5" s="17"/>
      <c r="O5" s="17"/>
      <c r="P5" s="17"/>
      <c r="Q5" s="17"/>
      <c r="R5" s="18"/>
    </row>
    <row r="6" spans="1:18" ht="18.75" customHeight="1" thickBot="1" x14ac:dyDescent="0.25">
      <c r="A6" s="85" t="s">
        <v>6</v>
      </c>
      <c r="B6" s="21"/>
      <c r="E6" s="22" t="str">
        <f>Calculator!E50</f>
        <v/>
      </c>
      <c r="G6" s="87" t="s">
        <v>7</v>
      </c>
      <c r="H6" s="86"/>
      <c r="I6" s="1">
        <v>1250</v>
      </c>
      <c r="J6" s="84"/>
      <c r="K6" s="17"/>
      <c r="L6" s="17"/>
      <c r="N6" s="17"/>
      <c r="O6" s="17"/>
      <c r="P6" s="17"/>
      <c r="Q6" s="17"/>
      <c r="R6" s="18"/>
    </row>
    <row r="7" spans="1:18" ht="9" customHeight="1" x14ac:dyDescent="0.2">
      <c r="A7" s="85"/>
      <c r="B7" s="21"/>
      <c r="G7" s="86"/>
      <c r="H7" s="86"/>
      <c r="I7" s="86"/>
      <c r="J7" s="84"/>
      <c r="K7" s="17"/>
      <c r="L7" s="17"/>
      <c r="M7" s="17"/>
      <c r="N7" s="17"/>
      <c r="O7" s="17"/>
      <c r="P7" s="17"/>
      <c r="Q7" s="17"/>
      <c r="R7" s="18"/>
    </row>
    <row r="8" spans="1:18" ht="18.75" hidden="1" customHeight="1" thickBot="1" x14ac:dyDescent="0.25">
      <c r="A8" s="85" t="s">
        <v>8</v>
      </c>
      <c r="B8" s="21"/>
      <c r="E8" s="25" t="s">
        <v>9</v>
      </c>
      <c r="G8" s="87" t="s">
        <v>10</v>
      </c>
      <c r="H8" s="86"/>
      <c r="I8" s="2">
        <f>IF(ISERROR(VLOOKUP(E8,[1]Data!G2:H5,2,FALSE)),0,VLOOKUP(E8,[1]Data!G2:H5,2,FALSE))</f>
        <v>0.05</v>
      </c>
      <c r="J8" s="84"/>
      <c r="K8" s="17"/>
      <c r="L8" s="17"/>
      <c r="M8" s="17"/>
      <c r="N8" s="17"/>
      <c r="O8" s="17"/>
      <c r="P8" s="17"/>
      <c r="Q8" s="17"/>
      <c r="R8" s="18"/>
    </row>
    <row r="9" spans="1:18" ht="10.5" hidden="1" customHeight="1" thickBot="1" x14ac:dyDescent="0.25">
      <c r="A9" s="85"/>
      <c r="B9" s="21"/>
      <c r="G9" s="86"/>
      <c r="H9" s="86"/>
      <c r="I9" s="86"/>
      <c r="J9" s="84"/>
      <c r="K9" s="17"/>
      <c r="L9" s="17"/>
      <c r="M9" s="17"/>
      <c r="N9" s="17"/>
      <c r="O9" s="17"/>
      <c r="P9" s="17"/>
      <c r="Q9" s="17"/>
      <c r="R9" s="18"/>
    </row>
    <row r="10" spans="1:18" ht="18.75" hidden="1" customHeight="1" thickBot="1" x14ac:dyDescent="0.25">
      <c r="A10" s="85" t="s">
        <v>11</v>
      </c>
      <c r="B10" s="3"/>
      <c r="C10" s="21"/>
      <c r="D10" s="21"/>
      <c r="E10" s="26"/>
      <c r="G10" s="87" t="s">
        <v>12</v>
      </c>
      <c r="H10" s="86"/>
      <c r="I10" s="2">
        <f>IF(ISERROR(VLOOKUP(E8,[1]Data!G2:I5,3,FALSE)),0,VLOOKUP(E8,[1]Data!G2:I5,3,FALSE))</f>
        <v>0.03</v>
      </c>
      <c r="J10" s="84"/>
      <c r="K10" s="17"/>
      <c r="L10" s="24">
        <f>(E10-(15*7))</f>
        <v>-105</v>
      </c>
      <c r="M10" s="17" t="s">
        <v>13</v>
      </c>
      <c r="N10" s="17"/>
      <c r="O10" s="17"/>
      <c r="P10" s="17"/>
      <c r="Q10" s="17"/>
      <c r="R10" s="18"/>
    </row>
    <row r="11" spans="1:18" ht="18.75" customHeight="1" thickBot="1" x14ac:dyDescent="0.25">
      <c r="A11" s="85"/>
      <c r="B11" s="21"/>
      <c r="G11" s="88"/>
      <c r="H11" s="88"/>
      <c r="I11" s="86"/>
      <c r="J11" s="84"/>
      <c r="K11" s="17"/>
      <c r="L11" s="17"/>
      <c r="M11" s="17"/>
      <c r="N11" s="17"/>
      <c r="O11" s="17"/>
      <c r="P11" s="17"/>
      <c r="Q11" s="17"/>
      <c r="R11" s="18"/>
    </row>
    <row r="12" spans="1:18" ht="18.75" customHeight="1" x14ac:dyDescent="0.2">
      <c r="A12" s="376" t="s">
        <v>14</v>
      </c>
      <c r="B12" s="377"/>
      <c r="C12" s="377"/>
      <c r="D12" s="377"/>
      <c r="E12" s="377"/>
      <c r="F12" s="377"/>
      <c r="G12" s="377"/>
      <c r="H12" s="377"/>
      <c r="I12" s="377"/>
      <c r="J12" s="378"/>
      <c r="K12" s="17"/>
      <c r="L12" s="17"/>
      <c r="M12" s="17"/>
      <c r="N12" s="17"/>
      <c r="O12" s="17"/>
      <c r="P12" s="17"/>
      <c r="Q12" s="17"/>
      <c r="R12" s="18"/>
    </row>
    <row r="13" spans="1:18" ht="18.75" customHeight="1" thickBot="1" x14ac:dyDescent="0.25">
      <c r="A13" s="89"/>
      <c r="B13" s="21"/>
      <c r="C13" s="7"/>
      <c r="D13" s="7"/>
      <c r="E13" s="7"/>
      <c r="J13" s="84"/>
      <c r="K13" s="17"/>
      <c r="L13" s="17"/>
      <c r="M13" s="17"/>
      <c r="N13" s="17"/>
      <c r="O13" s="17"/>
      <c r="P13" s="17"/>
      <c r="Q13" s="17"/>
      <c r="R13" s="18"/>
    </row>
    <row r="14" spans="1:18" ht="18.75" customHeight="1" thickBot="1" x14ac:dyDescent="0.25">
      <c r="A14" s="90" t="s">
        <v>15</v>
      </c>
      <c r="B14" s="21"/>
      <c r="C14" s="7"/>
      <c r="D14" s="7"/>
      <c r="E14" s="27">
        <f>IF(E6="",(E4/12),(E6/12))</f>
        <v>0</v>
      </c>
      <c r="G14" s="3" t="s">
        <v>16</v>
      </c>
      <c r="I14" s="9">
        <f>(E14-E18)*12/52.14285714</f>
        <v>0</v>
      </c>
      <c r="J14" s="84"/>
      <c r="K14" s="17"/>
      <c r="L14" s="24">
        <f>INT((E4-1)/6)*6+1</f>
        <v>-5</v>
      </c>
      <c r="M14" s="17" t="s">
        <v>17</v>
      </c>
      <c r="N14" s="17"/>
      <c r="O14" s="17"/>
      <c r="P14" s="17"/>
      <c r="Q14" s="17"/>
      <c r="R14" s="18"/>
    </row>
    <row r="15" spans="1:18" ht="12.75" customHeight="1" thickBot="1" x14ac:dyDescent="0.25">
      <c r="A15" s="90"/>
      <c r="B15" s="21"/>
      <c r="C15" s="7"/>
      <c r="D15" s="7"/>
      <c r="E15" s="91"/>
      <c r="G15" s="3"/>
      <c r="I15" s="5"/>
      <c r="J15" s="84"/>
      <c r="K15" s="17"/>
      <c r="L15" s="24"/>
      <c r="M15" s="17"/>
      <c r="N15" s="17"/>
      <c r="O15" s="17"/>
      <c r="P15" s="17"/>
      <c r="Q15" s="17"/>
      <c r="R15" s="18"/>
    </row>
    <row r="16" spans="1:18" ht="18.75" customHeight="1" thickBot="1" x14ac:dyDescent="0.25">
      <c r="A16" s="90" t="s">
        <v>18</v>
      </c>
      <c r="B16" s="21"/>
      <c r="C16" s="7"/>
      <c r="D16" s="7"/>
      <c r="E16" s="27" t="str">
        <f>IF(E10="","",(E14*E10/35))</f>
        <v/>
      </c>
      <c r="G16" s="3" t="s">
        <v>19</v>
      </c>
      <c r="I16" s="6">
        <f>(E4*E10/35)/52</f>
        <v>0</v>
      </c>
      <c r="J16" s="84"/>
      <c r="K16" s="17"/>
      <c r="L16" s="24"/>
      <c r="M16" s="17"/>
      <c r="N16" s="17"/>
      <c r="O16" s="17"/>
      <c r="P16" s="17"/>
      <c r="Q16" s="17"/>
      <c r="R16" s="18"/>
    </row>
    <row r="17" spans="1:18" ht="11.25" customHeight="1" thickBot="1" x14ac:dyDescent="0.25">
      <c r="A17" s="89"/>
      <c r="B17" s="21"/>
      <c r="C17" s="7"/>
      <c r="D17" s="7"/>
      <c r="E17" s="7"/>
      <c r="G17" s="3"/>
      <c r="I17" s="7"/>
      <c r="J17" s="84"/>
      <c r="K17" s="17"/>
      <c r="L17" s="17"/>
      <c r="M17" s="17"/>
      <c r="N17" s="17"/>
      <c r="O17" s="17"/>
      <c r="P17" s="17"/>
      <c r="Q17" s="17"/>
      <c r="R17" s="18"/>
    </row>
    <row r="18" spans="1:18" ht="18.75" customHeight="1" thickBot="1" x14ac:dyDescent="0.25">
      <c r="A18" s="90" t="s">
        <v>20</v>
      </c>
      <c r="B18" s="21"/>
      <c r="C18" s="7"/>
      <c r="D18" s="7"/>
      <c r="E18" s="27">
        <f>IF(E16="",(E14*I8),(E16*I8))</f>
        <v>0</v>
      </c>
      <c r="G18" s="3" t="s">
        <v>21</v>
      </c>
      <c r="I18" s="8">
        <v>166</v>
      </c>
      <c r="J18" s="84"/>
      <c r="K18" s="28"/>
      <c r="L18" s="24">
        <f>E10+7-WEEKDAY(E10)</f>
        <v>0</v>
      </c>
      <c r="M18" s="17" t="s">
        <v>22</v>
      </c>
      <c r="N18" s="17"/>
      <c r="O18" s="17"/>
      <c r="P18" s="17"/>
      <c r="Q18" s="17"/>
      <c r="R18" s="18"/>
    </row>
    <row r="19" spans="1:18" ht="18.75" customHeight="1" thickBot="1" x14ac:dyDescent="0.25">
      <c r="A19" s="89"/>
      <c r="B19" s="21"/>
      <c r="C19" s="7"/>
      <c r="D19" s="7"/>
      <c r="E19" s="7"/>
      <c r="G19" s="3"/>
      <c r="I19" s="7"/>
      <c r="J19" s="84"/>
      <c r="K19" s="17"/>
      <c r="L19" s="17"/>
      <c r="M19" s="17"/>
      <c r="N19" s="17"/>
      <c r="O19" s="17"/>
      <c r="P19" s="17"/>
      <c r="Q19" s="17"/>
      <c r="R19" s="18"/>
    </row>
    <row r="20" spans="1:18" ht="18.75" customHeight="1" thickBot="1" x14ac:dyDescent="0.25">
      <c r="A20" s="90" t="s">
        <v>23</v>
      </c>
      <c r="B20" s="21"/>
      <c r="C20" s="7"/>
      <c r="D20" s="7"/>
      <c r="E20" s="27">
        <f>IF(E10="",E14-E18,E16-E18)</f>
        <v>0</v>
      </c>
      <c r="G20" s="3"/>
      <c r="I20" s="7"/>
      <c r="J20" s="84"/>
      <c r="K20" s="17"/>
      <c r="L20" s="17"/>
      <c r="M20" s="17"/>
      <c r="N20" s="17"/>
      <c r="O20" s="17"/>
      <c r="P20" s="17"/>
      <c r="Q20" s="17"/>
      <c r="R20" s="18"/>
    </row>
    <row r="21" spans="1:18" ht="18.75" customHeight="1" thickBot="1" x14ac:dyDescent="0.25">
      <c r="A21" s="89"/>
      <c r="B21" s="21"/>
      <c r="C21" s="7"/>
      <c r="D21" s="7"/>
      <c r="E21" s="7"/>
      <c r="G21" s="3"/>
      <c r="I21" s="7"/>
      <c r="J21" s="84"/>
      <c r="K21" s="17"/>
      <c r="L21" s="17"/>
      <c r="M21" s="17"/>
      <c r="N21" s="17"/>
      <c r="O21" s="17"/>
      <c r="P21" s="17"/>
      <c r="Q21" s="17"/>
      <c r="R21" s="18"/>
    </row>
    <row r="22" spans="1:18" ht="21.75" customHeight="1" thickBot="1" x14ac:dyDescent="0.25">
      <c r="A22" s="92" t="s">
        <v>24</v>
      </c>
      <c r="B22" s="30"/>
      <c r="C22" s="31"/>
      <c r="D22" s="31"/>
      <c r="E22" s="27">
        <f>IF(E20&lt;797,0,IF(E20=4189,(4189-797)*12%,IF(E20&gt;4189,(E20-4189)*2%+(4189-797)*12%,IF(AND(E20&gt;797,(E20&lt;4189)),(E20-797)*12%,0))))</f>
        <v>0</v>
      </c>
      <c r="G22" s="3" t="s">
        <v>25</v>
      </c>
      <c r="I22" s="9">
        <f>IF(E16="N/A",(I14-I18),(I16))</f>
        <v>0</v>
      </c>
      <c r="J22" s="84"/>
      <c r="K22" s="17"/>
      <c r="L22" s="32">
        <f>(L18-L14)/7</f>
        <v>0.7142857142857143</v>
      </c>
      <c r="M22" s="17"/>
      <c r="N22" s="17"/>
      <c r="O22" s="17"/>
      <c r="P22" s="17"/>
      <c r="Q22" s="17"/>
      <c r="R22" s="18"/>
    </row>
    <row r="23" spans="1:18" ht="11.25" customHeight="1" thickBot="1" x14ac:dyDescent="0.25">
      <c r="A23" s="92"/>
      <c r="B23" s="30"/>
      <c r="C23" s="31"/>
      <c r="D23" s="31"/>
      <c r="E23" s="31"/>
      <c r="G23" s="3"/>
      <c r="I23" s="7"/>
      <c r="J23" s="84"/>
      <c r="K23" s="17"/>
      <c r="L23" s="17"/>
      <c r="M23" s="17"/>
      <c r="N23" s="17"/>
      <c r="O23" s="17"/>
      <c r="P23" s="17"/>
      <c r="Q23" s="17"/>
      <c r="R23" s="18"/>
    </row>
    <row r="24" spans="1:18" ht="21.75" customHeight="1" thickBot="1" x14ac:dyDescent="0.25">
      <c r="A24" s="85" t="s">
        <v>26</v>
      </c>
      <c r="B24" s="3"/>
      <c r="C24" s="21"/>
      <c r="D24" s="21"/>
      <c r="E24" s="27" t="str">
        <f>IF((E20)&gt;[1]Bands!$B$8,((((E20)-([1]Bands!$B$8))*[1]Bands!$D$8)+((([1]Bands!$C$7-[1]Bands!$B$7)*[1]Bands!$D$7))+((([1]Bands!$C$6-[1]Bands!$B$6)*[1]Bands!$D$6))+((([1]Bands!$C$5-[1]Bands!$B$5)*[1]Bands!$D$5))+((([1]Bands!$C$4-[1]Bands!$B$4)*[1]Bands!$D$4))),IF((E20)&gt;[1]Bands!$B$7,((((E20)-([1]Bands!$B$7))*[1]Bands!$D$7)+((([1]Bands!$C$6-[1]Bands!$B$6)*[1]Bands!$D$6))+((([1]Bands!$C$5-[1]Bands!$B$5)*[1]Bands!$D$5))+((([1]Bands!$C$4-[1]Bands!$B$4)*[1]Bands!$D$4))),IF((E20)&gt;[1]Bands!$B$6,(((E20)-[1]Bands!$B$6)*[1]Bands!$D$6)+(([1]Bands!$C$5-[1]Bands!$B$5)*[1]Bands!$D$5)+(([1]Bands!$C$4-[1]Bands!$B$4)*[1]Bands!$D$4),IF((E20)&gt;[1]Bands!$B$5,(((E20)-[1]Bands!$B$5)*[1]Bands!$D$5)+(([1]Bands!$C$4-[1]Bands!$B$4)*[1]Bands!$D$4),IF((E20)&gt;[1]Bands!$B$4,(((E20)-[1]Bands!$B$4)*[1]Bands!$D$4),"£0.00")))))</f>
        <v>£0.00</v>
      </c>
      <c r="G24" s="3" t="s">
        <v>27</v>
      </c>
      <c r="I24" s="9">
        <f>I22*52/12</f>
        <v>0</v>
      </c>
      <c r="J24" s="84"/>
      <c r="K24" s="17"/>
      <c r="L24" s="24"/>
      <c r="M24" s="17"/>
      <c r="N24" s="17"/>
      <c r="O24" s="17"/>
      <c r="P24" s="17"/>
      <c r="Q24" s="17"/>
      <c r="R24" s="18"/>
    </row>
    <row r="25" spans="1:18" ht="8.25" customHeight="1" thickBot="1" x14ac:dyDescent="0.25">
      <c r="A25" s="85"/>
      <c r="B25" s="3"/>
      <c r="C25" s="21"/>
      <c r="D25" s="21"/>
      <c r="E25" s="93"/>
      <c r="G25" s="3"/>
      <c r="I25" s="7"/>
      <c r="J25" s="84"/>
      <c r="K25" s="17"/>
      <c r="L25" s="17"/>
      <c r="M25" s="17"/>
      <c r="N25" s="17"/>
      <c r="O25" s="17"/>
      <c r="P25" s="17"/>
      <c r="Q25" s="17"/>
      <c r="R25" s="18"/>
    </row>
    <row r="26" spans="1:18" ht="18.75" customHeight="1" thickTop="1" thickBot="1" x14ac:dyDescent="0.25">
      <c r="A26" s="367" t="s">
        <v>28</v>
      </c>
      <c r="B26" s="368"/>
      <c r="C26" s="368"/>
      <c r="D26" s="369"/>
      <c r="E26" s="33">
        <f>IF(E14=0,0,IF(E16="",(E14-E18-E22-E24),E16-E18-E22-E24))</f>
        <v>0</v>
      </c>
      <c r="F26" s="94"/>
      <c r="G26" s="94" t="s">
        <v>29</v>
      </c>
      <c r="H26" s="94"/>
      <c r="I26" s="95">
        <v>0.12</v>
      </c>
      <c r="J26" s="96"/>
      <c r="K26" s="17"/>
      <c r="L26" s="17"/>
      <c r="M26" s="17"/>
      <c r="N26" s="17"/>
      <c r="O26" s="17"/>
      <c r="P26" s="17"/>
      <c r="Q26" s="17"/>
      <c r="R26" s="18"/>
    </row>
    <row r="27" spans="1:18" ht="10.5" customHeight="1" thickTop="1" thickBot="1" x14ac:dyDescent="0.25">
      <c r="A27" s="97"/>
      <c r="B27" s="98"/>
      <c r="C27" s="98"/>
      <c r="D27" s="99"/>
      <c r="E27" s="100"/>
      <c r="F27" s="101"/>
      <c r="G27" s="102"/>
      <c r="H27" s="101"/>
      <c r="I27" s="103"/>
      <c r="J27" s="104"/>
      <c r="K27" s="17"/>
      <c r="L27" s="17"/>
      <c r="M27" s="17"/>
      <c r="N27" s="17"/>
      <c r="O27" s="17"/>
      <c r="P27" s="17"/>
      <c r="Q27" s="17"/>
      <c r="R27" s="18"/>
    </row>
    <row r="28" spans="1:18" ht="18.75" hidden="1" customHeight="1" x14ac:dyDescent="0.2">
      <c r="A28" s="34"/>
      <c r="B28" s="35"/>
      <c r="C28" s="35"/>
      <c r="D28" s="31"/>
      <c r="E28" s="36"/>
      <c r="G28" s="3" t="s">
        <v>30</v>
      </c>
      <c r="I28" s="80">
        <f>E4-12500</f>
        <v>-12500</v>
      </c>
      <c r="J28" s="19"/>
      <c r="K28" s="17"/>
      <c r="L28" s="17"/>
      <c r="M28" s="17"/>
      <c r="N28" s="17"/>
      <c r="O28" s="17"/>
      <c r="P28" s="17"/>
      <c r="Q28" s="17"/>
      <c r="R28" s="18"/>
    </row>
    <row r="29" spans="1:18" ht="18.75" hidden="1" customHeight="1" x14ac:dyDescent="0.2">
      <c r="A29" s="34"/>
      <c r="B29" s="35"/>
      <c r="C29" s="35"/>
      <c r="D29" s="31"/>
      <c r="E29" s="36"/>
      <c r="G29" s="3" t="s">
        <v>31</v>
      </c>
      <c r="I29" s="9">
        <f>IF(I16=0,0,((E4*E10/35)-12500))</f>
        <v>0</v>
      </c>
      <c r="J29" s="19"/>
      <c r="K29" s="17"/>
      <c r="L29" s="17"/>
      <c r="M29" s="17"/>
      <c r="N29" s="17"/>
      <c r="O29" s="17"/>
      <c r="P29" s="17"/>
      <c r="Q29" s="17"/>
      <c r="R29" s="18"/>
    </row>
    <row r="30" spans="1:18" ht="18.75" hidden="1" customHeight="1" x14ac:dyDescent="0.2">
      <c r="A30" s="34"/>
      <c r="B30" s="35"/>
      <c r="C30" s="35"/>
      <c r="D30" s="31"/>
      <c r="E30" s="36"/>
      <c r="G30" s="3" t="s">
        <v>32</v>
      </c>
      <c r="I30" s="37">
        <f>I28/12</f>
        <v>-1041.6666666666667</v>
      </c>
      <c r="J30" s="19"/>
      <c r="K30" s="17"/>
      <c r="L30" s="17"/>
      <c r="M30" s="17"/>
      <c r="N30" s="17"/>
      <c r="O30" s="17"/>
      <c r="P30" s="17"/>
      <c r="Q30" s="17"/>
      <c r="R30" s="18"/>
    </row>
    <row r="31" spans="1:18" ht="18.75" hidden="1" customHeight="1" x14ac:dyDescent="0.2">
      <c r="A31" s="29"/>
      <c r="B31" s="30"/>
      <c r="C31" s="31"/>
      <c r="D31" s="31"/>
      <c r="E31" s="31"/>
      <c r="G31" s="3" t="s">
        <v>33</v>
      </c>
      <c r="I31" s="9">
        <f>I29/12</f>
        <v>0</v>
      </c>
      <c r="J31" s="19"/>
      <c r="K31" s="17"/>
      <c r="L31" s="17"/>
      <c r="M31" s="17"/>
      <c r="N31" s="17"/>
      <c r="O31" s="17"/>
      <c r="P31" s="17"/>
      <c r="Q31" s="17"/>
      <c r="R31" s="18"/>
    </row>
    <row r="32" spans="1:18" ht="18.75" hidden="1" customHeight="1" x14ac:dyDescent="0.2">
      <c r="A32" s="29"/>
      <c r="B32" s="30"/>
      <c r="C32" s="31"/>
      <c r="D32" s="31"/>
      <c r="E32" s="31"/>
      <c r="I32" s="38"/>
      <c r="J32" s="19"/>
      <c r="K32" s="17"/>
      <c r="L32" s="17"/>
      <c r="M32" s="17"/>
      <c r="N32" s="17"/>
      <c r="O32" s="17"/>
      <c r="P32" s="17"/>
      <c r="Q32" s="17"/>
      <c r="R32" s="18"/>
    </row>
    <row r="33" spans="1:18" ht="3.75" customHeight="1" x14ac:dyDescent="0.2">
      <c r="A33" s="29"/>
      <c r="B33" s="30"/>
      <c r="C33" s="31"/>
      <c r="D33" s="31"/>
      <c r="E33" s="31"/>
      <c r="I33" s="38"/>
      <c r="J33" s="19"/>
      <c r="K33" s="17"/>
      <c r="L33" s="17"/>
      <c r="M33" s="17"/>
      <c r="N33" s="17"/>
      <c r="O33" s="17"/>
      <c r="P33" s="17"/>
      <c r="Q33" s="17"/>
      <c r="R33" s="18"/>
    </row>
    <row r="34" spans="1:18" ht="18.75" hidden="1" customHeight="1" x14ac:dyDescent="0.2">
      <c r="A34" s="370" t="s">
        <v>34</v>
      </c>
      <c r="B34" s="371"/>
      <c r="C34" s="371"/>
      <c r="D34" s="371"/>
      <c r="E34" s="371"/>
      <c r="F34" s="371"/>
      <c r="G34" s="371"/>
      <c r="H34" s="371"/>
      <c r="I34" s="371"/>
      <c r="J34" s="372"/>
      <c r="K34" s="17"/>
      <c r="L34" s="17"/>
      <c r="M34" s="17"/>
      <c r="N34" s="17"/>
      <c r="O34" s="17"/>
      <c r="P34" s="17"/>
      <c r="Q34" s="17"/>
      <c r="R34" s="18"/>
    </row>
    <row r="35" spans="1:18" ht="18.75" hidden="1" customHeight="1" thickBot="1" x14ac:dyDescent="0.25">
      <c r="A35" s="39"/>
      <c r="B35" s="40"/>
      <c r="C35" s="40"/>
      <c r="D35" s="40"/>
      <c r="E35" s="40"/>
      <c r="F35" s="40"/>
      <c r="G35" s="40"/>
      <c r="H35" s="40"/>
      <c r="I35" s="40"/>
      <c r="J35" s="41"/>
      <c r="K35" s="17"/>
      <c r="L35" s="17"/>
      <c r="M35" s="17"/>
      <c r="N35" s="17"/>
      <c r="O35" s="17"/>
      <c r="P35" s="17"/>
      <c r="Q35" s="17"/>
      <c r="R35" s="18"/>
    </row>
    <row r="36" spans="1:18" ht="18.75" hidden="1" customHeight="1" thickBot="1" x14ac:dyDescent="0.25">
      <c r="A36" s="20" t="s">
        <v>35</v>
      </c>
      <c r="B36" s="42"/>
      <c r="C36" s="42"/>
      <c r="D36" s="42"/>
      <c r="E36" s="43">
        <f>IF(E20&gt;[1]Bands!B22,E20-[1]Bands!B22)*[1]Bands!E22</f>
        <v>0</v>
      </c>
      <c r="F36" s="42"/>
      <c r="G36" s="3" t="s">
        <v>36</v>
      </c>
      <c r="I36" s="9">
        <f>(E14-E18)*12/52</f>
        <v>0</v>
      </c>
      <c r="J36" s="44"/>
      <c r="K36" s="17"/>
      <c r="L36" s="17"/>
      <c r="M36" s="17"/>
      <c r="N36" s="17"/>
      <c r="O36" s="17"/>
      <c r="P36" s="17"/>
      <c r="Q36" s="17"/>
      <c r="R36" s="18"/>
    </row>
    <row r="37" spans="1:18" ht="9" hidden="1" customHeight="1" thickBot="1" x14ac:dyDescent="0.25">
      <c r="A37" s="20"/>
      <c r="B37" s="42"/>
      <c r="C37" s="42"/>
      <c r="D37" s="42"/>
      <c r="E37" s="42"/>
      <c r="F37" s="42"/>
      <c r="G37" s="3"/>
      <c r="I37" s="7"/>
      <c r="J37" s="44"/>
      <c r="K37" s="17"/>
      <c r="L37" s="17"/>
      <c r="M37" s="17"/>
      <c r="N37" s="17"/>
      <c r="O37" s="17"/>
      <c r="P37" s="17"/>
      <c r="Q37" s="17"/>
      <c r="R37" s="18"/>
    </row>
    <row r="38" spans="1:18" ht="18.75" hidden="1" customHeight="1" thickBot="1" x14ac:dyDescent="0.25">
      <c r="A38" s="20" t="s">
        <v>37</v>
      </c>
      <c r="B38" s="42"/>
      <c r="C38" s="42"/>
      <c r="D38" s="42"/>
      <c r="E38" s="43">
        <f>IF(E16="",(E14*I10),E16*I10)</f>
        <v>0</v>
      </c>
      <c r="F38" s="42"/>
      <c r="G38" s="3" t="s">
        <v>21</v>
      </c>
      <c r="I38" s="10">
        <v>166</v>
      </c>
      <c r="J38" s="44"/>
      <c r="K38" s="18"/>
      <c r="L38" s="45"/>
      <c r="M38" s="17"/>
      <c r="N38" s="17"/>
      <c r="O38" s="17"/>
      <c r="P38" s="17"/>
      <c r="Q38" s="17"/>
      <c r="R38" s="18"/>
    </row>
    <row r="39" spans="1:18" ht="9" hidden="1" customHeight="1" thickBot="1" x14ac:dyDescent="0.25">
      <c r="A39" s="20"/>
      <c r="B39" s="42"/>
      <c r="C39" s="42"/>
      <c r="D39" s="42"/>
      <c r="E39" s="42"/>
      <c r="F39" s="42"/>
      <c r="G39" s="3"/>
      <c r="I39" s="7"/>
      <c r="J39" s="44"/>
      <c r="K39" s="18"/>
      <c r="L39" s="45"/>
      <c r="M39" s="17"/>
      <c r="N39" s="17"/>
      <c r="O39" s="17"/>
      <c r="P39" s="17"/>
      <c r="Q39" s="17"/>
      <c r="R39" s="18"/>
    </row>
    <row r="40" spans="1:18" ht="18.75" hidden="1" customHeight="1" thickBot="1" x14ac:dyDescent="0.25">
      <c r="A40" s="20" t="s">
        <v>38</v>
      </c>
      <c r="B40" s="42"/>
      <c r="C40" s="42"/>
      <c r="D40" s="42"/>
      <c r="E40" s="43">
        <f>IF(E10="",(E14-E18)*0.5%,(E16-E18)*0.5%)</f>
        <v>0</v>
      </c>
      <c r="F40" s="42"/>
      <c r="G40" s="3" t="s">
        <v>39</v>
      </c>
      <c r="I40" s="9">
        <f>I36-I38</f>
        <v>-166</v>
      </c>
      <c r="J40" s="44"/>
      <c r="K40" s="17"/>
      <c r="L40" s="17"/>
      <c r="M40" s="17"/>
      <c r="N40" s="17"/>
      <c r="O40" s="17"/>
      <c r="P40" s="17"/>
      <c r="Q40" s="17"/>
      <c r="R40" s="18"/>
    </row>
    <row r="41" spans="1:18" ht="9.75" hidden="1" customHeight="1" thickBot="1" x14ac:dyDescent="0.25">
      <c r="A41" s="20"/>
      <c r="B41" s="42"/>
      <c r="C41" s="42"/>
      <c r="D41" s="42"/>
      <c r="E41" s="42"/>
      <c r="F41" s="42"/>
      <c r="G41" s="3"/>
      <c r="I41" s="7"/>
      <c r="J41" s="44"/>
      <c r="K41" s="17"/>
      <c r="L41" s="17"/>
      <c r="M41" s="17"/>
      <c r="N41" s="17"/>
      <c r="O41" s="17"/>
      <c r="P41" s="17"/>
      <c r="Q41" s="17"/>
      <c r="R41" s="18"/>
    </row>
    <row r="42" spans="1:18" ht="18.75" hidden="1" customHeight="1" thickTop="1" thickBot="1" x14ac:dyDescent="0.25">
      <c r="A42" s="20" t="s">
        <v>40</v>
      </c>
      <c r="B42" s="42"/>
      <c r="C42" s="42"/>
      <c r="D42" s="42"/>
      <c r="E42" s="46">
        <f>IF(E16="",(E14+E36+E38+E40),(E16+E36+E38+E40))</f>
        <v>0</v>
      </c>
      <c r="F42" s="42"/>
      <c r="G42" s="3" t="s">
        <v>27</v>
      </c>
      <c r="I42" s="9">
        <f>I40*52/12</f>
        <v>-719.33333333333337</v>
      </c>
      <c r="J42" s="44"/>
      <c r="K42" s="17"/>
      <c r="L42" s="47"/>
      <c r="M42" s="47"/>
      <c r="N42" s="17"/>
      <c r="O42" s="17"/>
      <c r="P42" s="17"/>
      <c r="Q42" s="17"/>
      <c r="R42" s="18"/>
    </row>
    <row r="43" spans="1:18" ht="9" hidden="1" customHeight="1" thickTop="1" thickBot="1" x14ac:dyDescent="0.25">
      <c r="A43" s="20"/>
      <c r="B43" s="42"/>
      <c r="C43" s="42"/>
      <c r="D43" s="42"/>
      <c r="E43" s="48"/>
      <c r="F43" s="42"/>
      <c r="G43" s="3"/>
      <c r="I43" s="5"/>
      <c r="J43" s="44"/>
      <c r="K43" s="17"/>
      <c r="L43" s="47"/>
      <c r="M43" s="47"/>
      <c r="N43" s="17"/>
      <c r="O43" s="17"/>
      <c r="P43" s="17"/>
      <c r="Q43" s="17"/>
      <c r="R43" s="18"/>
    </row>
    <row r="44" spans="1:18" ht="18.75" hidden="1" customHeight="1" thickTop="1" thickBot="1" x14ac:dyDescent="0.25">
      <c r="A44" s="20" t="s">
        <v>41</v>
      </c>
      <c r="B44" s="42"/>
      <c r="C44" s="42"/>
      <c r="D44" s="42"/>
      <c r="E44" s="46">
        <f>E42*12</f>
        <v>0</v>
      </c>
      <c r="F44" s="42"/>
      <c r="G44" s="3" t="s">
        <v>29</v>
      </c>
      <c r="I44" s="49">
        <v>0.13800000000000001</v>
      </c>
      <c r="J44" s="44"/>
      <c r="K44" s="17"/>
      <c r="L44" s="47"/>
      <c r="M44" s="47"/>
      <c r="N44" s="17"/>
      <c r="O44" s="17"/>
      <c r="P44" s="17"/>
      <c r="Q44" s="17"/>
      <c r="R44" s="18"/>
    </row>
    <row r="45" spans="1:18" ht="10.5" hidden="1" customHeight="1" thickTop="1" thickBot="1" x14ac:dyDescent="0.25">
      <c r="A45" s="50"/>
      <c r="B45" s="51"/>
      <c r="C45" s="52"/>
      <c r="D45" s="52"/>
      <c r="E45" s="52"/>
      <c r="F45" s="52"/>
      <c r="G45" s="11"/>
      <c r="H45" s="12"/>
      <c r="I45" s="53"/>
      <c r="J45" s="54"/>
      <c r="K45" s="17"/>
      <c r="L45" s="47"/>
      <c r="M45" s="47"/>
      <c r="N45" s="17"/>
      <c r="O45" s="17"/>
      <c r="P45" s="17"/>
      <c r="Q45" s="17"/>
      <c r="R45" s="18"/>
    </row>
    <row r="46" spans="1:18" ht="18.75" customHeight="1" x14ac:dyDescent="0.2">
      <c r="A46" s="21"/>
      <c r="B46" s="21"/>
      <c r="K46" s="17"/>
      <c r="L46" s="17"/>
      <c r="M46" s="17"/>
      <c r="N46" s="17"/>
      <c r="O46" s="17"/>
      <c r="P46" s="17"/>
      <c r="Q46" s="17"/>
      <c r="R46" s="18"/>
    </row>
    <row r="47" spans="1:18" ht="18.75" customHeight="1" x14ac:dyDescent="0.2">
      <c r="A47" s="21"/>
      <c r="B47" s="21"/>
      <c r="K47" s="17"/>
      <c r="L47" s="17"/>
      <c r="M47" s="17"/>
      <c r="N47" s="17"/>
      <c r="O47" s="17"/>
      <c r="P47" s="17"/>
      <c r="Q47" s="17"/>
      <c r="R47" s="18"/>
    </row>
    <row r="48" spans="1:18" ht="18.75" hidden="1" customHeight="1" x14ac:dyDescent="0.2">
      <c r="A48" s="31"/>
      <c r="B48" s="31"/>
      <c r="C48" s="55"/>
      <c r="D48" s="55"/>
      <c r="E48" s="55"/>
      <c r="F48" s="56"/>
      <c r="G48" s="57"/>
      <c r="H48" s="57"/>
      <c r="K48" s="17"/>
      <c r="L48" s="17"/>
      <c r="M48" s="17"/>
      <c r="N48" s="17"/>
      <c r="O48" s="17"/>
      <c r="P48" s="17"/>
      <c r="Q48" s="17"/>
      <c r="R48" s="18"/>
    </row>
    <row r="49" spans="1:18" ht="18.75" hidden="1" customHeight="1" x14ac:dyDescent="0.2">
      <c r="A49" s="21"/>
      <c r="B49" s="21"/>
      <c r="G49" s="58"/>
      <c r="H49" s="58"/>
      <c r="K49" s="17"/>
      <c r="L49" s="17"/>
      <c r="M49" s="17"/>
      <c r="N49" s="17"/>
      <c r="O49" s="17"/>
      <c r="P49" s="17"/>
      <c r="Q49" s="17"/>
      <c r="R49" s="18"/>
    </row>
    <row r="50" spans="1:18" ht="18.75" hidden="1" customHeight="1" x14ac:dyDescent="0.2">
      <c r="A50" s="31"/>
      <c r="B50" s="31"/>
      <c r="C50" s="55"/>
      <c r="D50" s="55"/>
      <c r="E50" s="55"/>
      <c r="F50" s="56"/>
      <c r="G50" s="57"/>
      <c r="H50" s="57"/>
      <c r="K50" s="17"/>
      <c r="L50" s="17"/>
      <c r="M50" s="17"/>
      <c r="N50" s="17"/>
      <c r="O50" s="17"/>
      <c r="P50" s="17"/>
      <c r="Q50" s="17"/>
      <c r="R50" s="18"/>
    </row>
    <row r="51" spans="1:18" ht="18.75" hidden="1" customHeight="1" x14ac:dyDescent="0.2">
      <c r="A51" s="21"/>
      <c r="B51" s="21"/>
      <c r="K51" s="17"/>
      <c r="L51" s="17"/>
      <c r="M51" s="17"/>
      <c r="N51" s="17"/>
      <c r="O51" s="17"/>
      <c r="P51" s="17"/>
      <c r="Q51" s="17"/>
      <c r="R51" s="18"/>
    </row>
    <row r="52" spans="1:18" ht="18.75" hidden="1" customHeight="1" x14ac:dyDescent="0.2">
      <c r="A52" s="21"/>
      <c r="B52" s="21"/>
      <c r="C52" s="3"/>
      <c r="D52" s="3"/>
      <c r="E52" s="3"/>
      <c r="F52" s="3"/>
      <c r="G52" s="3"/>
      <c r="H52" s="3"/>
      <c r="K52" s="17"/>
      <c r="L52" s="17"/>
      <c r="M52" s="17"/>
      <c r="N52" s="17"/>
      <c r="O52" s="17"/>
      <c r="P52" s="17"/>
      <c r="Q52" s="17"/>
      <c r="R52" s="18"/>
    </row>
    <row r="53" spans="1:18" ht="18.75" customHeight="1" x14ac:dyDescent="0.2">
      <c r="A53" s="21"/>
      <c r="B53" s="21"/>
      <c r="K53" s="17"/>
      <c r="L53" s="17"/>
      <c r="M53" s="17"/>
      <c r="N53" s="17"/>
      <c r="O53" s="17"/>
      <c r="P53" s="17"/>
      <c r="Q53" s="17"/>
      <c r="R53" s="18"/>
    </row>
    <row r="54" spans="1:18" ht="18.75" customHeight="1" x14ac:dyDescent="0.2">
      <c r="A54" s="21"/>
      <c r="B54" s="21"/>
      <c r="K54" s="17"/>
      <c r="L54" s="17"/>
      <c r="M54" s="17"/>
      <c r="N54" s="17"/>
      <c r="O54" s="17"/>
      <c r="P54" s="17"/>
      <c r="Q54" s="17"/>
      <c r="R54" s="18"/>
    </row>
    <row r="55" spans="1:18" ht="18.75" customHeight="1" x14ac:dyDescent="0.2">
      <c r="A55" s="21"/>
      <c r="B55" s="21"/>
      <c r="K55" s="17"/>
      <c r="L55" s="17"/>
      <c r="M55" s="17"/>
      <c r="N55" s="17"/>
      <c r="O55" s="17"/>
      <c r="P55" s="17"/>
      <c r="Q55" s="17"/>
      <c r="R55" s="18"/>
    </row>
    <row r="56" spans="1:18" ht="18.75" customHeight="1" x14ac:dyDescent="0.2">
      <c r="A56" s="21"/>
      <c r="B56" s="21"/>
      <c r="K56" s="17"/>
      <c r="L56" s="17"/>
      <c r="M56" s="17"/>
      <c r="N56" s="17"/>
      <c r="O56" s="17"/>
      <c r="P56" s="17"/>
      <c r="Q56" s="17"/>
      <c r="R56" s="18"/>
    </row>
    <row r="57" spans="1:18" ht="18.75" customHeight="1" x14ac:dyDescent="0.2">
      <c r="A57" s="21"/>
      <c r="B57" s="21"/>
      <c r="K57" s="17"/>
      <c r="L57" s="17"/>
      <c r="M57" s="17"/>
      <c r="N57" s="17"/>
      <c r="O57" s="17"/>
      <c r="P57" s="17"/>
      <c r="Q57" s="17"/>
      <c r="R57" s="18"/>
    </row>
    <row r="58" spans="1:18" ht="18.75" customHeight="1" x14ac:dyDescent="0.2">
      <c r="A58" s="21"/>
      <c r="B58" s="21"/>
      <c r="K58" s="17"/>
      <c r="L58" s="17"/>
      <c r="M58" s="17"/>
      <c r="N58" s="17"/>
      <c r="O58" s="17"/>
      <c r="P58" s="17"/>
      <c r="Q58" s="17"/>
      <c r="R58" s="18"/>
    </row>
    <row r="59" spans="1:18" ht="18.75" customHeight="1" x14ac:dyDescent="0.2">
      <c r="A59" s="21"/>
      <c r="B59" s="21"/>
      <c r="K59" s="17"/>
      <c r="L59" s="17"/>
      <c r="M59" s="17"/>
      <c r="N59" s="17"/>
      <c r="O59" s="17"/>
      <c r="P59" s="17"/>
      <c r="Q59" s="17"/>
      <c r="R59" s="18"/>
    </row>
    <row r="60" spans="1:18" ht="18.75" customHeight="1" x14ac:dyDescent="0.2">
      <c r="A60" s="21"/>
      <c r="B60" s="21"/>
      <c r="K60" s="17"/>
      <c r="L60" s="17"/>
      <c r="M60" s="17"/>
      <c r="N60" s="17"/>
      <c r="O60" s="17"/>
      <c r="P60" s="17"/>
      <c r="Q60" s="17"/>
      <c r="R60" s="18"/>
    </row>
    <row r="61" spans="1:18" ht="18.75" customHeight="1" x14ac:dyDescent="0.2">
      <c r="A61" s="21"/>
      <c r="B61" s="21"/>
      <c r="K61" s="17"/>
      <c r="L61" s="17"/>
      <c r="M61" s="17"/>
      <c r="N61" s="17"/>
      <c r="O61" s="17"/>
      <c r="P61" s="17"/>
      <c r="Q61" s="17"/>
      <c r="R61" s="18"/>
    </row>
    <row r="62" spans="1:18" ht="18.75" customHeight="1" x14ac:dyDescent="0.2">
      <c r="A62" s="21"/>
      <c r="B62" s="21"/>
      <c r="K62" s="17"/>
      <c r="L62" s="17"/>
      <c r="M62" s="17"/>
      <c r="N62" s="17"/>
      <c r="O62" s="17"/>
      <c r="P62" s="17"/>
      <c r="Q62" s="17"/>
      <c r="R62" s="18"/>
    </row>
    <row r="63" spans="1:18" ht="18.75" customHeight="1" x14ac:dyDescent="0.2">
      <c r="A63" s="21"/>
      <c r="B63" s="21"/>
      <c r="K63" s="17"/>
      <c r="L63" s="17"/>
      <c r="M63" s="17"/>
      <c r="N63" s="17"/>
      <c r="O63" s="17"/>
      <c r="P63" s="17"/>
      <c r="Q63" s="17"/>
      <c r="R63" s="18"/>
    </row>
    <row r="64" spans="1:18" ht="18.75" customHeight="1" x14ac:dyDescent="0.2">
      <c r="A64" s="21"/>
      <c r="B64" s="21"/>
      <c r="K64" s="17"/>
      <c r="L64" s="17"/>
      <c r="M64" s="17"/>
      <c r="N64" s="17"/>
      <c r="O64" s="17"/>
      <c r="P64" s="17"/>
      <c r="Q64" s="17"/>
      <c r="R64" s="18"/>
    </row>
    <row r="65" spans="1:18" ht="18.75" customHeight="1" x14ac:dyDescent="0.2">
      <c r="A65" s="21"/>
      <c r="B65" s="21"/>
      <c r="K65" s="17"/>
      <c r="L65" s="17"/>
      <c r="M65" s="17"/>
      <c r="N65" s="17"/>
      <c r="O65" s="17"/>
      <c r="P65" s="17"/>
      <c r="Q65" s="17"/>
      <c r="R65" s="18"/>
    </row>
    <row r="66" spans="1:18" ht="18.75" customHeight="1" x14ac:dyDescent="0.2">
      <c r="A66" s="21"/>
      <c r="B66" s="21"/>
      <c r="K66" s="17"/>
      <c r="L66" s="17"/>
      <c r="M66" s="17"/>
      <c r="N66" s="17"/>
      <c r="O66" s="17"/>
      <c r="P66" s="17"/>
      <c r="Q66" s="17"/>
      <c r="R66" s="18"/>
    </row>
    <row r="67" spans="1:18" ht="18.75" customHeight="1" x14ac:dyDescent="0.2">
      <c r="A67" s="21"/>
      <c r="B67" s="21"/>
      <c r="K67" s="17"/>
      <c r="L67" s="17"/>
      <c r="M67" s="17"/>
      <c r="N67" s="17"/>
      <c r="O67" s="17"/>
      <c r="P67" s="17"/>
      <c r="Q67" s="17"/>
      <c r="R67" s="18"/>
    </row>
    <row r="68" spans="1:18" ht="18.75" customHeight="1" x14ac:dyDescent="0.2">
      <c r="A68" s="21"/>
      <c r="B68" s="21"/>
      <c r="K68" s="17"/>
      <c r="L68" s="17"/>
      <c r="M68" s="17"/>
      <c r="N68" s="17"/>
      <c r="O68" s="17"/>
      <c r="P68" s="17"/>
      <c r="Q68" s="17"/>
      <c r="R68" s="18"/>
    </row>
    <row r="69" spans="1:18" ht="18.75" customHeight="1" x14ac:dyDescent="0.2">
      <c r="A69" s="21"/>
      <c r="B69" s="21"/>
      <c r="K69" s="17"/>
      <c r="L69" s="17"/>
      <c r="M69" s="17"/>
      <c r="N69" s="17"/>
      <c r="O69" s="17"/>
      <c r="P69" s="17"/>
      <c r="Q69" s="17"/>
      <c r="R69" s="18"/>
    </row>
    <row r="70" spans="1:18" ht="18.75" customHeight="1" x14ac:dyDescent="0.2">
      <c r="A70" s="21"/>
      <c r="B70" s="21"/>
      <c r="K70" s="17"/>
      <c r="L70" s="17"/>
      <c r="M70" s="17"/>
      <c r="N70" s="17"/>
      <c r="O70" s="17"/>
      <c r="P70" s="17"/>
      <c r="Q70" s="17"/>
      <c r="R70" s="18"/>
    </row>
    <row r="71" spans="1:18" ht="18.75" customHeight="1" x14ac:dyDescent="0.2">
      <c r="A71" s="21"/>
      <c r="B71" s="21"/>
      <c r="K71" s="17"/>
      <c r="L71" s="17"/>
      <c r="M71" s="17"/>
      <c r="N71" s="17"/>
      <c r="O71" s="17"/>
      <c r="P71" s="17"/>
      <c r="Q71" s="17"/>
      <c r="R71" s="18"/>
    </row>
    <row r="72" spans="1:18" ht="18.75" customHeight="1" x14ac:dyDescent="0.2">
      <c r="A72" s="21"/>
      <c r="B72" s="21"/>
      <c r="K72" s="17"/>
      <c r="L72" s="17"/>
      <c r="M72" s="17"/>
      <c r="N72" s="17"/>
      <c r="O72" s="17"/>
      <c r="P72" s="17"/>
      <c r="Q72" s="17"/>
      <c r="R72" s="18"/>
    </row>
    <row r="73" spans="1:18" ht="18.75" customHeight="1" x14ac:dyDescent="0.2">
      <c r="A73" s="21"/>
      <c r="B73" s="21"/>
      <c r="K73" s="17"/>
      <c r="L73" s="17"/>
      <c r="M73" s="17"/>
      <c r="N73" s="17"/>
      <c r="O73" s="17"/>
      <c r="P73" s="17"/>
      <c r="Q73" s="17"/>
      <c r="R73" s="18"/>
    </row>
    <row r="74" spans="1:18" ht="18.75" customHeight="1" x14ac:dyDescent="0.2">
      <c r="A74" s="21"/>
      <c r="B74" s="21"/>
      <c r="K74" s="17"/>
      <c r="L74" s="17"/>
      <c r="M74" s="17"/>
      <c r="N74" s="17"/>
      <c r="O74" s="17"/>
      <c r="P74" s="17"/>
      <c r="Q74" s="17"/>
      <c r="R74" s="18"/>
    </row>
    <row r="75" spans="1:18" ht="18.75" customHeight="1" x14ac:dyDescent="0.2">
      <c r="A75" s="21"/>
      <c r="B75" s="21"/>
      <c r="K75" s="17"/>
      <c r="L75" s="17"/>
      <c r="M75" s="17"/>
      <c r="N75" s="17"/>
      <c r="O75" s="17"/>
      <c r="P75" s="17"/>
      <c r="Q75" s="17"/>
      <c r="R75" s="18"/>
    </row>
    <row r="76" spans="1:18" ht="18.75" customHeight="1" x14ac:dyDescent="0.2">
      <c r="A76" s="21"/>
      <c r="B76" s="21"/>
      <c r="K76" s="17"/>
      <c r="L76" s="17"/>
      <c r="M76" s="17"/>
      <c r="N76" s="17"/>
      <c r="O76" s="17"/>
      <c r="P76" s="17"/>
      <c r="Q76" s="17"/>
      <c r="R76" s="18"/>
    </row>
    <row r="77" spans="1:18" ht="18.75" customHeight="1" x14ac:dyDescent="0.2">
      <c r="A77" s="21"/>
      <c r="B77" s="21"/>
      <c r="K77" s="17"/>
      <c r="L77" s="17"/>
      <c r="M77" s="17"/>
      <c r="N77" s="17"/>
      <c r="O77" s="17"/>
      <c r="P77" s="17"/>
      <c r="Q77" s="17"/>
      <c r="R77" s="18"/>
    </row>
    <row r="78" spans="1:18" ht="18.75" customHeight="1" x14ac:dyDescent="0.2">
      <c r="A78" s="21"/>
      <c r="B78" s="21"/>
      <c r="K78" s="17"/>
      <c r="L78" s="17"/>
      <c r="M78" s="17"/>
      <c r="N78" s="17"/>
      <c r="O78" s="17"/>
      <c r="P78" s="17"/>
      <c r="Q78" s="17"/>
      <c r="R78" s="18"/>
    </row>
    <row r="79" spans="1:18" ht="18.75" customHeight="1" x14ac:dyDescent="0.2">
      <c r="A79" s="21"/>
      <c r="B79" s="21"/>
      <c r="K79" s="17"/>
      <c r="L79" s="17"/>
      <c r="M79" s="17"/>
      <c r="N79" s="17"/>
      <c r="O79" s="17"/>
      <c r="P79" s="17"/>
      <c r="Q79" s="17"/>
      <c r="R79" s="18"/>
    </row>
    <row r="80" spans="1:18" ht="18.75" customHeight="1" x14ac:dyDescent="0.2">
      <c r="A80" s="21"/>
      <c r="B80" s="21"/>
      <c r="K80" s="17"/>
      <c r="L80" s="17"/>
      <c r="M80" s="17"/>
      <c r="N80" s="17"/>
      <c r="O80" s="17"/>
      <c r="P80" s="17"/>
      <c r="Q80" s="17"/>
      <c r="R80" s="18"/>
    </row>
    <row r="81" spans="1:18" ht="18.75" customHeight="1" x14ac:dyDescent="0.2">
      <c r="A81" s="21"/>
      <c r="B81" s="21"/>
      <c r="K81" s="17"/>
      <c r="L81" s="17"/>
      <c r="M81" s="17"/>
      <c r="N81" s="17"/>
      <c r="O81" s="17"/>
      <c r="P81" s="17"/>
      <c r="Q81" s="17"/>
      <c r="R81" s="18"/>
    </row>
    <row r="82" spans="1:18" ht="18.75" customHeight="1" x14ac:dyDescent="0.2">
      <c r="A82" s="21"/>
      <c r="B82" s="21"/>
      <c r="K82" s="17"/>
      <c r="L82" s="17"/>
      <c r="M82" s="17"/>
      <c r="N82" s="17"/>
      <c r="O82" s="17"/>
      <c r="P82" s="17"/>
      <c r="Q82" s="17"/>
      <c r="R82" s="18"/>
    </row>
    <row r="83" spans="1:18" ht="18.75" customHeight="1" x14ac:dyDescent="0.2">
      <c r="A83" s="21"/>
      <c r="B83" s="21"/>
      <c r="K83" s="17"/>
      <c r="L83" s="17"/>
      <c r="M83" s="17"/>
      <c r="N83" s="17"/>
      <c r="O83" s="17"/>
      <c r="P83" s="17"/>
      <c r="Q83" s="17"/>
      <c r="R83" s="18"/>
    </row>
    <row r="84" spans="1:18" ht="18.75" customHeight="1" x14ac:dyDescent="0.2">
      <c r="A84" s="21"/>
      <c r="B84" s="21"/>
      <c r="K84" s="17"/>
      <c r="L84" s="17"/>
      <c r="M84" s="17"/>
      <c r="N84" s="17"/>
      <c r="O84" s="17"/>
      <c r="P84" s="17"/>
      <c r="Q84" s="17"/>
      <c r="R84" s="18"/>
    </row>
    <row r="85" spans="1:18" ht="18.75" customHeight="1" x14ac:dyDescent="0.2">
      <c r="A85" s="21"/>
      <c r="B85" s="21"/>
      <c r="K85" s="17"/>
      <c r="L85" s="17"/>
      <c r="M85" s="17"/>
      <c r="N85" s="17"/>
      <c r="O85" s="17"/>
      <c r="P85" s="17"/>
      <c r="Q85" s="17"/>
      <c r="R85" s="18"/>
    </row>
    <row r="86" spans="1:18" ht="18.75" customHeight="1" x14ac:dyDescent="0.2">
      <c r="A86" s="21"/>
      <c r="B86" s="21"/>
      <c r="K86" s="17"/>
      <c r="L86" s="17"/>
      <c r="M86" s="17"/>
      <c r="N86" s="17"/>
      <c r="O86" s="17"/>
      <c r="P86" s="17"/>
      <c r="Q86" s="17"/>
      <c r="R86" s="18"/>
    </row>
    <row r="87" spans="1:18" ht="18.75" customHeight="1" x14ac:dyDescent="0.2">
      <c r="A87" s="21"/>
      <c r="B87" s="21"/>
      <c r="K87" s="17"/>
      <c r="L87" s="17"/>
      <c r="M87" s="17"/>
      <c r="N87" s="17"/>
      <c r="O87" s="17"/>
      <c r="P87" s="17"/>
      <c r="Q87" s="17"/>
      <c r="R87" s="18"/>
    </row>
    <row r="88" spans="1:18" ht="18.75" customHeight="1" x14ac:dyDescent="0.2">
      <c r="A88" s="21"/>
      <c r="B88" s="21"/>
      <c r="K88" s="17"/>
      <c r="L88" s="17"/>
      <c r="M88" s="17"/>
      <c r="N88" s="17"/>
      <c r="O88" s="17"/>
      <c r="P88" s="17"/>
      <c r="Q88" s="17"/>
      <c r="R88" s="18"/>
    </row>
    <row r="89" spans="1:18" ht="18.75" customHeight="1" x14ac:dyDescent="0.2">
      <c r="A89" s="21"/>
      <c r="B89" s="21"/>
      <c r="K89" s="17"/>
      <c r="L89" s="17"/>
      <c r="M89" s="17"/>
      <c r="N89" s="17"/>
      <c r="O89" s="17"/>
      <c r="P89" s="17"/>
      <c r="Q89" s="17"/>
      <c r="R89" s="18"/>
    </row>
    <row r="90" spans="1:18" ht="18.75" customHeight="1" x14ac:dyDescent="0.2">
      <c r="A90" s="21"/>
      <c r="B90" s="21"/>
      <c r="K90" s="17"/>
      <c r="L90" s="17"/>
      <c r="M90" s="17"/>
      <c r="N90" s="17"/>
      <c r="O90" s="17"/>
      <c r="P90" s="17"/>
      <c r="Q90" s="17"/>
      <c r="R90" s="18"/>
    </row>
    <row r="91" spans="1:18" ht="18.75" customHeight="1" x14ac:dyDescent="0.2">
      <c r="A91" s="21"/>
      <c r="B91" s="21"/>
      <c r="K91" s="17"/>
      <c r="L91" s="17"/>
      <c r="M91" s="17"/>
      <c r="N91" s="17"/>
      <c r="O91" s="17"/>
      <c r="P91" s="17"/>
      <c r="Q91" s="17"/>
      <c r="R91" s="18"/>
    </row>
    <row r="92" spans="1:18" ht="18.75" customHeight="1" x14ac:dyDescent="0.2">
      <c r="A92" s="21"/>
      <c r="B92" s="21"/>
      <c r="K92" s="17"/>
      <c r="L92" s="17"/>
      <c r="M92" s="17"/>
      <c r="N92" s="17"/>
      <c r="O92" s="17"/>
      <c r="P92" s="17"/>
      <c r="Q92" s="17"/>
      <c r="R92" s="18"/>
    </row>
    <row r="93" spans="1:18" ht="18.75" customHeight="1" x14ac:dyDescent="0.2">
      <c r="A93" s="21"/>
      <c r="B93" s="21"/>
      <c r="K93" s="17"/>
      <c r="L93" s="17"/>
      <c r="M93" s="17"/>
      <c r="N93" s="17"/>
      <c r="O93" s="17"/>
      <c r="P93" s="17"/>
      <c r="Q93" s="17"/>
      <c r="R93" s="18"/>
    </row>
    <row r="94" spans="1:18" ht="18.75" customHeight="1" x14ac:dyDescent="0.2">
      <c r="A94" s="21"/>
      <c r="B94" s="21"/>
      <c r="K94" s="17"/>
      <c r="L94" s="17"/>
      <c r="M94" s="17"/>
      <c r="N94" s="17"/>
      <c r="O94" s="17"/>
      <c r="P94" s="17"/>
      <c r="Q94" s="17"/>
      <c r="R94" s="18"/>
    </row>
    <row r="95" spans="1:18" ht="18.75" customHeight="1" x14ac:dyDescent="0.2">
      <c r="A95" s="21"/>
      <c r="B95" s="21"/>
      <c r="K95" s="17"/>
      <c r="L95" s="17"/>
      <c r="M95" s="17"/>
      <c r="N95" s="17"/>
      <c r="O95" s="17"/>
      <c r="P95" s="17"/>
      <c r="Q95" s="17"/>
      <c r="R95" s="18"/>
    </row>
    <row r="96" spans="1:18" ht="18.75" customHeight="1" x14ac:dyDescent="0.2">
      <c r="A96" s="21"/>
      <c r="B96" s="21"/>
      <c r="K96" s="17"/>
      <c r="L96" s="17"/>
      <c r="M96" s="17"/>
      <c r="N96" s="17"/>
      <c r="O96" s="17"/>
      <c r="P96" s="17"/>
      <c r="Q96" s="17"/>
      <c r="R96" s="18"/>
    </row>
    <row r="97" spans="1:18" ht="18.75" customHeight="1" x14ac:dyDescent="0.2">
      <c r="A97" s="21"/>
      <c r="B97" s="21"/>
      <c r="K97" s="17"/>
      <c r="L97" s="17"/>
      <c r="M97" s="17"/>
      <c r="N97" s="17"/>
      <c r="O97" s="17"/>
      <c r="P97" s="17"/>
      <c r="Q97" s="17"/>
      <c r="R97" s="18"/>
    </row>
    <row r="98" spans="1:18" ht="18.75" customHeight="1" x14ac:dyDescent="0.2">
      <c r="A98" s="21"/>
      <c r="B98" s="21"/>
      <c r="K98" s="17"/>
      <c r="L98" s="17"/>
      <c r="M98" s="17"/>
      <c r="N98" s="17"/>
      <c r="O98" s="17"/>
      <c r="P98" s="17"/>
      <c r="Q98" s="17"/>
      <c r="R98" s="18"/>
    </row>
    <row r="99" spans="1:18" ht="18.75" customHeight="1" x14ac:dyDescent="0.2">
      <c r="A99" s="21"/>
      <c r="B99" s="21"/>
      <c r="K99" s="17"/>
      <c r="L99" s="17"/>
      <c r="M99" s="17"/>
      <c r="N99" s="17"/>
      <c r="O99" s="17"/>
      <c r="P99" s="17"/>
      <c r="Q99" s="17"/>
      <c r="R99" s="18"/>
    </row>
    <row r="100" spans="1:18" ht="18.75" customHeight="1" x14ac:dyDescent="0.2">
      <c r="A100" s="21"/>
      <c r="B100" s="21"/>
      <c r="K100" s="17"/>
      <c r="L100" s="17"/>
      <c r="M100" s="17"/>
      <c r="N100" s="17"/>
      <c r="O100" s="17"/>
      <c r="P100" s="17"/>
      <c r="Q100" s="17"/>
      <c r="R100" s="18"/>
    </row>
    <row r="101" spans="1:18" ht="18.75" customHeight="1" x14ac:dyDescent="0.2">
      <c r="A101" s="21"/>
      <c r="B101" s="21"/>
      <c r="K101" s="17"/>
      <c r="L101" s="17"/>
      <c r="M101" s="17"/>
      <c r="N101" s="17"/>
      <c r="O101" s="17"/>
      <c r="P101" s="17"/>
      <c r="Q101" s="17"/>
      <c r="R101" s="18"/>
    </row>
    <row r="102" spans="1:18" ht="18.75" customHeight="1" x14ac:dyDescent="0.2">
      <c r="A102" s="21"/>
      <c r="B102" s="21"/>
      <c r="K102" s="17"/>
      <c r="L102" s="17"/>
      <c r="M102" s="17"/>
      <c r="N102" s="17"/>
      <c r="O102" s="17"/>
      <c r="P102" s="17"/>
      <c r="Q102" s="17"/>
      <c r="R102" s="18"/>
    </row>
    <row r="103" spans="1:18" ht="18.75" customHeight="1" x14ac:dyDescent="0.2">
      <c r="A103" s="21"/>
      <c r="B103" s="21"/>
      <c r="K103" s="17"/>
      <c r="L103" s="17"/>
      <c r="M103" s="17"/>
      <c r="N103" s="17"/>
      <c r="O103" s="17"/>
      <c r="P103" s="17"/>
      <c r="Q103" s="17"/>
      <c r="R103" s="18"/>
    </row>
    <row r="104" spans="1:18" ht="18.75" customHeight="1" x14ac:dyDescent="0.2">
      <c r="A104" s="21"/>
      <c r="B104" s="21"/>
      <c r="K104" s="17"/>
      <c r="L104" s="17"/>
      <c r="M104" s="17"/>
      <c r="N104" s="17"/>
      <c r="O104" s="17"/>
      <c r="P104" s="17"/>
      <c r="Q104" s="17"/>
      <c r="R104" s="18"/>
    </row>
    <row r="105" spans="1:18" ht="18.75" customHeight="1" x14ac:dyDescent="0.2">
      <c r="A105" s="21"/>
      <c r="B105" s="21"/>
      <c r="K105" s="17"/>
      <c r="L105" s="17"/>
      <c r="M105" s="17"/>
      <c r="N105" s="17"/>
      <c r="O105" s="17"/>
      <c r="P105" s="17"/>
      <c r="Q105" s="17"/>
      <c r="R105" s="18"/>
    </row>
    <row r="106" spans="1:18" ht="18.75" customHeight="1" x14ac:dyDescent="0.2">
      <c r="A106" s="21"/>
      <c r="B106" s="21"/>
      <c r="K106" s="17"/>
      <c r="L106" s="17"/>
      <c r="M106" s="17"/>
      <c r="N106" s="17"/>
      <c r="O106" s="17"/>
      <c r="P106" s="17"/>
      <c r="Q106" s="17"/>
      <c r="R106" s="18"/>
    </row>
    <row r="107" spans="1:18" ht="18.75" customHeight="1" x14ac:dyDescent="0.2">
      <c r="A107" s="21"/>
      <c r="B107" s="21"/>
      <c r="K107" s="17"/>
      <c r="L107" s="17"/>
      <c r="M107" s="17"/>
      <c r="N107" s="17"/>
      <c r="O107" s="17"/>
      <c r="P107" s="17"/>
      <c r="Q107" s="17"/>
      <c r="R107" s="18"/>
    </row>
    <row r="108" spans="1:18" ht="18.75" customHeight="1" x14ac:dyDescent="0.2">
      <c r="A108" s="21"/>
      <c r="B108" s="21"/>
      <c r="K108" s="17"/>
      <c r="L108" s="17"/>
      <c r="M108" s="17"/>
      <c r="N108" s="17"/>
      <c r="O108" s="17"/>
      <c r="P108" s="17"/>
      <c r="Q108" s="17"/>
      <c r="R108" s="18"/>
    </row>
    <row r="109" spans="1:18" ht="18.75" customHeight="1" x14ac:dyDescent="0.2">
      <c r="A109" s="21"/>
      <c r="B109" s="21"/>
      <c r="K109" s="17"/>
      <c r="L109" s="17"/>
      <c r="M109" s="17"/>
      <c r="N109" s="17"/>
      <c r="O109" s="17"/>
      <c r="P109" s="17"/>
      <c r="Q109" s="17"/>
      <c r="R109" s="18"/>
    </row>
    <row r="110" spans="1:18" ht="18.75" customHeight="1" x14ac:dyDescent="0.2">
      <c r="A110" s="21"/>
      <c r="B110" s="21"/>
      <c r="K110" s="17"/>
      <c r="L110" s="17"/>
      <c r="M110" s="17"/>
      <c r="N110" s="17"/>
      <c r="O110" s="17"/>
      <c r="P110" s="17"/>
      <c r="Q110" s="17"/>
      <c r="R110" s="18"/>
    </row>
    <row r="111" spans="1:18" ht="18.75" customHeight="1" x14ac:dyDescent="0.2">
      <c r="A111" s="21"/>
      <c r="B111" s="21"/>
      <c r="K111" s="17"/>
      <c r="L111" s="17"/>
      <c r="M111" s="17"/>
      <c r="N111" s="17"/>
      <c r="O111" s="17"/>
      <c r="P111" s="17"/>
      <c r="Q111" s="17"/>
      <c r="R111" s="18"/>
    </row>
    <row r="112" spans="1:18" ht="18.75" customHeight="1" x14ac:dyDescent="0.2">
      <c r="A112" s="21"/>
      <c r="B112" s="21"/>
      <c r="K112" s="17"/>
      <c r="L112" s="17"/>
      <c r="M112" s="17"/>
      <c r="N112" s="17"/>
      <c r="O112" s="17"/>
      <c r="P112" s="17"/>
      <c r="Q112" s="17"/>
      <c r="R112" s="18"/>
    </row>
    <row r="113" spans="1:18" ht="18.75" customHeight="1" x14ac:dyDescent="0.2">
      <c r="A113" s="21"/>
      <c r="B113" s="21"/>
      <c r="K113" s="17"/>
      <c r="L113" s="17"/>
      <c r="M113" s="17"/>
      <c r="N113" s="17"/>
      <c r="O113" s="17"/>
      <c r="P113" s="17"/>
      <c r="Q113" s="17"/>
      <c r="R113" s="18"/>
    </row>
    <row r="114" spans="1:18" ht="18.75" customHeight="1" x14ac:dyDescent="0.2">
      <c r="A114" s="21"/>
      <c r="B114" s="21"/>
      <c r="K114" s="17"/>
      <c r="L114" s="17"/>
      <c r="M114" s="17"/>
      <c r="N114" s="17"/>
      <c r="O114" s="17"/>
      <c r="P114" s="17"/>
      <c r="Q114" s="17"/>
      <c r="R114" s="18"/>
    </row>
    <row r="115" spans="1:18" ht="18.75" customHeight="1" x14ac:dyDescent="0.2">
      <c r="A115" s="21"/>
      <c r="B115" s="21"/>
      <c r="K115" s="17"/>
      <c r="L115" s="17"/>
      <c r="M115" s="17"/>
      <c r="N115" s="17"/>
      <c r="O115" s="17"/>
      <c r="P115" s="17"/>
      <c r="Q115" s="17"/>
      <c r="R115" s="18"/>
    </row>
    <row r="116" spans="1:18" ht="18.75" customHeight="1" x14ac:dyDescent="0.2">
      <c r="A116" s="21"/>
      <c r="B116" s="21"/>
      <c r="K116" s="17"/>
      <c r="L116" s="17"/>
      <c r="M116" s="17"/>
      <c r="N116" s="17"/>
      <c r="O116" s="17"/>
      <c r="P116" s="17"/>
      <c r="Q116" s="17"/>
      <c r="R116" s="18"/>
    </row>
    <row r="117" spans="1:18" ht="18.75" customHeight="1" x14ac:dyDescent="0.2">
      <c r="A117" s="21"/>
      <c r="B117" s="21"/>
      <c r="K117" s="17"/>
      <c r="L117" s="17"/>
      <c r="M117" s="17"/>
      <c r="N117" s="17"/>
      <c r="O117" s="17"/>
      <c r="P117" s="17"/>
      <c r="Q117" s="17"/>
      <c r="R117" s="18"/>
    </row>
    <row r="118" spans="1:18" ht="18.75" customHeight="1" x14ac:dyDescent="0.2">
      <c r="A118" s="21"/>
      <c r="B118" s="21"/>
      <c r="K118" s="17"/>
      <c r="L118" s="17"/>
      <c r="M118" s="17"/>
      <c r="N118" s="17"/>
      <c r="O118" s="17"/>
      <c r="P118" s="17"/>
      <c r="Q118" s="17"/>
      <c r="R118" s="18"/>
    </row>
    <row r="119" spans="1:18" ht="18.75" customHeight="1" x14ac:dyDescent="0.2">
      <c r="A119" s="21"/>
      <c r="B119" s="21"/>
      <c r="K119" s="17"/>
      <c r="L119" s="17"/>
      <c r="M119" s="17"/>
      <c r="N119" s="17"/>
      <c r="O119" s="17"/>
      <c r="P119" s="17"/>
      <c r="Q119" s="17"/>
      <c r="R119" s="18"/>
    </row>
    <row r="120" spans="1:18" ht="18.75" customHeight="1" x14ac:dyDescent="0.2">
      <c r="A120" s="21"/>
      <c r="B120" s="21"/>
      <c r="K120" s="17"/>
      <c r="L120" s="17"/>
      <c r="M120" s="17"/>
      <c r="N120" s="17"/>
      <c r="O120" s="17"/>
      <c r="P120" s="17"/>
      <c r="Q120" s="17"/>
      <c r="R120" s="18"/>
    </row>
    <row r="121" spans="1:18" ht="18.75" customHeight="1" x14ac:dyDescent="0.2">
      <c r="A121" s="21"/>
      <c r="B121" s="21"/>
      <c r="K121" s="17"/>
      <c r="L121" s="17"/>
      <c r="M121" s="17"/>
      <c r="N121" s="17"/>
      <c r="O121" s="17"/>
      <c r="P121" s="17"/>
      <c r="Q121" s="17"/>
      <c r="R121" s="18"/>
    </row>
    <row r="122" spans="1:18" ht="18.75" customHeight="1" x14ac:dyDescent="0.2">
      <c r="A122" s="21"/>
      <c r="B122" s="21"/>
      <c r="K122" s="17"/>
      <c r="L122" s="17"/>
      <c r="M122" s="17"/>
      <c r="N122" s="17"/>
      <c r="O122" s="17"/>
      <c r="P122" s="17"/>
      <c r="Q122" s="17"/>
      <c r="R122" s="18"/>
    </row>
    <row r="123" spans="1:18" ht="18.75" customHeight="1" x14ac:dyDescent="0.2">
      <c r="A123" s="21"/>
      <c r="B123" s="21"/>
      <c r="K123" s="17"/>
      <c r="L123" s="17"/>
      <c r="M123" s="17"/>
      <c r="N123" s="17"/>
      <c r="O123" s="17"/>
      <c r="P123" s="17"/>
      <c r="Q123" s="17"/>
      <c r="R123" s="18"/>
    </row>
    <row r="124" spans="1:18" ht="18.75" customHeight="1" x14ac:dyDescent="0.2">
      <c r="A124" s="21"/>
      <c r="B124" s="21"/>
      <c r="K124" s="17"/>
      <c r="L124" s="17"/>
      <c r="M124" s="17"/>
      <c r="N124" s="17"/>
      <c r="O124" s="17"/>
      <c r="P124" s="17"/>
      <c r="Q124" s="17"/>
      <c r="R124" s="18"/>
    </row>
    <row r="125" spans="1:18" ht="18.75" customHeight="1" x14ac:dyDescent="0.2">
      <c r="A125" s="21"/>
      <c r="B125" s="21"/>
      <c r="K125" s="17"/>
      <c r="L125" s="17"/>
      <c r="M125" s="17"/>
      <c r="N125" s="17"/>
      <c r="O125" s="17"/>
      <c r="P125" s="17"/>
      <c r="Q125" s="17"/>
      <c r="R125" s="18"/>
    </row>
    <row r="126" spans="1:18" ht="18.75" customHeight="1" x14ac:dyDescent="0.2">
      <c r="A126" s="21"/>
      <c r="B126" s="21"/>
      <c r="K126" s="17"/>
      <c r="L126" s="17"/>
      <c r="M126" s="17"/>
      <c r="N126" s="17"/>
      <c r="O126" s="17"/>
      <c r="P126" s="17"/>
      <c r="Q126" s="17"/>
      <c r="R126" s="18"/>
    </row>
    <row r="127" spans="1:18" ht="18.75" customHeight="1" x14ac:dyDescent="0.2">
      <c r="A127" s="21"/>
      <c r="B127" s="21"/>
      <c r="K127" s="17"/>
      <c r="L127" s="17"/>
      <c r="M127" s="17"/>
      <c r="N127" s="17"/>
      <c r="O127" s="17"/>
      <c r="P127" s="17"/>
      <c r="Q127" s="17"/>
      <c r="R127" s="18"/>
    </row>
    <row r="128" spans="1:18" ht="18.75" customHeight="1" x14ac:dyDescent="0.2">
      <c r="A128" s="21"/>
      <c r="B128" s="21"/>
      <c r="K128" s="17"/>
      <c r="L128" s="17"/>
      <c r="M128" s="17"/>
      <c r="N128" s="17"/>
      <c r="O128" s="17"/>
      <c r="P128" s="17"/>
      <c r="Q128" s="17"/>
      <c r="R128" s="18"/>
    </row>
    <row r="129" spans="1:18" ht="18.75" customHeight="1" x14ac:dyDescent="0.2">
      <c r="A129" s="21"/>
      <c r="B129" s="21"/>
      <c r="K129" s="17"/>
      <c r="L129" s="17"/>
      <c r="M129" s="17"/>
      <c r="N129" s="17"/>
      <c r="O129" s="17"/>
      <c r="P129" s="17"/>
      <c r="Q129" s="17"/>
      <c r="R129" s="18"/>
    </row>
    <row r="130" spans="1:18" ht="18.75" customHeight="1" x14ac:dyDescent="0.2">
      <c r="A130" s="21"/>
      <c r="B130" s="21"/>
      <c r="K130" s="17"/>
      <c r="L130" s="17"/>
      <c r="M130" s="17"/>
      <c r="N130" s="17"/>
      <c r="O130" s="17"/>
      <c r="P130" s="17"/>
      <c r="Q130" s="17"/>
      <c r="R130" s="18"/>
    </row>
    <row r="131" spans="1:18" ht="18.75" customHeight="1" x14ac:dyDescent="0.2">
      <c r="A131" s="21"/>
      <c r="B131" s="21"/>
      <c r="K131" s="17"/>
      <c r="L131" s="17"/>
      <c r="M131" s="17"/>
      <c r="N131" s="17"/>
      <c r="O131" s="17"/>
      <c r="P131" s="17"/>
      <c r="Q131" s="17"/>
      <c r="R131" s="18"/>
    </row>
    <row r="132" spans="1:18" ht="18.75" customHeight="1" x14ac:dyDescent="0.2">
      <c r="A132" s="21"/>
      <c r="B132" s="21"/>
      <c r="K132" s="17"/>
      <c r="L132" s="17"/>
      <c r="M132" s="17"/>
      <c r="N132" s="17"/>
      <c r="O132" s="17"/>
      <c r="P132" s="17"/>
      <c r="Q132" s="17"/>
      <c r="R132" s="18"/>
    </row>
    <row r="133" spans="1:18" ht="18.75" customHeight="1" x14ac:dyDescent="0.2">
      <c r="A133" s="21"/>
      <c r="B133" s="21"/>
      <c r="K133" s="17"/>
      <c r="L133" s="17"/>
      <c r="M133" s="17"/>
      <c r="N133" s="17"/>
      <c r="O133" s="17"/>
      <c r="P133" s="17"/>
      <c r="Q133" s="17"/>
      <c r="R133" s="18"/>
    </row>
    <row r="134" spans="1:18" ht="18.75" customHeight="1" x14ac:dyDescent="0.2">
      <c r="A134" s="21"/>
      <c r="B134" s="21"/>
      <c r="K134" s="17"/>
      <c r="L134" s="17"/>
      <c r="M134" s="17"/>
      <c r="N134" s="17"/>
      <c r="O134" s="17"/>
      <c r="P134" s="17"/>
      <c r="Q134" s="17"/>
      <c r="R134" s="18"/>
    </row>
    <row r="135" spans="1:18" ht="18.75" customHeight="1" x14ac:dyDescent="0.2">
      <c r="A135" s="21"/>
      <c r="B135" s="21"/>
      <c r="K135" s="17"/>
      <c r="L135" s="17"/>
      <c r="M135" s="17"/>
      <c r="N135" s="17"/>
      <c r="O135" s="17"/>
      <c r="P135" s="17"/>
      <c r="Q135" s="17"/>
      <c r="R135" s="18"/>
    </row>
    <row r="136" spans="1:18" ht="18.75" customHeight="1" x14ac:dyDescent="0.2">
      <c r="A136" s="21"/>
      <c r="B136" s="21"/>
      <c r="K136" s="17"/>
      <c r="L136" s="17"/>
      <c r="M136" s="17"/>
      <c r="N136" s="17"/>
      <c r="O136" s="17"/>
      <c r="P136" s="17"/>
      <c r="Q136" s="17"/>
      <c r="R136" s="18"/>
    </row>
    <row r="137" spans="1:18" ht="18.75" customHeight="1" x14ac:dyDescent="0.2">
      <c r="A137" s="21"/>
      <c r="B137" s="21"/>
      <c r="K137" s="17"/>
      <c r="L137" s="17"/>
      <c r="M137" s="17"/>
      <c r="N137" s="17"/>
      <c r="O137" s="17"/>
      <c r="P137" s="17"/>
      <c r="Q137" s="17"/>
      <c r="R137" s="18"/>
    </row>
    <row r="138" spans="1:18" ht="18.75" customHeight="1" x14ac:dyDescent="0.2">
      <c r="A138" s="21"/>
      <c r="B138" s="21"/>
      <c r="K138" s="17"/>
      <c r="L138" s="17"/>
      <c r="M138" s="17"/>
      <c r="N138" s="17"/>
      <c r="O138" s="17"/>
      <c r="P138" s="17"/>
      <c r="Q138" s="17"/>
      <c r="R138" s="18"/>
    </row>
    <row r="139" spans="1:18" ht="18.75" customHeight="1" x14ac:dyDescent="0.2">
      <c r="A139" s="21"/>
      <c r="B139" s="21"/>
      <c r="K139" s="17"/>
      <c r="L139" s="17"/>
      <c r="M139" s="17"/>
      <c r="N139" s="17"/>
      <c r="O139" s="17"/>
      <c r="P139" s="17"/>
      <c r="Q139" s="17"/>
      <c r="R139" s="18"/>
    </row>
    <row r="140" spans="1:18" ht="18.75" customHeight="1" x14ac:dyDescent="0.2">
      <c r="A140" s="21"/>
      <c r="B140" s="21"/>
      <c r="K140" s="17"/>
      <c r="L140" s="17"/>
      <c r="M140" s="17"/>
      <c r="N140" s="17"/>
      <c r="O140" s="17"/>
      <c r="P140" s="17"/>
      <c r="Q140" s="17"/>
      <c r="R140" s="18"/>
    </row>
    <row r="141" spans="1:18" ht="18.75" customHeight="1" x14ac:dyDescent="0.2">
      <c r="A141" s="21"/>
      <c r="B141" s="21"/>
      <c r="K141" s="17"/>
      <c r="L141" s="17"/>
      <c r="M141" s="17"/>
      <c r="N141" s="17"/>
      <c r="O141" s="17"/>
      <c r="P141" s="17"/>
      <c r="Q141" s="17"/>
      <c r="R141" s="18"/>
    </row>
    <row r="142" spans="1:18" ht="18.75" customHeight="1" x14ac:dyDescent="0.2">
      <c r="A142" s="21"/>
      <c r="B142" s="21"/>
      <c r="K142" s="17"/>
      <c r="L142" s="17"/>
      <c r="M142" s="17"/>
      <c r="N142" s="17"/>
      <c r="O142" s="17"/>
      <c r="P142" s="17"/>
      <c r="Q142" s="17"/>
      <c r="R142" s="18"/>
    </row>
    <row r="143" spans="1:18" ht="18.75" customHeight="1" x14ac:dyDescent="0.2">
      <c r="A143" s="21"/>
      <c r="B143" s="21"/>
      <c r="K143" s="17"/>
      <c r="L143" s="17"/>
      <c r="M143" s="17"/>
      <c r="N143" s="17"/>
      <c r="O143" s="17"/>
      <c r="P143" s="17"/>
      <c r="Q143" s="17"/>
      <c r="R143" s="18"/>
    </row>
    <row r="144" spans="1:18" ht="18.75" customHeight="1" x14ac:dyDescent="0.2">
      <c r="A144" s="21"/>
      <c r="B144" s="21"/>
      <c r="K144" s="17"/>
      <c r="L144" s="17"/>
      <c r="M144" s="17"/>
      <c r="N144" s="17"/>
      <c r="O144" s="17"/>
      <c r="P144" s="17"/>
      <c r="Q144" s="17"/>
      <c r="R144" s="18"/>
    </row>
    <row r="145" spans="1:18" ht="18.75" customHeight="1" x14ac:dyDescent="0.2">
      <c r="A145" s="21"/>
      <c r="B145" s="21"/>
      <c r="K145" s="17"/>
      <c r="L145" s="17"/>
      <c r="M145" s="17"/>
      <c r="N145" s="17"/>
      <c r="O145" s="17"/>
      <c r="P145" s="17"/>
      <c r="Q145" s="17"/>
      <c r="R145" s="18"/>
    </row>
    <row r="146" spans="1:18" ht="18.75" customHeight="1" x14ac:dyDescent="0.2">
      <c r="A146" s="21"/>
      <c r="B146" s="21"/>
      <c r="K146" s="17"/>
      <c r="L146" s="17"/>
      <c r="M146" s="17"/>
      <c r="N146" s="17"/>
      <c r="O146" s="17"/>
      <c r="P146" s="17"/>
      <c r="Q146" s="17"/>
      <c r="R146" s="18"/>
    </row>
    <row r="147" spans="1:18" ht="18.75" customHeight="1" x14ac:dyDescent="0.2">
      <c r="A147" s="21"/>
      <c r="B147" s="21"/>
      <c r="K147" s="17"/>
      <c r="L147" s="17"/>
      <c r="M147" s="17"/>
      <c r="N147" s="17"/>
      <c r="O147" s="17"/>
      <c r="P147" s="17"/>
      <c r="Q147" s="17"/>
      <c r="R147" s="18"/>
    </row>
    <row r="148" spans="1:18" ht="18.75" customHeight="1" x14ac:dyDescent="0.2">
      <c r="A148" s="21"/>
      <c r="B148" s="21"/>
      <c r="K148" s="17"/>
      <c r="L148" s="17"/>
      <c r="M148" s="17"/>
      <c r="N148" s="17"/>
      <c r="O148" s="17"/>
      <c r="P148" s="17"/>
      <c r="Q148" s="17"/>
      <c r="R148" s="18"/>
    </row>
    <row r="149" spans="1:18" ht="18.75" customHeight="1" x14ac:dyDescent="0.2">
      <c r="A149" s="21"/>
      <c r="B149" s="21"/>
      <c r="K149" s="17"/>
      <c r="L149" s="17"/>
      <c r="M149" s="17"/>
      <c r="N149" s="17"/>
      <c r="O149" s="17"/>
      <c r="P149" s="17"/>
      <c r="Q149" s="17"/>
      <c r="R149" s="18"/>
    </row>
    <row r="150" spans="1:18" ht="18.75" customHeight="1" x14ac:dyDescent="0.2">
      <c r="A150" s="21"/>
      <c r="B150" s="21"/>
      <c r="K150" s="17"/>
      <c r="L150" s="17"/>
      <c r="M150" s="17"/>
      <c r="N150" s="17"/>
      <c r="O150" s="17"/>
      <c r="P150" s="17"/>
      <c r="Q150" s="17"/>
      <c r="R150" s="18"/>
    </row>
    <row r="151" spans="1:18" ht="18.75" customHeight="1" x14ac:dyDescent="0.2">
      <c r="A151" s="21"/>
      <c r="B151" s="21"/>
      <c r="K151" s="17"/>
      <c r="L151" s="17"/>
      <c r="M151" s="17"/>
      <c r="N151" s="17"/>
      <c r="O151" s="17"/>
      <c r="P151" s="17"/>
      <c r="Q151" s="17"/>
      <c r="R151" s="18"/>
    </row>
    <row r="152" spans="1:18" ht="18.75" customHeight="1" x14ac:dyDescent="0.2">
      <c r="A152" s="21"/>
      <c r="B152" s="21"/>
      <c r="K152" s="17"/>
      <c r="L152" s="17"/>
      <c r="M152" s="17"/>
      <c r="N152" s="17"/>
      <c r="O152" s="17"/>
      <c r="P152" s="17"/>
      <c r="Q152" s="17"/>
      <c r="R152" s="18"/>
    </row>
    <row r="153" spans="1:18" ht="18.75" customHeight="1" x14ac:dyDescent="0.2">
      <c r="A153" s="21"/>
      <c r="B153" s="21"/>
      <c r="K153" s="17"/>
      <c r="L153" s="17"/>
      <c r="M153" s="17"/>
      <c r="N153" s="17"/>
      <c r="O153" s="17"/>
      <c r="P153" s="17"/>
      <c r="Q153" s="17"/>
      <c r="R153" s="18"/>
    </row>
    <row r="154" spans="1:18" ht="18.75" customHeight="1" x14ac:dyDescent="0.2">
      <c r="A154" s="21"/>
      <c r="B154" s="21"/>
      <c r="K154" s="17"/>
      <c r="L154" s="17"/>
      <c r="M154" s="17"/>
      <c r="N154" s="17"/>
      <c r="O154" s="17"/>
      <c r="P154" s="17"/>
      <c r="Q154" s="17"/>
      <c r="R154" s="18"/>
    </row>
    <row r="155" spans="1:18" ht="18.75" customHeight="1" x14ac:dyDescent="0.2">
      <c r="A155" s="21"/>
      <c r="B155" s="21"/>
      <c r="K155" s="17"/>
      <c r="L155" s="17"/>
      <c r="M155" s="17"/>
      <c r="N155" s="17"/>
      <c r="O155" s="17"/>
      <c r="P155" s="17"/>
      <c r="Q155" s="17"/>
      <c r="R155" s="18"/>
    </row>
    <row r="156" spans="1:18" ht="18.75" customHeight="1" x14ac:dyDescent="0.2">
      <c r="A156" s="21"/>
      <c r="B156" s="21"/>
      <c r="K156" s="17"/>
      <c r="L156" s="17"/>
      <c r="M156" s="17"/>
      <c r="N156" s="17"/>
      <c r="O156" s="17"/>
      <c r="P156" s="17"/>
      <c r="Q156" s="17"/>
      <c r="R156" s="18"/>
    </row>
    <row r="157" spans="1:18" ht="18.75" customHeight="1" x14ac:dyDescent="0.2">
      <c r="A157" s="21"/>
      <c r="B157" s="21"/>
      <c r="K157" s="17"/>
      <c r="L157" s="17"/>
      <c r="M157" s="17"/>
      <c r="N157" s="17"/>
      <c r="O157" s="17"/>
      <c r="P157" s="17"/>
      <c r="Q157" s="17"/>
      <c r="R157" s="18"/>
    </row>
    <row r="158" spans="1:18" ht="18.75" customHeight="1" x14ac:dyDescent="0.2">
      <c r="A158" s="21"/>
      <c r="B158" s="21"/>
      <c r="K158" s="17"/>
      <c r="L158" s="17"/>
      <c r="M158" s="17"/>
      <c r="N158" s="17"/>
      <c r="O158" s="17"/>
      <c r="P158" s="17"/>
      <c r="Q158" s="17"/>
      <c r="R158" s="18"/>
    </row>
    <row r="159" spans="1:18" ht="18.75" customHeight="1" x14ac:dyDescent="0.2">
      <c r="A159" s="21"/>
      <c r="B159" s="21"/>
      <c r="K159" s="17"/>
      <c r="L159" s="17"/>
      <c r="M159" s="17"/>
      <c r="N159" s="17"/>
      <c r="O159" s="17"/>
      <c r="P159" s="17"/>
      <c r="Q159" s="17"/>
      <c r="R159" s="18"/>
    </row>
    <row r="160" spans="1:18" ht="18.75" customHeight="1" x14ac:dyDescent="0.2">
      <c r="A160" s="21"/>
      <c r="B160" s="21"/>
      <c r="K160" s="17"/>
      <c r="L160" s="17"/>
      <c r="M160" s="17"/>
      <c r="N160" s="17"/>
      <c r="O160" s="17"/>
      <c r="P160" s="17"/>
      <c r="Q160" s="17"/>
      <c r="R160" s="18"/>
    </row>
    <row r="161" spans="1:18" ht="18.75" customHeight="1" x14ac:dyDescent="0.2">
      <c r="A161" s="21"/>
      <c r="B161" s="21"/>
      <c r="K161" s="17"/>
      <c r="L161" s="17"/>
      <c r="M161" s="17"/>
      <c r="N161" s="17"/>
      <c r="O161" s="17"/>
      <c r="P161" s="17"/>
      <c r="Q161" s="17"/>
      <c r="R161" s="18"/>
    </row>
    <row r="162" spans="1:18" ht="18.75" customHeight="1" x14ac:dyDescent="0.2">
      <c r="A162" s="21"/>
      <c r="B162" s="21"/>
      <c r="K162" s="17"/>
      <c r="L162" s="17"/>
      <c r="M162" s="17"/>
      <c r="N162" s="17"/>
      <c r="O162" s="17"/>
      <c r="P162" s="17"/>
      <c r="Q162" s="17"/>
      <c r="R162" s="18"/>
    </row>
    <row r="163" spans="1:18" ht="18.75" customHeight="1" x14ac:dyDescent="0.2">
      <c r="A163" s="21"/>
      <c r="B163" s="21"/>
      <c r="K163" s="17"/>
      <c r="L163" s="17"/>
      <c r="M163" s="17"/>
      <c r="N163" s="17"/>
      <c r="O163" s="17"/>
      <c r="P163" s="17"/>
      <c r="Q163" s="17"/>
      <c r="R163" s="18"/>
    </row>
    <row r="164" spans="1:18" ht="18.75" customHeight="1" x14ac:dyDescent="0.2">
      <c r="A164" s="21"/>
      <c r="B164" s="21"/>
      <c r="K164" s="17"/>
      <c r="L164" s="17"/>
      <c r="M164" s="17"/>
      <c r="N164" s="17"/>
      <c r="O164" s="17"/>
      <c r="P164" s="17"/>
      <c r="Q164" s="17"/>
      <c r="R164" s="18"/>
    </row>
    <row r="165" spans="1:18" ht="18.75" customHeight="1" x14ac:dyDescent="0.2">
      <c r="A165" s="21"/>
      <c r="B165" s="21"/>
      <c r="K165" s="17"/>
      <c r="L165" s="17"/>
      <c r="M165" s="17"/>
      <c r="N165" s="17"/>
      <c r="O165" s="17"/>
      <c r="P165" s="17"/>
      <c r="Q165" s="17"/>
      <c r="R165" s="18"/>
    </row>
    <row r="166" spans="1:18" ht="18.75" customHeight="1" x14ac:dyDescent="0.2">
      <c r="A166" s="21"/>
      <c r="B166" s="21"/>
      <c r="K166" s="17"/>
      <c r="L166" s="17"/>
      <c r="M166" s="17"/>
      <c r="N166" s="17"/>
      <c r="O166" s="17"/>
      <c r="P166" s="17"/>
      <c r="Q166" s="17"/>
      <c r="R166" s="18"/>
    </row>
    <row r="167" spans="1:18" ht="18.75" customHeight="1" x14ac:dyDescent="0.2">
      <c r="A167" s="21"/>
      <c r="B167" s="21"/>
      <c r="K167" s="17"/>
      <c r="L167" s="17"/>
      <c r="M167" s="17"/>
      <c r="N167" s="17"/>
      <c r="O167" s="17"/>
      <c r="P167" s="17"/>
      <c r="Q167" s="17"/>
      <c r="R167" s="18"/>
    </row>
    <row r="168" spans="1:18" ht="18.75" customHeight="1" x14ac:dyDescent="0.2">
      <c r="A168" s="21"/>
      <c r="B168" s="21"/>
      <c r="K168" s="17"/>
      <c r="L168" s="17"/>
      <c r="M168" s="17"/>
      <c r="N168" s="17"/>
      <c r="O168" s="17"/>
      <c r="P168" s="17"/>
      <c r="Q168" s="17"/>
      <c r="R168" s="18"/>
    </row>
    <row r="169" spans="1:18" ht="18.75" customHeight="1" x14ac:dyDescent="0.2">
      <c r="A169" s="21"/>
      <c r="B169" s="21"/>
      <c r="K169" s="17"/>
      <c r="L169" s="17"/>
      <c r="M169" s="17"/>
      <c r="N169" s="17"/>
      <c r="O169" s="17"/>
      <c r="P169" s="17"/>
      <c r="Q169" s="17"/>
      <c r="R169" s="18"/>
    </row>
    <row r="170" spans="1:18" ht="18.75" customHeight="1" x14ac:dyDescent="0.2">
      <c r="A170" s="21"/>
      <c r="B170" s="21"/>
      <c r="K170" s="17"/>
      <c r="L170" s="17"/>
      <c r="M170" s="17"/>
      <c r="N170" s="17"/>
      <c r="O170" s="17"/>
      <c r="P170" s="17"/>
      <c r="Q170" s="17"/>
      <c r="R170" s="18"/>
    </row>
    <row r="171" spans="1:18" ht="18.75" customHeight="1" x14ac:dyDescent="0.2">
      <c r="A171" s="21"/>
      <c r="B171" s="21"/>
      <c r="K171" s="17"/>
      <c r="L171" s="17"/>
      <c r="M171" s="17"/>
      <c r="N171" s="17"/>
      <c r="O171" s="17"/>
      <c r="P171" s="17"/>
      <c r="Q171" s="17"/>
      <c r="R171" s="18"/>
    </row>
    <row r="172" spans="1:18" ht="18.75" customHeight="1" x14ac:dyDescent="0.2">
      <c r="A172" s="21"/>
      <c r="B172" s="21"/>
      <c r="K172" s="17"/>
      <c r="L172" s="17"/>
      <c r="M172" s="17"/>
      <c r="N172" s="17"/>
      <c r="O172" s="17"/>
      <c r="P172" s="17"/>
      <c r="Q172" s="17"/>
      <c r="R172" s="18"/>
    </row>
    <row r="173" spans="1:18" ht="18.75" customHeight="1" x14ac:dyDescent="0.2">
      <c r="A173" s="21"/>
      <c r="B173" s="21"/>
      <c r="K173" s="17"/>
      <c r="L173" s="17"/>
      <c r="M173" s="17"/>
      <c r="N173" s="17"/>
      <c r="O173" s="17"/>
      <c r="P173" s="17"/>
      <c r="Q173" s="17"/>
      <c r="R173" s="18"/>
    </row>
    <row r="174" spans="1:18" ht="18.75" customHeight="1" x14ac:dyDescent="0.2">
      <c r="A174" s="21"/>
      <c r="B174" s="21"/>
      <c r="K174" s="17"/>
      <c r="L174" s="17"/>
      <c r="M174" s="17"/>
      <c r="N174" s="17"/>
      <c r="O174" s="17"/>
      <c r="P174" s="17"/>
      <c r="Q174" s="17"/>
      <c r="R174" s="18"/>
    </row>
    <row r="175" spans="1:18" ht="18.75" customHeight="1" x14ac:dyDescent="0.2">
      <c r="A175" s="21"/>
      <c r="B175" s="21"/>
      <c r="K175" s="17"/>
      <c r="L175" s="17"/>
      <c r="M175" s="17"/>
      <c r="N175" s="17"/>
      <c r="O175" s="17"/>
      <c r="P175" s="17"/>
      <c r="Q175" s="17"/>
      <c r="R175" s="18"/>
    </row>
    <row r="176" spans="1:18" ht="18.75" customHeight="1" x14ac:dyDescent="0.2">
      <c r="A176" s="21"/>
      <c r="B176" s="21"/>
      <c r="K176" s="17"/>
      <c r="L176" s="17"/>
      <c r="M176" s="17"/>
      <c r="N176" s="17"/>
      <c r="O176" s="17"/>
      <c r="P176" s="17"/>
      <c r="Q176" s="17"/>
      <c r="R176" s="18"/>
    </row>
    <row r="177" spans="1:18" ht="18.75" customHeight="1" x14ac:dyDescent="0.2">
      <c r="A177" s="21"/>
      <c r="B177" s="21"/>
      <c r="K177" s="17"/>
      <c r="L177" s="17"/>
      <c r="M177" s="17"/>
      <c r="N177" s="17"/>
      <c r="O177" s="17"/>
      <c r="P177" s="17"/>
      <c r="Q177" s="17"/>
      <c r="R177" s="18"/>
    </row>
    <row r="178" spans="1:18" ht="18.75" customHeight="1" x14ac:dyDescent="0.2">
      <c r="A178" s="21"/>
      <c r="B178" s="21"/>
      <c r="K178" s="17"/>
      <c r="L178" s="17"/>
      <c r="M178" s="17"/>
      <c r="N178" s="17"/>
      <c r="O178" s="17"/>
      <c r="P178" s="17"/>
      <c r="Q178" s="17"/>
      <c r="R178" s="18"/>
    </row>
    <row r="179" spans="1:18" ht="18.75" customHeight="1" x14ac:dyDescent="0.2">
      <c r="A179" s="21"/>
      <c r="B179" s="21"/>
      <c r="K179" s="17"/>
      <c r="L179" s="17"/>
      <c r="M179" s="17"/>
      <c r="N179" s="17"/>
      <c r="O179" s="17"/>
      <c r="P179" s="17"/>
      <c r="Q179" s="17"/>
      <c r="R179" s="18"/>
    </row>
    <row r="180" spans="1:18" ht="18.75" customHeight="1" x14ac:dyDescent="0.2">
      <c r="A180" s="21"/>
      <c r="B180" s="21"/>
      <c r="K180" s="17"/>
      <c r="L180" s="17"/>
      <c r="M180" s="17"/>
      <c r="N180" s="17"/>
      <c r="O180" s="17"/>
      <c r="P180" s="17"/>
      <c r="Q180" s="17"/>
      <c r="R180" s="18"/>
    </row>
    <row r="181" spans="1:18" ht="18.75" customHeight="1" x14ac:dyDescent="0.2">
      <c r="A181" s="21"/>
      <c r="B181" s="21"/>
      <c r="K181" s="17"/>
      <c r="L181" s="17"/>
      <c r="M181" s="17"/>
      <c r="N181" s="17"/>
      <c r="O181" s="17"/>
      <c r="P181" s="17"/>
      <c r="Q181" s="17"/>
      <c r="R181" s="18"/>
    </row>
    <row r="182" spans="1:18" ht="18.75" customHeight="1" x14ac:dyDescent="0.2">
      <c r="A182" s="21"/>
      <c r="B182" s="21"/>
      <c r="K182" s="17"/>
      <c r="L182" s="17"/>
      <c r="M182" s="17"/>
      <c r="N182" s="17"/>
      <c r="O182" s="17"/>
      <c r="P182" s="17"/>
      <c r="Q182" s="17"/>
      <c r="R182" s="18"/>
    </row>
    <row r="183" spans="1:18" ht="18.75" customHeight="1" x14ac:dyDescent="0.2">
      <c r="A183" s="21"/>
      <c r="B183" s="21"/>
      <c r="K183" s="17"/>
      <c r="L183" s="17"/>
      <c r="M183" s="17"/>
      <c r="N183" s="17"/>
      <c r="O183" s="17"/>
      <c r="P183" s="17"/>
      <c r="Q183" s="17"/>
      <c r="R183" s="18"/>
    </row>
    <row r="184" spans="1:18" ht="18.75" customHeight="1" x14ac:dyDescent="0.2">
      <c r="A184" s="21"/>
      <c r="B184" s="21"/>
      <c r="K184" s="17"/>
      <c r="L184" s="17"/>
      <c r="M184" s="17"/>
      <c r="N184" s="17"/>
      <c r="O184" s="17"/>
      <c r="P184" s="17"/>
      <c r="Q184" s="17"/>
      <c r="R184" s="18"/>
    </row>
    <row r="185" spans="1:18" ht="18.75" customHeight="1" x14ac:dyDescent="0.2">
      <c r="A185" s="21"/>
      <c r="B185" s="21"/>
      <c r="K185" s="17"/>
      <c r="L185" s="17"/>
      <c r="M185" s="17"/>
      <c r="N185" s="17"/>
      <c r="O185" s="17"/>
      <c r="P185" s="17"/>
      <c r="Q185" s="17"/>
      <c r="R185" s="18"/>
    </row>
    <row r="186" spans="1:18" ht="18.75" customHeight="1" x14ac:dyDescent="0.2">
      <c r="A186" s="21"/>
      <c r="B186" s="21"/>
      <c r="K186" s="17"/>
      <c r="L186" s="17"/>
      <c r="M186" s="17"/>
      <c r="N186" s="17"/>
      <c r="O186" s="17"/>
      <c r="P186" s="17"/>
      <c r="Q186" s="17"/>
      <c r="R186" s="18"/>
    </row>
    <row r="187" spans="1:18" ht="18.75" customHeight="1" x14ac:dyDescent="0.2">
      <c r="A187" s="21"/>
      <c r="B187" s="21"/>
      <c r="K187" s="17"/>
      <c r="L187" s="17"/>
      <c r="M187" s="17"/>
      <c r="N187" s="17"/>
      <c r="O187" s="17"/>
      <c r="P187" s="17"/>
      <c r="Q187" s="17"/>
      <c r="R187" s="18"/>
    </row>
    <row r="188" spans="1:18" ht="18.75" customHeight="1" x14ac:dyDescent="0.2">
      <c r="A188" s="21"/>
      <c r="B188" s="21"/>
      <c r="K188" s="17"/>
      <c r="L188" s="17"/>
      <c r="M188" s="17"/>
      <c r="N188" s="17"/>
      <c r="O188" s="17"/>
      <c r="P188" s="17"/>
      <c r="Q188" s="17"/>
      <c r="R188" s="18"/>
    </row>
    <row r="189" spans="1:18" ht="18.75" customHeight="1" x14ac:dyDescent="0.2">
      <c r="A189" s="21"/>
      <c r="B189" s="21"/>
      <c r="K189" s="17"/>
      <c r="L189" s="17"/>
      <c r="M189" s="17"/>
      <c r="N189" s="17"/>
      <c r="O189" s="17"/>
      <c r="P189" s="17"/>
      <c r="Q189" s="17"/>
      <c r="R189" s="18"/>
    </row>
    <row r="190" spans="1:18" ht="18.75" customHeight="1" x14ac:dyDescent="0.2">
      <c r="A190" s="21"/>
      <c r="B190" s="21"/>
      <c r="K190" s="17"/>
      <c r="L190" s="17"/>
      <c r="M190" s="17"/>
      <c r="N190" s="17"/>
      <c r="O190" s="17"/>
      <c r="P190" s="17"/>
      <c r="Q190" s="17"/>
      <c r="R190" s="18"/>
    </row>
    <row r="191" spans="1:18" ht="18.75" customHeight="1" x14ac:dyDescent="0.2">
      <c r="A191" s="21"/>
      <c r="B191" s="21"/>
      <c r="K191" s="17"/>
      <c r="L191" s="17"/>
      <c r="M191" s="17"/>
      <c r="N191" s="17"/>
      <c r="O191" s="17"/>
      <c r="P191" s="17"/>
      <c r="Q191" s="17"/>
      <c r="R191" s="18"/>
    </row>
    <row r="192" spans="1:18" ht="18.75" customHeight="1" x14ac:dyDescent="0.2">
      <c r="A192" s="21"/>
      <c r="B192" s="21"/>
      <c r="K192" s="17"/>
      <c r="L192" s="17"/>
      <c r="M192" s="17"/>
      <c r="N192" s="17"/>
      <c r="O192" s="17"/>
      <c r="P192" s="17"/>
      <c r="Q192" s="17"/>
      <c r="R192" s="18"/>
    </row>
    <row r="193" spans="1:18" ht="18.75" customHeight="1" x14ac:dyDescent="0.2">
      <c r="A193" s="21"/>
      <c r="B193" s="21"/>
      <c r="K193" s="17"/>
      <c r="L193" s="17"/>
      <c r="M193" s="17"/>
      <c r="N193" s="17"/>
      <c r="O193" s="17"/>
      <c r="P193" s="17"/>
      <c r="Q193" s="17"/>
      <c r="R193" s="18"/>
    </row>
    <row r="194" spans="1:18" ht="18.75" customHeight="1" x14ac:dyDescent="0.2">
      <c r="A194" s="21"/>
      <c r="B194" s="21"/>
      <c r="K194" s="17"/>
      <c r="L194" s="17"/>
      <c r="M194" s="17"/>
      <c r="N194" s="17"/>
      <c r="O194" s="17"/>
      <c r="P194" s="17"/>
      <c r="Q194" s="17"/>
      <c r="R194" s="18"/>
    </row>
    <row r="195" spans="1:18" ht="18.75" customHeight="1" x14ac:dyDescent="0.2">
      <c r="A195" s="21"/>
      <c r="B195" s="21"/>
      <c r="K195" s="17"/>
      <c r="L195" s="17"/>
      <c r="M195" s="17"/>
      <c r="N195" s="17"/>
      <c r="O195" s="17"/>
      <c r="P195" s="17"/>
      <c r="Q195" s="17"/>
      <c r="R195" s="18"/>
    </row>
    <row r="196" spans="1:18" ht="18.75" customHeight="1" x14ac:dyDescent="0.2">
      <c r="A196" s="21"/>
      <c r="B196" s="21"/>
      <c r="K196" s="17"/>
      <c r="L196" s="17"/>
      <c r="M196" s="17"/>
      <c r="N196" s="17"/>
      <c r="O196" s="17"/>
      <c r="P196" s="17"/>
      <c r="Q196" s="17"/>
      <c r="R196" s="18"/>
    </row>
    <row r="197" spans="1:18" ht="18.75" customHeight="1" x14ac:dyDescent="0.2">
      <c r="A197" s="21"/>
      <c r="B197" s="21"/>
      <c r="K197" s="17"/>
      <c r="L197" s="17"/>
      <c r="M197" s="17"/>
      <c r="N197" s="17"/>
      <c r="O197" s="17"/>
      <c r="P197" s="17"/>
      <c r="Q197" s="17"/>
      <c r="R197" s="18"/>
    </row>
    <row r="198" spans="1:18" ht="18.75" customHeight="1" x14ac:dyDescent="0.2">
      <c r="A198" s="21"/>
      <c r="B198" s="21"/>
      <c r="K198" s="17"/>
      <c r="L198" s="17"/>
      <c r="M198" s="17"/>
      <c r="N198" s="17"/>
      <c r="O198" s="17"/>
      <c r="P198" s="17"/>
      <c r="Q198" s="17"/>
      <c r="R198" s="18"/>
    </row>
    <row r="199" spans="1:18" ht="18.75" customHeight="1" x14ac:dyDescent="0.2">
      <c r="A199" s="21"/>
      <c r="B199" s="21"/>
      <c r="K199" s="17"/>
      <c r="L199" s="17"/>
      <c r="M199" s="17"/>
      <c r="N199" s="17"/>
      <c r="O199" s="17"/>
      <c r="P199" s="17"/>
      <c r="Q199" s="17"/>
      <c r="R199" s="18"/>
    </row>
    <row r="200" spans="1:18" ht="18.75" customHeight="1" x14ac:dyDescent="0.2">
      <c r="A200" s="21"/>
      <c r="B200" s="21"/>
      <c r="K200" s="17"/>
      <c r="L200" s="17"/>
      <c r="M200" s="17"/>
      <c r="N200" s="17"/>
      <c r="O200" s="17"/>
      <c r="P200" s="17"/>
      <c r="Q200" s="17"/>
      <c r="R200" s="18"/>
    </row>
    <row r="201" spans="1:18" ht="18.75" customHeight="1" x14ac:dyDescent="0.2">
      <c r="A201" s="21"/>
      <c r="B201" s="21"/>
      <c r="K201" s="17"/>
      <c r="L201" s="17"/>
      <c r="M201" s="17"/>
      <c r="N201" s="17"/>
      <c r="O201" s="17"/>
      <c r="P201" s="17"/>
      <c r="Q201" s="17"/>
      <c r="R201" s="18"/>
    </row>
    <row r="202" spans="1:18" ht="18.75" customHeight="1" x14ac:dyDescent="0.2">
      <c r="A202" s="21"/>
      <c r="B202" s="21"/>
      <c r="K202" s="17"/>
      <c r="L202" s="17"/>
      <c r="M202" s="17"/>
      <c r="N202" s="17"/>
      <c r="O202" s="17"/>
      <c r="P202" s="17"/>
      <c r="Q202" s="17"/>
      <c r="R202" s="18"/>
    </row>
    <row r="203" spans="1:18" ht="18.75" customHeight="1" x14ac:dyDescent="0.2">
      <c r="A203" s="21"/>
      <c r="B203" s="21"/>
      <c r="K203" s="17"/>
      <c r="L203" s="17"/>
      <c r="M203" s="17"/>
      <c r="N203" s="17"/>
      <c r="O203" s="17"/>
      <c r="P203" s="17"/>
      <c r="Q203" s="17"/>
      <c r="R203" s="18"/>
    </row>
    <row r="204" spans="1:18" ht="18.75" customHeight="1" x14ac:dyDescent="0.2">
      <c r="A204" s="21"/>
      <c r="B204" s="21"/>
      <c r="K204" s="17"/>
      <c r="L204" s="17"/>
      <c r="M204" s="17"/>
      <c r="N204" s="17"/>
      <c r="O204" s="17"/>
      <c r="P204" s="17"/>
      <c r="Q204" s="17"/>
      <c r="R204" s="18"/>
    </row>
    <row r="205" spans="1:18" ht="18.75" customHeight="1" x14ac:dyDescent="0.2">
      <c r="A205" s="21"/>
      <c r="B205" s="21"/>
      <c r="K205" s="17"/>
      <c r="L205" s="17"/>
      <c r="M205" s="17"/>
      <c r="N205" s="17"/>
      <c r="O205" s="17"/>
      <c r="P205" s="17"/>
      <c r="Q205" s="17"/>
      <c r="R205" s="18"/>
    </row>
    <row r="206" spans="1:18" ht="18.75" customHeight="1" x14ac:dyDescent="0.2">
      <c r="A206" s="21"/>
      <c r="B206" s="21"/>
      <c r="K206" s="17"/>
      <c r="L206" s="17"/>
      <c r="M206" s="17"/>
      <c r="N206" s="17"/>
      <c r="O206" s="17"/>
      <c r="P206" s="17"/>
      <c r="Q206" s="17"/>
      <c r="R206" s="18"/>
    </row>
    <row r="207" spans="1:18" ht="18.75" customHeight="1" x14ac:dyDescent="0.2">
      <c r="A207" s="21"/>
      <c r="B207" s="21"/>
      <c r="K207" s="17"/>
      <c r="L207" s="17"/>
      <c r="M207" s="17"/>
      <c r="N207" s="17"/>
      <c r="O207" s="17"/>
      <c r="P207" s="17"/>
      <c r="Q207" s="17"/>
      <c r="R207" s="18"/>
    </row>
    <row r="208" spans="1:18" ht="18.75" customHeight="1" x14ac:dyDescent="0.2">
      <c r="A208" s="21"/>
      <c r="B208" s="21"/>
      <c r="K208" s="17"/>
      <c r="L208" s="17"/>
      <c r="M208" s="17"/>
      <c r="N208" s="17"/>
      <c r="O208" s="17"/>
      <c r="P208" s="17"/>
      <c r="Q208" s="17"/>
      <c r="R208" s="18"/>
    </row>
    <row r="209" spans="1:18" ht="18.75" customHeight="1" x14ac:dyDescent="0.2">
      <c r="A209" s="21"/>
      <c r="B209" s="21"/>
      <c r="K209" s="17"/>
      <c r="L209" s="17"/>
      <c r="M209" s="17"/>
      <c r="N209" s="17"/>
      <c r="O209" s="17"/>
      <c r="P209" s="17"/>
      <c r="Q209" s="17"/>
      <c r="R209" s="18"/>
    </row>
    <row r="210" spans="1:18" ht="18.75" customHeight="1" x14ac:dyDescent="0.2">
      <c r="A210" s="21"/>
      <c r="B210" s="21"/>
      <c r="K210" s="17"/>
      <c r="L210" s="17"/>
      <c r="M210" s="17"/>
      <c r="N210" s="17"/>
      <c r="O210" s="17"/>
      <c r="P210" s="17"/>
      <c r="Q210" s="17"/>
      <c r="R210" s="18"/>
    </row>
    <row r="211" spans="1:18" ht="18.75" customHeight="1" x14ac:dyDescent="0.2">
      <c r="A211" s="21"/>
      <c r="B211" s="21"/>
      <c r="K211" s="17"/>
      <c r="L211" s="17"/>
      <c r="M211" s="17"/>
      <c r="N211" s="17"/>
      <c r="O211" s="17"/>
      <c r="P211" s="17"/>
      <c r="Q211" s="17"/>
      <c r="R211" s="18"/>
    </row>
    <row r="212" spans="1:18" ht="18.75" customHeight="1" x14ac:dyDescent="0.2">
      <c r="A212" s="21"/>
      <c r="B212" s="21"/>
      <c r="K212" s="17"/>
      <c r="L212" s="17"/>
      <c r="M212" s="17"/>
      <c r="N212" s="17"/>
      <c r="O212" s="17"/>
      <c r="P212" s="17"/>
      <c r="Q212" s="17"/>
      <c r="R212" s="18"/>
    </row>
    <row r="213" spans="1:18" ht="18.75" customHeight="1" x14ac:dyDescent="0.2">
      <c r="A213" s="21"/>
      <c r="B213" s="21"/>
      <c r="K213" s="17"/>
      <c r="L213" s="17"/>
      <c r="M213" s="17"/>
      <c r="N213" s="17"/>
      <c r="O213" s="17"/>
      <c r="P213" s="17"/>
      <c r="Q213" s="17"/>
      <c r="R213" s="18"/>
    </row>
    <row r="214" spans="1:18" ht="18.75" customHeight="1" x14ac:dyDescent="0.2">
      <c r="A214" s="21"/>
      <c r="B214" s="21"/>
      <c r="K214" s="17"/>
      <c r="L214" s="17"/>
      <c r="M214" s="17"/>
      <c r="N214" s="17"/>
      <c r="O214" s="17"/>
      <c r="P214" s="17"/>
      <c r="Q214" s="17"/>
      <c r="R214" s="18"/>
    </row>
    <row r="215" spans="1:18" ht="18.75" customHeight="1" x14ac:dyDescent="0.2">
      <c r="A215" s="21"/>
      <c r="B215" s="21"/>
      <c r="K215" s="17"/>
      <c r="L215" s="17"/>
      <c r="M215" s="17"/>
      <c r="N215" s="17"/>
      <c r="O215" s="17"/>
      <c r="P215" s="17"/>
      <c r="Q215" s="17"/>
      <c r="R215" s="18"/>
    </row>
    <row r="216" spans="1:18" ht="18.75" customHeight="1" x14ac:dyDescent="0.2">
      <c r="A216" s="21"/>
      <c r="B216" s="21"/>
      <c r="K216" s="17"/>
      <c r="L216" s="17"/>
      <c r="M216" s="17"/>
      <c r="N216" s="17"/>
      <c r="O216" s="17"/>
      <c r="P216" s="17"/>
      <c r="Q216" s="17"/>
      <c r="R216" s="18"/>
    </row>
    <row r="217" spans="1:18" ht="18.75" customHeight="1" x14ac:dyDescent="0.2">
      <c r="A217" s="21"/>
      <c r="B217" s="21"/>
      <c r="K217" s="17"/>
      <c r="L217" s="17"/>
      <c r="M217" s="17"/>
      <c r="N217" s="17"/>
      <c r="O217" s="17"/>
      <c r="P217" s="17"/>
      <c r="Q217" s="17"/>
      <c r="R217" s="18"/>
    </row>
    <row r="218" spans="1:18" ht="18.75" customHeight="1" x14ac:dyDescent="0.2">
      <c r="A218" s="21"/>
      <c r="B218" s="21"/>
      <c r="K218" s="17"/>
      <c r="L218" s="17"/>
      <c r="M218" s="17"/>
      <c r="N218" s="17"/>
      <c r="O218" s="17"/>
      <c r="P218" s="17"/>
      <c r="Q218" s="17"/>
      <c r="R218" s="18"/>
    </row>
    <row r="219" spans="1:18" ht="18.75" customHeight="1" x14ac:dyDescent="0.2">
      <c r="A219" s="21"/>
      <c r="B219" s="21"/>
      <c r="K219" s="17"/>
      <c r="L219" s="17"/>
      <c r="M219" s="17"/>
      <c r="N219" s="17"/>
      <c r="O219" s="17"/>
      <c r="P219" s="17"/>
      <c r="Q219" s="17"/>
      <c r="R219" s="18"/>
    </row>
    <row r="220" spans="1:18" ht="18.75" customHeight="1" x14ac:dyDescent="0.2">
      <c r="A220" s="21"/>
      <c r="B220" s="21"/>
      <c r="K220" s="17"/>
      <c r="L220" s="17"/>
      <c r="M220" s="17"/>
      <c r="N220" s="17"/>
      <c r="O220" s="17"/>
      <c r="P220" s="17"/>
      <c r="Q220" s="17"/>
      <c r="R220" s="18"/>
    </row>
    <row r="221" spans="1:18" ht="18.75" customHeight="1" x14ac:dyDescent="0.2">
      <c r="A221" s="21"/>
      <c r="B221" s="21"/>
      <c r="K221" s="17"/>
      <c r="L221" s="17"/>
      <c r="M221" s="17"/>
      <c r="N221" s="17"/>
      <c r="O221" s="17"/>
      <c r="P221" s="17"/>
      <c r="Q221" s="17"/>
      <c r="R221" s="18"/>
    </row>
    <row r="222" spans="1:18" ht="18.75" customHeight="1" x14ac:dyDescent="0.2">
      <c r="A222" s="21"/>
      <c r="B222" s="21"/>
      <c r="K222" s="17"/>
      <c r="L222" s="17"/>
      <c r="M222" s="17"/>
      <c r="N222" s="17"/>
      <c r="O222" s="17"/>
      <c r="P222" s="17"/>
      <c r="Q222" s="17"/>
      <c r="R222" s="18"/>
    </row>
    <row r="223" spans="1:18" ht="18.75" customHeight="1" x14ac:dyDescent="0.2">
      <c r="A223" s="21"/>
      <c r="B223" s="21"/>
      <c r="K223" s="17"/>
      <c r="L223" s="17"/>
      <c r="M223" s="17"/>
      <c r="N223" s="17"/>
      <c r="O223" s="17"/>
      <c r="P223" s="17"/>
      <c r="Q223" s="17"/>
      <c r="R223" s="18"/>
    </row>
    <row r="224" spans="1:18" ht="18.75" customHeight="1" x14ac:dyDescent="0.2">
      <c r="A224" s="21"/>
      <c r="B224" s="21"/>
      <c r="K224" s="17"/>
      <c r="L224" s="17"/>
      <c r="M224" s="17"/>
      <c r="N224" s="17"/>
      <c r="O224" s="17"/>
      <c r="P224" s="17"/>
      <c r="Q224" s="17"/>
      <c r="R224" s="18"/>
    </row>
    <row r="225" spans="1:18" ht="18.75" customHeight="1" x14ac:dyDescent="0.2">
      <c r="A225" s="21"/>
      <c r="B225" s="21"/>
      <c r="K225" s="17"/>
      <c r="L225" s="17"/>
      <c r="M225" s="17"/>
      <c r="N225" s="17"/>
      <c r="O225" s="17"/>
      <c r="P225" s="17"/>
      <c r="Q225" s="17"/>
      <c r="R225" s="18"/>
    </row>
    <row r="226" spans="1:18" ht="18.75" customHeight="1" x14ac:dyDescent="0.2">
      <c r="A226" s="21"/>
      <c r="B226" s="21"/>
      <c r="K226" s="17"/>
      <c r="L226" s="17"/>
      <c r="M226" s="17"/>
      <c r="N226" s="17"/>
      <c r="O226" s="17"/>
      <c r="P226" s="17"/>
      <c r="Q226" s="17"/>
      <c r="R226" s="18"/>
    </row>
    <row r="227" spans="1:18" ht="18.75" customHeight="1" x14ac:dyDescent="0.2">
      <c r="A227" s="21"/>
      <c r="B227" s="21"/>
      <c r="K227" s="17"/>
      <c r="L227" s="17"/>
      <c r="M227" s="17"/>
      <c r="N227" s="17"/>
      <c r="O227" s="17"/>
      <c r="P227" s="17"/>
      <c r="Q227" s="17"/>
      <c r="R227" s="18"/>
    </row>
    <row r="228" spans="1:18" ht="18.75" customHeight="1" x14ac:dyDescent="0.2">
      <c r="A228" s="21"/>
      <c r="B228" s="21"/>
      <c r="K228" s="17"/>
      <c r="L228" s="17"/>
      <c r="M228" s="17"/>
      <c r="N228" s="17"/>
      <c r="O228" s="17"/>
      <c r="P228" s="17"/>
      <c r="Q228" s="17"/>
      <c r="R228" s="18"/>
    </row>
    <row r="229" spans="1:18" ht="18.75" customHeight="1" x14ac:dyDescent="0.2">
      <c r="A229" s="21"/>
      <c r="B229" s="21"/>
      <c r="K229" s="17"/>
      <c r="L229" s="17"/>
      <c r="M229" s="17"/>
      <c r="N229" s="17"/>
      <c r="O229" s="17"/>
      <c r="P229" s="17"/>
      <c r="Q229" s="17"/>
      <c r="R229" s="18"/>
    </row>
    <row r="230" spans="1:18" ht="18.75" customHeight="1" x14ac:dyDescent="0.2">
      <c r="A230" s="21"/>
      <c r="B230" s="21"/>
      <c r="K230" s="17"/>
      <c r="L230" s="17"/>
      <c r="M230" s="17"/>
      <c r="N230" s="17"/>
      <c r="O230" s="17"/>
      <c r="P230" s="17"/>
      <c r="Q230" s="17"/>
      <c r="R230" s="18"/>
    </row>
    <row r="231" spans="1:18" ht="18.75" customHeight="1" x14ac:dyDescent="0.2">
      <c r="A231" s="21"/>
      <c r="B231" s="21"/>
      <c r="K231" s="17"/>
      <c r="L231" s="17"/>
      <c r="M231" s="17"/>
      <c r="N231" s="17"/>
      <c r="O231" s="17"/>
      <c r="P231" s="17"/>
      <c r="Q231" s="17"/>
      <c r="R231" s="18"/>
    </row>
    <row r="232" spans="1:18" ht="18.75" customHeight="1" x14ac:dyDescent="0.2">
      <c r="A232" s="21"/>
      <c r="B232" s="21"/>
      <c r="K232" s="17"/>
      <c r="L232" s="17"/>
      <c r="M232" s="17"/>
      <c r="N232" s="17"/>
      <c r="O232" s="17"/>
      <c r="P232" s="17"/>
      <c r="Q232" s="17"/>
      <c r="R232" s="18"/>
    </row>
    <row r="233" spans="1:18" ht="18.75" customHeight="1" x14ac:dyDescent="0.2">
      <c r="A233" s="21"/>
      <c r="B233" s="21"/>
      <c r="K233" s="17"/>
      <c r="L233" s="17"/>
      <c r="M233" s="17"/>
      <c r="N233" s="17"/>
      <c r="O233" s="17"/>
      <c r="P233" s="17"/>
      <c r="Q233" s="17"/>
      <c r="R233" s="18"/>
    </row>
    <row r="234" spans="1:18" ht="18.75" customHeight="1" x14ac:dyDescent="0.2">
      <c r="A234" s="21"/>
      <c r="B234" s="21"/>
      <c r="K234" s="17"/>
      <c r="L234" s="17"/>
      <c r="M234" s="17"/>
      <c r="N234" s="17"/>
      <c r="O234" s="17"/>
      <c r="P234" s="17"/>
      <c r="Q234" s="17"/>
      <c r="R234" s="18"/>
    </row>
    <row r="235" spans="1:18" ht="18.75" customHeight="1" x14ac:dyDescent="0.2">
      <c r="A235" s="21"/>
      <c r="B235" s="21"/>
      <c r="K235" s="17"/>
      <c r="L235" s="17"/>
      <c r="M235" s="17"/>
      <c r="N235" s="17"/>
      <c r="O235" s="17"/>
      <c r="P235" s="17"/>
      <c r="Q235" s="17"/>
      <c r="R235" s="18"/>
    </row>
    <row r="236" spans="1:18" ht="18.75" customHeight="1" x14ac:dyDescent="0.2">
      <c r="A236" s="21"/>
      <c r="B236" s="21"/>
      <c r="K236" s="17"/>
      <c r="L236" s="17"/>
      <c r="M236" s="17"/>
      <c r="N236" s="17"/>
      <c r="O236" s="17"/>
      <c r="P236" s="17"/>
      <c r="Q236" s="17"/>
      <c r="R236" s="18"/>
    </row>
    <row r="237" spans="1:18" ht="18.75" customHeight="1" x14ac:dyDescent="0.2">
      <c r="A237" s="21"/>
      <c r="B237" s="21"/>
      <c r="K237" s="17"/>
      <c r="L237" s="17"/>
      <c r="M237" s="17"/>
      <c r="N237" s="17"/>
      <c r="O237" s="17"/>
      <c r="P237" s="17"/>
      <c r="Q237" s="17"/>
      <c r="R237" s="18"/>
    </row>
    <row r="238" spans="1:18" ht="18.75" customHeight="1" x14ac:dyDescent="0.2">
      <c r="A238" s="21"/>
      <c r="B238" s="21"/>
      <c r="K238" s="17"/>
      <c r="L238" s="17"/>
      <c r="M238" s="17"/>
      <c r="N238" s="17"/>
      <c r="O238" s="17"/>
      <c r="P238" s="17"/>
      <c r="Q238" s="17"/>
      <c r="R238" s="18"/>
    </row>
    <row r="239" spans="1:18" ht="18.75" customHeight="1" x14ac:dyDescent="0.2">
      <c r="A239" s="21"/>
      <c r="B239" s="21"/>
      <c r="K239" s="17"/>
      <c r="L239" s="17"/>
      <c r="M239" s="17"/>
      <c r="N239" s="17"/>
      <c r="O239" s="17"/>
      <c r="P239" s="17"/>
      <c r="Q239" s="17"/>
      <c r="R239" s="18"/>
    </row>
    <row r="240" spans="1:18" ht="18.75" customHeight="1" x14ac:dyDescent="0.2">
      <c r="A240" s="21"/>
      <c r="B240" s="21"/>
      <c r="K240" s="17"/>
      <c r="L240" s="17"/>
      <c r="M240" s="17"/>
      <c r="N240" s="17"/>
      <c r="O240" s="17"/>
      <c r="P240" s="17"/>
      <c r="Q240" s="17"/>
      <c r="R240" s="18"/>
    </row>
    <row r="241" spans="1:18" ht="18.75" customHeight="1" x14ac:dyDescent="0.2">
      <c r="A241" s="21"/>
      <c r="B241" s="21"/>
      <c r="K241" s="17"/>
      <c r="L241" s="17"/>
      <c r="M241" s="17"/>
      <c r="N241" s="17"/>
      <c r="O241" s="17"/>
      <c r="P241" s="17"/>
      <c r="Q241" s="17"/>
      <c r="R241" s="18"/>
    </row>
    <row r="242" spans="1:18" ht="18.75" customHeight="1" x14ac:dyDescent="0.2">
      <c r="A242" s="21"/>
      <c r="B242" s="21"/>
      <c r="K242" s="17"/>
      <c r="L242" s="17"/>
      <c r="M242" s="17"/>
      <c r="N242" s="17"/>
      <c r="O242" s="17"/>
      <c r="P242" s="17"/>
      <c r="Q242" s="17"/>
      <c r="R242" s="18"/>
    </row>
    <row r="243" spans="1:18" ht="18.75" customHeight="1" x14ac:dyDescent="0.2">
      <c r="A243" s="21"/>
      <c r="B243" s="21"/>
      <c r="K243" s="17"/>
      <c r="L243" s="17"/>
      <c r="M243" s="17"/>
      <c r="N243" s="17"/>
      <c r="O243" s="17"/>
      <c r="P243" s="17"/>
      <c r="Q243" s="17"/>
      <c r="R243" s="18"/>
    </row>
    <row r="244" spans="1:18" ht="18.75" customHeight="1" x14ac:dyDescent="0.2">
      <c r="A244" s="21"/>
      <c r="B244" s="21"/>
      <c r="K244" s="17"/>
      <c r="L244" s="17"/>
      <c r="M244" s="17"/>
      <c r="N244" s="17"/>
      <c r="O244" s="17"/>
      <c r="P244" s="17"/>
      <c r="Q244" s="17"/>
      <c r="R244" s="18"/>
    </row>
    <row r="245" spans="1:18" ht="18.75" customHeight="1" x14ac:dyDescent="0.2">
      <c r="A245" s="21"/>
      <c r="B245" s="21"/>
      <c r="K245" s="17"/>
      <c r="L245" s="17"/>
      <c r="M245" s="17"/>
      <c r="N245" s="17"/>
      <c r="O245" s="17"/>
      <c r="P245" s="17"/>
      <c r="Q245" s="17"/>
      <c r="R245" s="18"/>
    </row>
    <row r="246" spans="1:18" ht="18.75" customHeight="1" x14ac:dyDescent="0.2">
      <c r="A246" s="21"/>
      <c r="B246" s="21"/>
      <c r="K246" s="17"/>
      <c r="L246" s="17"/>
      <c r="M246" s="17"/>
      <c r="N246" s="17"/>
      <c r="O246" s="17"/>
      <c r="P246" s="17"/>
      <c r="Q246" s="17"/>
      <c r="R246" s="18"/>
    </row>
    <row r="247" spans="1:18" ht="18.75" customHeight="1" x14ac:dyDescent="0.2">
      <c r="A247" s="21"/>
      <c r="B247" s="21"/>
      <c r="K247" s="17"/>
      <c r="L247" s="17"/>
      <c r="M247" s="17"/>
      <c r="N247" s="17"/>
      <c r="O247" s="17"/>
      <c r="P247" s="17"/>
      <c r="Q247" s="17"/>
      <c r="R247" s="18"/>
    </row>
    <row r="248" spans="1:18" ht="18.75" customHeight="1" x14ac:dyDescent="0.2">
      <c r="A248" s="21"/>
      <c r="B248" s="21"/>
      <c r="K248" s="17"/>
      <c r="L248" s="17"/>
      <c r="M248" s="17"/>
      <c r="N248" s="17"/>
      <c r="O248" s="17"/>
      <c r="P248" s="17"/>
      <c r="Q248" s="17"/>
      <c r="R248" s="18"/>
    </row>
    <row r="249" spans="1:18" ht="18.75" customHeight="1" x14ac:dyDescent="0.2">
      <c r="A249" s="21"/>
      <c r="B249" s="21"/>
      <c r="K249" s="17"/>
      <c r="L249" s="17"/>
      <c r="M249" s="17"/>
      <c r="N249" s="17"/>
      <c r="O249" s="17"/>
      <c r="P249" s="17"/>
      <c r="Q249" s="17"/>
      <c r="R249" s="18"/>
    </row>
    <row r="250" spans="1:18" ht="18.75" customHeight="1" x14ac:dyDescent="0.2">
      <c r="A250" s="21"/>
      <c r="B250" s="21"/>
      <c r="K250" s="17"/>
      <c r="L250" s="17"/>
      <c r="M250" s="17"/>
      <c r="N250" s="17"/>
      <c r="O250" s="17"/>
      <c r="P250" s="17"/>
      <c r="Q250" s="17"/>
      <c r="R250" s="18"/>
    </row>
    <row r="251" spans="1:18" ht="18.75" customHeight="1" x14ac:dyDescent="0.2">
      <c r="A251" s="21"/>
      <c r="B251" s="21"/>
      <c r="K251" s="17"/>
      <c r="L251" s="17"/>
      <c r="M251" s="17"/>
      <c r="N251" s="17"/>
      <c r="O251" s="17"/>
      <c r="P251" s="17"/>
      <c r="Q251" s="17"/>
      <c r="R251" s="18"/>
    </row>
    <row r="252" spans="1:18" ht="18.75" customHeight="1" x14ac:dyDescent="0.2">
      <c r="A252" s="21"/>
      <c r="B252" s="21"/>
      <c r="K252" s="17"/>
      <c r="L252" s="17"/>
      <c r="M252" s="17"/>
      <c r="N252" s="17"/>
      <c r="O252" s="17"/>
      <c r="P252" s="17"/>
      <c r="Q252" s="17"/>
      <c r="R252" s="18"/>
    </row>
    <row r="253" spans="1:18" ht="18.75" customHeight="1" x14ac:dyDescent="0.2">
      <c r="A253" s="21"/>
      <c r="B253" s="21"/>
      <c r="K253" s="17"/>
      <c r="L253" s="17"/>
      <c r="M253" s="17"/>
      <c r="N253" s="17"/>
      <c r="O253" s="17"/>
      <c r="P253" s="17"/>
      <c r="Q253" s="17"/>
      <c r="R253" s="18"/>
    </row>
    <row r="254" spans="1:18" ht="18.75" customHeight="1" x14ac:dyDescent="0.2">
      <c r="A254" s="21"/>
      <c r="B254" s="21"/>
      <c r="K254" s="17"/>
      <c r="L254" s="17"/>
      <c r="M254" s="17"/>
      <c r="N254" s="17"/>
      <c r="O254" s="17"/>
      <c r="P254" s="17"/>
      <c r="Q254" s="17"/>
      <c r="R254" s="18"/>
    </row>
    <row r="255" spans="1:18" ht="18.75" customHeight="1" x14ac:dyDescent="0.2">
      <c r="A255" s="21"/>
      <c r="B255" s="21"/>
      <c r="K255" s="17"/>
      <c r="L255" s="17"/>
      <c r="M255" s="17"/>
      <c r="N255" s="17"/>
      <c r="O255" s="17"/>
      <c r="P255" s="17"/>
      <c r="Q255" s="17"/>
      <c r="R255" s="18"/>
    </row>
    <row r="256" spans="1:18" ht="18.75" customHeight="1" x14ac:dyDescent="0.2">
      <c r="A256" s="21"/>
      <c r="B256" s="21"/>
      <c r="K256" s="17"/>
      <c r="L256" s="17"/>
      <c r="M256" s="17"/>
      <c r="N256" s="17"/>
      <c r="O256" s="17"/>
      <c r="P256" s="17"/>
      <c r="Q256" s="17"/>
      <c r="R256" s="18"/>
    </row>
    <row r="257" spans="1:18" ht="18.75" customHeight="1" x14ac:dyDescent="0.2">
      <c r="A257" s="21"/>
      <c r="B257" s="21"/>
      <c r="K257" s="17"/>
      <c r="L257" s="17"/>
      <c r="M257" s="17"/>
      <c r="N257" s="17"/>
      <c r="O257" s="17"/>
      <c r="P257" s="17"/>
      <c r="Q257" s="17"/>
      <c r="R257" s="18"/>
    </row>
    <row r="258" spans="1:18" ht="18.75" customHeight="1" x14ac:dyDescent="0.2">
      <c r="A258" s="21"/>
      <c r="B258" s="21"/>
      <c r="K258" s="17"/>
      <c r="L258" s="17"/>
      <c r="M258" s="17"/>
      <c r="N258" s="17"/>
      <c r="O258" s="17"/>
      <c r="P258" s="17"/>
      <c r="Q258" s="17"/>
      <c r="R258" s="18"/>
    </row>
    <row r="259" spans="1:18" ht="18.75" customHeight="1" x14ac:dyDescent="0.2">
      <c r="A259" s="21"/>
      <c r="B259" s="21"/>
      <c r="K259" s="17"/>
      <c r="L259" s="17"/>
      <c r="M259" s="17"/>
      <c r="N259" s="17"/>
      <c r="O259" s="17"/>
      <c r="P259" s="17"/>
      <c r="Q259" s="17"/>
      <c r="R259" s="18"/>
    </row>
    <row r="260" spans="1:18" ht="18.75" customHeight="1" x14ac:dyDescent="0.2">
      <c r="A260" s="21"/>
      <c r="B260" s="21"/>
      <c r="K260" s="17"/>
      <c r="L260" s="17"/>
      <c r="M260" s="17"/>
      <c r="N260" s="17"/>
      <c r="O260" s="17"/>
      <c r="P260" s="17"/>
      <c r="Q260" s="17"/>
      <c r="R260" s="18"/>
    </row>
    <row r="261" spans="1:18" ht="18.75" customHeight="1" x14ac:dyDescent="0.2">
      <c r="A261" s="21"/>
      <c r="B261" s="21"/>
      <c r="K261" s="17"/>
      <c r="L261" s="17"/>
      <c r="M261" s="17"/>
      <c r="N261" s="17"/>
      <c r="O261" s="17"/>
      <c r="P261" s="17"/>
      <c r="Q261" s="17"/>
      <c r="R261" s="18"/>
    </row>
    <row r="262" spans="1:18" ht="18.75" customHeight="1" x14ac:dyDescent="0.2">
      <c r="A262" s="21"/>
      <c r="B262" s="21"/>
      <c r="K262" s="17"/>
      <c r="L262" s="17"/>
      <c r="M262" s="17"/>
      <c r="N262" s="17"/>
      <c r="O262" s="17"/>
      <c r="P262" s="17"/>
      <c r="Q262" s="17"/>
      <c r="R262" s="18"/>
    </row>
    <row r="263" spans="1:18" ht="18.75" customHeight="1" x14ac:dyDescent="0.2">
      <c r="A263" s="21"/>
      <c r="B263" s="21"/>
      <c r="K263" s="17"/>
      <c r="L263" s="17"/>
      <c r="M263" s="17"/>
      <c r="N263" s="17"/>
      <c r="O263" s="17"/>
      <c r="P263" s="17"/>
      <c r="Q263" s="17"/>
      <c r="R263" s="18"/>
    </row>
    <row r="264" spans="1:18" ht="18.75" customHeight="1" x14ac:dyDescent="0.2">
      <c r="A264" s="21"/>
      <c r="B264" s="21"/>
      <c r="K264" s="17"/>
      <c r="L264" s="17"/>
      <c r="M264" s="17"/>
      <c r="N264" s="17"/>
      <c r="O264" s="17"/>
      <c r="P264" s="17"/>
      <c r="Q264" s="17"/>
      <c r="R264" s="18"/>
    </row>
    <row r="265" spans="1:18" ht="18.75" customHeight="1" x14ac:dyDescent="0.2">
      <c r="A265" s="21"/>
      <c r="B265" s="21"/>
      <c r="K265" s="17"/>
      <c r="L265" s="17"/>
      <c r="M265" s="17"/>
      <c r="N265" s="17"/>
      <c r="O265" s="17"/>
      <c r="P265" s="17"/>
      <c r="Q265" s="17"/>
      <c r="R265" s="18"/>
    </row>
    <row r="266" spans="1:18" ht="18.75" customHeight="1" x14ac:dyDescent="0.2">
      <c r="A266" s="21"/>
      <c r="B266" s="21"/>
      <c r="K266" s="17"/>
      <c r="L266" s="17"/>
      <c r="M266" s="17"/>
      <c r="N266" s="17"/>
      <c r="O266" s="17"/>
      <c r="P266" s="17"/>
      <c r="Q266" s="17"/>
      <c r="R266" s="18"/>
    </row>
    <row r="267" spans="1:18" ht="18.75" customHeight="1" x14ac:dyDescent="0.2">
      <c r="A267" s="21"/>
      <c r="B267" s="21"/>
      <c r="K267" s="17"/>
      <c r="L267" s="17"/>
      <c r="M267" s="17"/>
      <c r="N267" s="17"/>
      <c r="O267" s="17"/>
      <c r="P267" s="17"/>
      <c r="Q267" s="17"/>
      <c r="R267" s="18"/>
    </row>
    <row r="268" spans="1:18" ht="18.75" customHeight="1" x14ac:dyDescent="0.2">
      <c r="A268" s="21"/>
      <c r="B268" s="21"/>
      <c r="K268" s="17"/>
      <c r="L268" s="17"/>
      <c r="M268" s="17"/>
      <c r="N268" s="17"/>
      <c r="O268" s="17"/>
      <c r="P268" s="17"/>
      <c r="Q268" s="17"/>
      <c r="R268" s="18"/>
    </row>
    <row r="269" spans="1:18" ht="18.75" customHeight="1" x14ac:dyDescent="0.2">
      <c r="A269" s="21"/>
      <c r="B269" s="21"/>
      <c r="K269" s="17"/>
      <c r="L269" s="17"/>
      <c r="M269" s="17"/>
      <c r="N269" s="17"/>
      <c r="O269" s="17"/>
      <c r="P269" s="17"/>
      <c r="Q269" s="17"/>
      <c r="R269" s="18"/>
    </row>
    <row r="270" spans="1:18" ht="18.75" customHeight="1" x14ac:dyDescent="0.2">
      <c r="A270" s="21"/>
      <c r="B270" s="21"/>
      <c r="K270" s="17"/>
      <c r="L270" s="17"/>
      <c r="M270" s="17"/>
      <c r="N270" s="17"/>
      <c r="O270" s="17"/>
      <c r="P270" s="17"/>
      <c r="Q270" s="17"/>
      <c r="R270" s="18"/>
    </row>
    <row r="271" spans="1:18" ht="18.75" customHeight="1" x14ac:dyDescent="0.2">
      <c r="A271" s="21"/>
      <c r="B271" s="21"/>
      <c r="K271" s="17"/>
      <c r="L271" s="17"/>
      <c r="M271" s="17"/>
      <c r="N271" s="17"/>
      <c r="O271" s="17"/>
      <c r="P271" s="17"/>
      <c r="Q271" s="17"/>
      <c r="R271" s="18"/>
    </row>
    <row r="272" spans="1:18" ht="18.75" customHeight="1" x14ac:dyDescent="0.2">
      <c r="A272" s="21"/>
      <c r="B272" s="21"/>
      <c r="K272" s="17"/>
      <c r="L272" s="17"/>
      <c r="M272" s="17"/>
      <c r="N272" s="17"/>
      <c r="O272" s="17"/>
      <c r="P272" s="17"/>
      <c r="Q272" s="17"/>
      <c r="R272" s="18"/>
    </row>
    <row r="273" spans="1:18" ht="18.75" customHeight="1" x14ac:dyDescent="0.2">
      <c r="A273" s="21"/>
      <c r="B273" s="21"/>
      <c r="K273" s="17"/>
      <c r="L273" s="17"/>
      <c r="M273" s="17"/>
      <c r="N273" s="17"/>
      <c r="O273" s="17"/>
      <c r="P273" s="17"/>
      <c r="Q273" s="17"/>
      <c r="R273" s="18"/>
    </row>
    <row r="274" spans="1:18" ht="18.75" customHeight="1" x14ac:dyDescent="0.2">
      <c r="A274" s="21"/>
      <c r="B274" s="21"/>
      <c r="K274" s="17"/>
      <c r="L274" s="17"/>
      <c r="M274" s="17"/>
      <c r="N274" s="17"/>
      <c r="O274" s="17"/>
      <c r="P274" s="17"/>
      <c r="Q274" s="17"/>
      <c r="R274" s="18"/>
    </row>
    <row r="275" spans="1:18" ht="18.75" customHeight="1" x14ac:dyDescent="0.2">
      <c r="A275" s="21"/>
      <c r="B275" s="21"/>
      <c r="K275" s="17"/>
      <c r="L275" s="17"/>
      <c r="M275" s="17"/>
      <c r="N275" s="17"/>
      <c r="O275" s="17"/>
      <c r="P275" s="17"/>
      <c r="Q275" s="17"/>
      <c r="R275" s="18"/>
    </row>
    <row r="276" spans="1:18" ht="18.75" customHeight="1" x14ac:dyDescent="0.2">
      <c r="A276" s="21"/>
      <c r="B276" s="21"/>
      <c r="K276" s="17"/>
      <c r="L276" s="17"/>
      <c r="M276" s="17"/>
      <c r="N276" s="17"/>
      <c r="O276" s="17"/>
      <c r="P276" s="17"/>
      <c r="Q276" s="17"/>
      <c r="R276" s="18"/>
    </row>
    <row r="277" spans="1:18" ht="18.75" customHeight="1" x14ac:dyDescent="0.2">
      <c r="A277" s="21"/>
      <c r="B277" s="21"/>
      <c r="K277" s="17"/>
      <c r="L277" s="17"/>
      <c r="M277" s="17"/>
      <c r="N277" s="17"/>
      <c r="O277" s="17"/>
      <c r="P277" s="17"/>
      <c r="Q277" s="17"/>
      <c r="R277" s="18"/>
    </row>
    <row r="278" spans="1:18" ht="18.75" customHeight="1" x14ac:dyDescent="0.2">
      <c r="A278" s="21"/>
      <c r="B278" s="21"/>
      <c r="K278" s="17"/>
      <c r="L278" s="17"/>
      <c r="M278" s="17"/>
      <c r="N278" s="17"/>
      <c r="O278" s="17"/>
      <c r="P278" s="17"/>
      <c r="Q278" s="17"/>
      <c r="R278" s="18"/>
    </row>
    <row r="279" spans="1:18" ht="18.75" customHeight="1" x14ac:dyDescent="0.2">
      <c r="A279" s="21"/>
      <c r="B279" s="21"/>
      <c r="K279" s="17"/>
      <c r="L279" s="17"/>
      <c r="M279" s="17"/>
      <c r="N279" s="17"/>
      <c r="O279" s="17"/>
      <c r="P279" s="17"/>
      <c r="Q279" s="17"/>
      <c r="R279" s="18"/>
    </row>
    <row r="280" spans="1:18" ht="18.75" customHeight="1" x14ac:dyDescent="0.2">
      <c r="A280" s="21"/>
      <c r="B280" s="21"/>
      <c r="K280" s="17"/>
      <c r="L280" s="17"/>
      <c r="M280" s="17"/>
      <c r="N280" s="17"/>
      <c r="O280" s="17"/>
      <c r="P280" s="17"/>
      <c r="Q280" s="17"/>
      <c r="R280" s="18"/>
    </row>
    <row r="281" spans="1:18" ht="18.75" customHeight="1" x14ac:dyDescent="0.2">
      <c r="A281" s="21"/>
      <c r="B281" s="21"/>
      <c r="K281" s="17"/>
      <c r="L281" s="17"/>
      <c r="M281" s="17"/>
      <c r="N281" s="17"/>
      <c r="O281" s="17"/>
      <c r="P281" s="17"/>
      <c r="Q281" s="17"/>
      <c r="R281" s="18"/>
    </row>
    <row r="282" spans="1:18" ht="18.75" customHeight="1" x14ac:dyDescent="0.2">
      <c r="A282" s="21"/>
      <c r="B282" s="21"/>
      <c r="K282" s="17"/>
      <c r="L282" s="17"/>
      <c r="M282" s="17"/>
      <c r="N282" s="17"/>
      <c r="O282" s="17"/>
      <c r="P282" s="17"/>
      <c r="Q282" s="17"/>
      <c r="R282" s="18"/>
    </row>
    <row r="283" spans="1:18" ht="18.75" customHeight="1" x14ac:dyDescent="0.2">
      <c r="A283" s="21"/>
      <c r="B283" s="21"/>
      <c r="K283" s="17"/>
      <c r="L283" s="17"/>
      <c r="M283" s="17"/>
      <c r="N283" s="17"/>
      <c r="O283" s="17"/>
      <c r="P283" s="17"/>
      <c r="Q283" s="17"/>
      <c r="R283" s="18"/>
    </row>
    <row r="284" spans="1:18" ht="18.75" customHeight="1" x14ac:dyDescent="0.2">
      <c r="A284" s="21"/>
      <c r="B284" s="21"/>
      <c r="K284" s="17"/>
      <c r="L284" s="17"/>
      <c r="M284" s="17"/>
      <c r="N284" s="17"/>
      <c r="O284" s="17"/>
      <c r="P284" s="17"/>
      <c r="Q284" s="17"/>
      <c r="R284" s="18"/>
    </row>
    <row r="285" spans="1:18" ht="18.75" customHeight="1" x14ac:dyDescent="0.2">
      <c r="A285" s="21"/>
      <c r="B285" s="21"/>
      <c r="K285" s="17"/>
      <c r="L285" s="17"/>
      <c r="M285" s="17"/>
      <c r="N285" s="17"/>
      <c r="O285" s="17"/>
      <c r="P285" s="17"/>
      <c r="Q285" s="17"/>
      <c r="R285" s="18"/>
    </row>
    <row r="286" spans="1:18" ht="18.75" customHeight="1" x14ac:dyDescent="0.2">
      <c r="A286" s="21"/>
      <c r="B286" s="21"/>
      <c r="K286" s="17"/>
      <c r="L286" s="17"/>
      <c r="M286" s="17"/>
      <c r="N286" s="17"/>
      <c r="O286" s="17"/>
      <c r="P286" s="17"/>
      <c r="Q286" s="17"/>
      <c r="R286" s="18"/>
    </row>
    <row r="287" spans="1:18" ht="18.75" customHeight="1" x14ac:dyDescent="0.2">
      <c r="A287" s="21"/>
      <c r="B287" s="21"/>
      <c r="K287" s="17"/>
      <c r="L287" s="17"/>
      <c r="M287" s="17"/>
      <c r="N287" s="17"/>
      <c r="O287" s="17"/>
      <c r="P287" s="17"/>
      <c r="Q287" s="17"/>
      <c r="R287" s="18"/>
    </row>
    <row r="288" spans="1:18" ht="18.75" customHeight="1" x14ac:dyDescent="0.2">
      <c r="A288" s="21"/>
      <c r="B288" s="21"/>
      <c r="K288" s="17"/>
      <c r="L288" s="17"/>
      <c r="M288" s="17"/>
      <c r="N288" s="17"/>
      <c r="O288" s="17"/>
      <c r="P288" s="17"/>
      <c r="Q288" s="17"/>
      <c r="R288" s="18"/>
    </row>
    <row r="289" spans="1:18" ht="18.75" customHeight="1" x14ac:dyDescent="0.2">
      <c r="A289" s="21"/>
      <c r="B289" s="21"/>
      <c r="K289" s="17"/>
      <c r="L289" s="17"/>
      <c r="M289" s="17"/>
      <c r="N289" s="17"/>
      <c r="O289" s="17"/>
      <c r="P289" s="17"/>
      <c r="Q289" s="17"/>
      <c r="R289" s="18"/>
    </row>
    <row r="290" spans="1:18" ht="18.75" customHeight="1" x14ac:dyDescent="0.2">
      <c r="A290" s="21"/>
      <c r="B290" s="21"/>
      <c r="K290" s="17"/>
      <c r="L290" s="17"/>
      <c r="M290" s="17"/>
      <c r="N290" s="17"/>
      <c r="O290" s="17"/>
      <c r="P290" s="17"/>
      <c r="Q290" s="17"/>
      <c r="R290" s="18"/>
    </row>
    <row r="291" spans="1:18" ht="18.75" customHeight="1" x14ac:dyDescent="0.2">
      <c r="A291" s="21"/>
      <c r="B291" s="21"/>
      <c r="K291" s="17"/>
      <c r="L291" s="17"/>
      <c r="M291" s="17"/>
      <c r="N291" s="17"/>
      <c r="O291" s="17"/>
      <c r="P291" s="17"/>
      <c r="Q291" s="17"/>
      <c r="R291" s="18"/>
    </row>
    <row r="292" spans="1:18" ht="18.75" customHeight="1" x14ac:dyDescent="0.2">
      <c r="A292" s="21"/>
      <c r="B292" s="21"/>
      <c r="K292" s="17"/>
      <c r="L292" s="17"/>
      <c r="M292" s="17"/>
      <c r="N292" s="17"/>
      <c r="O292" s="17"/>
      <c r="P292" s="17"/>
      <c r="Q292" s="17"/>
      <c r="R292" s="18"/>
    </row>
    <row r="293" spans="1:18" ht="18.75" customHeight="1" x14ac:dyDescent="0.2">
      <c r="A293" s="21"/>
      <c r="B293" s="21"/>
      <c r="K293" s="17"/>
      <c r="L293" s="17"/>
      <c r="M293" s="17"/>
      <c r="N293" s="17"/>
      <c r="O293" s="17"/>
      <c r="P293" s="17"/>
      <c r="Q293" s="17"/>
      <c r="R293" s="18"/>
    </row>
    <row r="294" spans="1:18" ht="18.75" customHeight="1" x14ac:dyDescent="0.2">
      <c r="A294" s="21"/>
      <c r="B294" s="21"/>
      <c r="K294" s="17"/>
      <c r="L294" s="17"/>
      <c r="M294" s="17"/>
      <c r="N294" s="17"/>
      <c r="O294" s="17"/>
      <c r="P294" s="17"/>
      <c r="Q294" s="17"/>
      <c r="R294" s="18"/>
    </row>
    <row r="295" spans="1:18" ht="18.75" customHeight="1" x14ac:dyDescent="0.2">
      <c r="A295" s="21"/>
      <c r="B295" s="21"/>
      <c r="K295" s="17"/>
      <c r="L295" s="17"/>
      <c r="M295" s="17"/>
      <c r="N295" s="17"/>
      <c r="O295" s="17"/>
      <c r="P295" s="17"/>
      <c r="Q295" s="17"/>
      <c r="R295" s="18"/>
    </row>
    <row r="296" spans="1:18" ht="18.75" customHeight="1" x14ac:dyDescent="0.2">
      <c r="A296" s="21"/>
      <c r="B296" s="21"/>
      <c r="K296" s="17"/>
      <c r="L296" s="17"/>
      <c r="M296" s="17"/>
      <c r="N296" s="17"/>
      <c r="O296" s="17"/>
      <c r="P296" s="17"/>
      <c r="Q296" s="17"/>
      <c r="R296" s="18"/>
    </row>
    <row r="297" spans="1:18" ht="18.75" customHeight="1" x14ac:dyDescent="0.2">
      <c r="A297" s="21"/>
      <c r="B297" s="21"/>
      <c r="K297" s="17"/>
      <c r="L297" s="17"/>
      <c r="M297" s="17"/>
      <c r="N297" s="17"/>
      <c r="O297" s="17"/>
      <c r="P297" s="17"/>
      <c r="Q297" s="17"/>
      <c r="R297" s="18"/>
    </row>
    <row r="298" spans="1:18" ht="18.75" customHeight="1" x14ac:dyDescent="0.2">
      <c r="A298" s="21"/>
      <c r="B298" s="21"/>
      <c r="K298" s="17"/>
      <c r="L298" s="17"/>
      <c r="M298" s="17"/>
      <c r="N298" s="17"/>
      <c r="O298" s="17"/>
      <c r="P298" s="17"/>
      <c r="Q298" s="17"/>
      <c r="R298" s="18"/>
    </row>
    <row r="299" spans="1:18" ht="18.75" customHeight="1" x14ac:dyDescent="0.2">
      <c r="A299" s="21"/>
      <c r="B299" s="21"/>
      <c r="K299" s="17"/>
      <c r="L299" s="17"/>
      <c r="M299" s="17"/>
      <c r="N299" s="17"/>
      <c r="O299" s="17"/>
      <c r="P299" s="17"/>
      <c r="Q299" s="17"/>
      <c r="R299" s="18"/>
    </row>
    <row r="300" spans="1:18" ht="18.75" customHeight="1" x14ac:dyDescent="0.2">
      <c r="A300" s="21"/>
      <c r="B300" s="21"/>
      <c r="K300" s="17"/>
      <c r="L300" s="17"/>
      <c r="M300" s="17"/>
      <c r="N300" s="17"/>
      <c r="O300" s="17"/>
      <c r="P300" s="17"/>
      <c r="Q300" s="17"/>
      <c r="R300" s="18"/>
    </row>
    <row r="301" spans="1:18" ht="18.75" customHeight="1" x14ac:dyDescent="0.2">
      <c r="A301" s="21"/>
      <c r="B301" s="21"/>
      <c r="K301" s="17"/>
      <c r="L301" s="17"/>
      <c r="M301" s="17"/>
      <c r="N301" s="17"/>
      <c r="O301" s="17"/>
      <c r="P301" s="17"/>
      <c r="Q301" s="17"/>
      <c r="R301" s="18"/>
    </row>
    <row r="302" spans="1:18" ht="18.75" customHeight="1" x14ac:dyDescent="0.2">
      <c r="A302" s="21"/>
      <c r="B302" s="21"/>
      <c r="K302" s="17"/>
      <c r="L302" s="17"/>
      <c r="M302" s="17"/>
      <c r="N302" s="17"/>
      <c r="O302" s="17"/>
      <c r="P302" s="17"/>
      <c r="Q302" s="17"/>
      <c r="R302" s="18"/>
    </row>
    <row r="303" spans="1:18" ht="18.75" customHeight="1" x14ac:dyDescent="0.2">
      <c r="A303" s="21"/>
      <c r="B303" s="21"/>
      <c r="K303" s="17"/>
      <c r="L303" s="17"/>
      <c r="M303" s="17"/>
      <c r="N303" s="17"/>
      <c r="O303" s="17"/>
      <c r="P303" s="17"/>
      <c r="Q303" s="17"/>
      <c r="R303" s="18"/>
    </row>
    <row r="304" spans="1:18" ht="18.75" customHeight="1" x14ac:dyDescent="0.2">
      <c r="A304" s="21"/>
      <c r="B304" s="21"/>
      <c r="K304" s="17"/>
      <c r="L304" s="17"/>
      <c r="M304" s="17"/>
      <c r="N304" s="17"/>
      <c r="O304" s="17"/>
      <c r="P304" s="17"/>
      <c r="Q304" s="17"/>
      <c r="R304" s="18"/>
    </row>
    <row r="305" spans="1:18" ht="18.75" customHeight="1" x14ac:dyDescent="0.2">
      <c r="A305" s="21"/>
      <c r="B305" s="21"/>
      <c r="K305" s="17"/>
      <c r="L305" s="17"/>
      <c r="M305" s="17"/>
      <c r="N305" s="17"/>
      <c r="O305" s="17"/>
      <c r="P305" s="17"/>
      <c r="Q305" s="17"/>
      <c r="R305" s="18"/>
    </row>
    <row r="306" spans="1:18" ht="18.75" customHeight="1" x14ac:dyDescent="0.2">
      <c r="A306" s="21"/>
      <c r="B306" s="21"/>
      <c r="K306" s="17"/>
      <c r="L306" s="17"/>
      <c r="M306" s="17"/>
      <c r="N306" s="17"/>
      <c r="O306" s="17"/>
      <c r="P306" s="17"/>
      <c r="Q306" s="17"/>
      <c r="R306" s="18"/>
    </row>
    <row r="307" spans="1:18" ht="18.75" customHeight="1" x14ac:dyDescent="0.2">
      <c r="A307" s="21"/>
      <c r="B307" s="21"/>
      <c r="K307" s="17"/>
      <c r="L307" s="17"/>
      <c r="M307" s="17"/>
      <c r="N307" s="17"/>
      <c r="O307" s="17"/>
      <c r="P307" s="17"/>
      <c r="Q307" s="17"/>
      <c r="R307" s="18"/>
    </row>
    <row r="308" spans="1:18" ht="18.75" customHeight="1" x14ac:dyDescent="0.2">
      <c r="A308" s="21"/>
      <c r="B308" s="21"/>
      <c r="K308" s="17"/>
      <c r="L308" s="17"/>
      <c r="M308" s="17"/>
      <c r="N308" s="17"/>
      <c r="O308" s="17"/>
      <c r="P308" s="17"/>
      <c r="Q308" s="17"/>
      <c r="R308" s="18"/>
    </row>
    <row r="309" spans="1:18" ht="18.75" customHeight="1" x14ac:dyDescent="0.2">
      <c r="A309" s="21"/>
      <c r="B309" s="21"/>
      <c r="K309" s="17"/>
      <c r="L309" s="17"/>
      <c r="M309" s="17"/>
      <c r="N309" s="17"/>
      <c r="O309" s="17"/>
      <c r="P309" s="17"/>
      <c r="Q309" s="17"/>
      <c r="R309" s="18"/>
    </row>
    <row r="310" spans="1:18" ht="18.75" customHeight="1" x14ac:dyDescent="0.2">
      <c r="A310" s="21"/>
      <c r="B310" s="21"/>
      <c r="K310" s="17"/>
      <c r="L310" s="17"/>
      <c r="M310" s="17"/>
      <c r="N310" s="17"/>
      <c r="O310" s="17"/>
      <c r="P310" s="17"/>
      <c r="Q310" s="17"/>
      <c r="R310" s="18"/>
    </row>
    <row r="311" spans="1:18" ht="18.75" customHeight="1" x14ac:dyDescent="0.2">
      <c r="A311" s="21"/>
      <c r="B311" s="21"/>
      <c r="K311" s="17"/>
      <c r="L311" s="17"/>
      <c r="M311" s="17"/>
      <c r="N311" s="17"/>
      <c r="O311" s="17"/>
      <c r="P311" s="17"/>
      <c r="Q311" s="17"/>
      <c r="R311" s="18"/>
    </row>
    <row r="312" spans="1:18" ht="18.75" customHeight="1" x14ac:dyDescent="0.2">
      <c r="A312" s="21"/>
      <c r="B312" s="21"/>
      <c r="K312" s="17"/>
      <c r="L312" s="17"/>
      <c r="M312" s="17"/>
      <c r="N312" s="17"/>
      <c r="O312" s="17"/>
      <c r="P312" s="17"/>
      <c r="Q312" s="17"/>
      <c r="R312" s="18"/>
    </row>
    <row r="313" spans="1:18" ht="18.75" customHeight="1" x14ac:dyDescent="0.2">
      <c r="A313" s="21"/>
      <c r="B313" s="21"/>
      <c r="K313" s="17"/>
      <c r="L313" s="17"/>
      <c r="M313" s="17"/>
      <c r="N313" s="17"/>
      <c r="O313" s="17"/>
      <c r="P313" s="17"/>
      <c r="Q313" s="17"/>
      <c r="R313" s="18"/>
    </row>
    <row r="314" spans="1:18" ht="18.75" customHeight="1" x14ac:dyDescent="0.2">
      <c r="A314" s="21"/>
      <c r="B314" s="21"/>
      <c r="K314" s="17"/>
      <c r="L314" s="17"/>
      <c r="M314" s="17"/>
      <c r="N314" s="17"/>
      <c r="O314" s="17"/>
      <c r="P314" s="17"/>
      <c r="Q314" s="17"/>
      <c r="R314" s="18"/>
    </row>
    <row r="315" spans="1:18" ht="18.75" customHeight="1" x14ac:dyDescent="0.2">
      <c r="A315" s="21"/>
      <c r="B315" s="21"/>
      <c r="K315" s="17"/>
      <c r="L315" s="17"/>
      <c r="M315" s="17"/>
      <c r="N315" s="17"/>
      <c r="O315" s="17"/>
      <c r="P315" s="17"/>
      <c r="Q315" s="17"/>
      <c r="R315" s="18"/>
    </row>
    <row r="316" spans="1:18" ht="18.75" customHeight="1" x14ac:dyDescent="0.2">
      <c r="A316" s="21"/>
      <c r="B316" s="21"/>
      <c r="K316" s="17"/>
      <c r="L316" s="17"/>
      <c r="M316" s="17"/>
      <c r="N316" s="17"/>
      <c r="O316" s="17"/>
      <c r="P316" s="17"/>
      <c r="Q316" s="17"/>
      <c r="R316" s="18"/>
    </row>
    <row r="317" spans="1:18" ht="18.75" customHeight="1" x14ac:dyDescent="0.2">
      <c r="A317" s="21"/>
      <c r="B317" s="21"/>
      <c r="K317" s="17"/>
      <c r="L317" s="17"/>
      <c r="M317" s="17"/>
      <c r="N317" s="17"/>
      <c r="O317" s="17"/>
      <c r="P317" s="17"/>
      <c r="Q317" s="17"/>
      <c r="R317" s="18"/>
    </row>
    <row r="318" spans="1:18" ht="18.75" customHeight="1" x14ac:dyDescent="0.2">
      <c r="A318" s="21"/>
      <c r="B318" s="21"/>
      <c r="K318" s="17"/>
      <c r="L318" s="17"/>
      <c r="M318" s="17"/>
      <c r="N318" s="17"/>
      <c r="O318" s="17"/>
      <c r="P318" s="17"/>
      <c r="Q318" s="17"/>
      <c r="R318" s="18"/>
    </row>
    <row r="319" spans="1:18" ht="18.75" customHeight="1" x14ac:dyDescent="0.2">
      <c r="A319" s="21"/>
      <c r="B319" s="21"/>
      <c r="K319" s="17"/>
      <c r="L319" s="17"/>
      <c r="M319" s="17"/>
      <c r="N319" s="17"/>
      <c r="O319" s="17"/>
      <c r="P319" s="17"/>
      <c r="Q319" s="17"/>
      <c r="R319" s="18"/>
    </row>
    <row r="320" spans="1:18" ht="18.75" customHeight="1" x14ac:dyDescent="0.2">
      <c r="A320" s="21"/>
      <c r="B320" s="21"/>
      <c r="K320" s="17"/>
      <c r="L320" s="17"/>
      <c r="M320" s="17"/>
      <c r="N320" s="17"/>
      <c r="O320" s="17"/>
      <c r="P320" s="17"/>
      <c r="Q320" s="17"/>
      <c r="R320" s="18"/>
    </row>
    <row r="321" spans="1:18" ht="18.75" customHeight="1" x14ac:dyDescent="0.2">
      <c r="A321" s="21"/>
      <c r="B321" s="21"/>
      <c r="K321" s="17"/>
      <c r="L321" s="17"/>
      <c r="M321" s="17"/>
      <c r="N321" s="17"/>
      <c r="O321" s="17"/>
      <c r="P321" s="17"/>
      <c r="Q321" s="17"/>
      <c r="R321" s="18"/>
    </row>
    <row r="322" spans="1:18" ht="18.75" customHeight="1" x14ac:dyDescent="0.2">
      <c r="A322" s="21"/>
      <c r="B322" s="21"/>
      <c r="K322" s="17"/>
      <c r="L322" s="17"/>
      <c r="M322" s="17"/>
      <c r="N322" s="17"/>
      <c r="O322" s="17"/>
      <c r="P322" s="17"/>
      <c r="Q322" s="17"/>
      <c r="R322" s="18"/>
    </row>
    <row r="323" spans="1:18" ht="18.75" customHeight="1" x14ac:dyDescent="0.2">
      <c r="A323" s="21"/>
      <c r="B323" s="21"/>
      <c r="K323" s="17"/>
      <c r="L323" s="17"/>
      <c r="M323" s="17"/>
      <c r="N323" s="17"/>
      <c r="O323" s="17"/>
      <c r="P323" s="17"/>
      <c r="Q323" s="17"/>
      <c r="R323" s="18"/>
    </row>
    <row r="324" spans="1:18" ht="18.75" customHeight="1" x14ac:dyDescent="0.2">
      <c r="A324" s="21"/>
      <c r="B324" s="21"/>
      <c r="K324" s="17"/>
      <c r="L324" s="17"/>
      <c r="M324" s="17"/>
      <c r="N324" s="17"/>
      <c r="O324" s="17"/>
      <c r="P324" s="17"/>
      <c r="Q324" s="17"/>
      <c r="R324" s="18"/>
    </row>
    <row r="325" spans="1:18" ht="18.75" customHeight="1" x14ac:dyDescent="0.2">
      <c r="A325" s="21"/>
      <c r="B325" s="21"/>
      <c r="K325" s="17"/>
      <c r="L325" s="17"/>
      <c r="M325" s="17"/>
      <c r="N325" s="17"/>
      <c r="O325" s="17"/>
      <c r="P325" s="17"/>
      <c r="Q325" s="17"/>
      <c r="R325" s="18"/>
    </row>
    <row r="326" spans="1:18" ht="18.75" customHeight="1" x14ac:dyDescent="0.2">
      <c r="A326" s="21"/>
      <c r="B326" s="21"/>
      <c r="K326" s="17"/>
      <c r="L326" s="17"/>
      <c r="M326" s="17"/>
      <c r="N326" s="17"/>
      <c r="O326" s="17"/>
      <c r="P326" s="17"/>
      <c r="Q326" s="17"/>
      <c r="R326" s="18"/>
    </row>
    <row r="327" spans="1:18" ht="18.75" customHeight="1" x14ac:dyDescent="0.2">
      <c r="A327" s="21"/>
      <c r="B327" s="21"/>
      <c r="K327" s="17"/>
      <c r="L327" s="17"/>
      <c r="M327" s="17"/>
      <c r="N327" s="17"/>
      <c r="O327" s="17"/>
      <c r="P327" s="17"/>
      <c r="Q327" s="17"/>
      <c r="R327" s="18"/>
    </row>
    <row r="328" spans="1:18" ht="18.75" customHeight="1" x14ac:dyDescent="0.2">
      <c r="A328" s="21"/>
      <c r="B328" s="21"/>
      <c r="K328" s="17"/>
      <c r="L328" s="17"/>
      <c r="M328" s="17"/>
      <c r="N328" s="17"/>
      <c r="O328" s="17"/>
      <c r="P328" s="17"/>
      <c r="Q328" s="17"/>
      <c r="R328" s="18"/>
    </row>
    <row r="329" spans="1:18" ht="18.75" customHeight="1" x14ac:dyDescent="0.2">
      <c r="A329" s="21"/>
      <c r="B329" s="21"/>
      <c r="K329" s="17"/>
      <c r="L329" s="17"/>
      <c r="M329" s="17"/>
      <c r="N329" s="17"/>
      <c r="O329" s="17"/>
      <c r="P329" s="17"/>
      <c r="Q329" s="17"/>
      <c r="R329" s="18"/>
    </row>
    <row r="330" spans="1:18" ht="18.75" customHeight="1" x14ac:dyDescent="0.2">
      <c r="A330" s="21"/>
      <c r="B330" s="21"/>
      <c r="K330" s="17"/>
      <c r="L330" s="17"/>
      <c r="M330" s="17"/>
      <c r="N330" s="17"/>
      <c r="O330" s="17"/>
      <c r="P330" s="17"/>
      <c r="Q330" s="17"/>
      <c r="R330" s="18"/>
    </row>
    <row r="331" spans="1:18" ht="18.75" customHeight="1" x14ac:dyDescent="0.2">
      <c r="A331" s="21"/>
      <c r="B331" s="21"/>
      <c r="K331" s="17"/>
      <c r="L331" s="17"/>
      <c r="M331" s="17"/>
      <c r="N331" s="17"/>
      <c r="O331" s="17"/>
      <c r="P331" s="17"/>
      <c r="Q331" s="17"/>
      <c r="R331" s="18"/>
    </row>
    <row r="332" spans="1:18" ht="18.75" customHeight="1" x14ac:dyDescent="0.2">
      <c r="A332" s="21"/>
      <c r="B332" s="21"/>
      <c r="K332" s="17"/>
      <c r="L332" s="17"/>
      <c r="M332" s="17"/>
      <c r="N332" s="17"/>
      <c r="O332" s="17"/>
      <c r="P332" s="17"/>
      <c r="Q332" s="17"/>
      <c r="R332" s="18"/>
    </row>
    <row r="333" spans="1:18" ht="18.75" customHeight="1" x14ac:dyDescent="0.2">
      <c r="A333" s="21"/>
      <c r="B333" s="21"/>
      <c r="K333" s="17"/>
      <c r="L333" s="17"/>
      <c r="M333" s="17"/>
      <c r="N333" s="17"/>
      <c r="O333" s="17"/>
      <c r="P333" s="17"/>
      <c r="Q333" s="17"/>
      <c r="R333" s="18"/>
    </row>
    <row r="334" spans="1:18" ht="18.75" customHeight="1" x14ac:dyDescent="0.2">
      <c r="A334" s="21"/>
      <c r="B334" s="21"/>
      <c r="K334" s="17"/>
      <c r="L334" s="17"/>
      <c r="M334" s="17"/>
      <c r="N334" s="17"/>
      <c r="O334" s="17"/>
      <c r="P334" s="17"/>
      <c r="Q334" s="17"/>
      <c r="R334" s="18"/>
    </row>
    <row r="335" spans="1:18" ht="18.75" customHeight="1" x14ac:dyDescent="0.2">
      <c r="A335" s="21"/>
      <c r="B335" s="21"/>
      <c r="K335" s="17"/>
      <c r="L335" s="17"/>
      <c r="M335" s="17"/>
      <c r="N335" s="17"/>
      <c r="O335" s="17"/>
      <c r="P335" s="17"/>
      <c r="Q335" s="17"/>
      <c r="R335" s="18"/>
    </row>
    <row r="336" spans="1:18" ht="18.75" customHeight="1" x14ac:dyDescent="0.2">
      <c r="A336" s="21"/>
      <c r="B336" s="21"/>
      <c r="K336" s="17"/>
      <c r="L336" s="17"/>
      <c r="M336" s="17"/>
      <c r="N336" s="17"/>
      <c r="O336" s="17"/>
      <c r="P336" s="17"/>
      <c r="Q336" s="17"/>
      <c r="R336" s="18"/>
    </row>
    <row r="337" spans="1:18" ht="18.75" customHeight="1" x14ac:dyDescent="0.2">
      <c r="A337" s="21"/>
      <c r="B337" s="21"/>
      <c r="K337" s="17"/>
      <c r="L337" s="17"/>
      <c r="M337" s="17"/>
      <c r="N337" s="17"/>
      <c r="O337" s="17"/>
      <c r="P337" s="17"/>
      <c r="Q337" s="17"/>
      <c r="R337" s="18"/>
    </row>
    <row r="338" spans="1:18" ht="18.75" customHeight="1" x14ac:dyDescent="0.2">
      <c r="A338" s="21"/>
      <c r="B338" s="21"/>
      <c r="K338" s="17"/>
      <c r="L338" s="17"/>
      <c r="M338" s="17"/>
      <c r="N338" s="17"/>
      <c r="O338" s="17"/>
      <c r="P338" s="17"/>
      <c r="Q338" s="17"/>
      <c r="R338" s="18"/>
    </row>
    <row r="339" spans="1:18" ht="18.75" customHeight="1" x14ac:dyDescent="0.2">
      <c r="A339" s="21"/>
      <c r="B339" s="21"/>
      <c r="K339" s="17"/>
      <c r="L339" s="17"/>
      <c r="M339" s="17"/>
      <c r="N339" s="17"/>
      <c r="O339" s="17"/>
      <c r="P339" s="17"/>
      <c r="Q339" s="17"/>
      <c r="R339" s="18"/>
    </row>
    <row r="340" spans="1:18" ht="18.75" customHeight="1" x14ac:dyDescent="0.2">
      <c r="A340" s="21"/>
      <c r="B340" s="21"/>
      <c r="K340" s="17"/>
      <c r="L340" s="17"/>
      <c r="M340" s="17"/>
      <c r="N340" s="17"/>
      <c r="O340" s="17"/>
      <c r="P340" s="17"/>
      <c r="Q340" s="17"/>
      <c r="R340" s="18"/>
    </row>
    <row r="341" spans="1:18" ht="18.75" customHeight="1" x14ac:dyDescent="0.2">
      <c r="A341" s="21"/>
      <c r="B341" s="21"/>
      <c r="K341" s="17"/>
      <c r="L341" s="17"/>
      <c r="M341" s="17"/>
      <c r="N341" s="17"/>
      <c r="O341" s="17"/>
      <c r="P341" s="17"/>
      <c r="Q341" s="17"/>
      <c r="R341" s="18"/>
    </row>
    <row r="342" spans="1:18" ht="18.75" customHeight="1" x14ac:dyDescent="0.2">
      <c r="A342" s="21"/>
      <c r="B342" s="21"/>
      <c r="K342" s="17"/>
      <c r="L342" s="17"/>
      <c r="M342" s="17"/>
      <c r="N342" s="17"/>
      <c r="O342" s="17"/>
      <c r="P342" s="17"/>
      <c r="Q342" s="17"/>
      <c r="R342" s="18"/>
    </row>
    <row r="343" spans="1:18" ht="18.75" customHeight="1" x14ac:dyDescent="0.2">
      <c r="A343" s="21"/>
      <c r="B343" s="21"/>
      <c r="K343" s="17"/>
      <c r="L343" s="17"/>
      <c r="M343" s="17"/>
      <c r="N343" s="17"/>
      <c r="O343" s="17"/>
      <c r="P343" s="17"/>
      <c r="Q343" s="17"/>
      <c r="R343" s="18"/>
    </row>
    <row r="344" spans="1:18" ht="18.75" customHeight="1" x14ac:dyDescent="0.2">
      <c r="A344" s="21"/>
      <c r="B344" s="21"/>
      <c r="K344" s="17"/>
      <c r="L344" s="17"/>
      <c r="M344" s="17"/>
      <c r="N344" s="17"/>
      <c r="O344" s="17"/>
      <c r="P344" s="17"/>
      <c r="Q344" s="17"/>
      <c r="R344" s="18"/>
    </row>
    <row r="345" spans="1:18" ht="18.75" customHeight="1" x14ac:dyDescent="0.2">
      <c r="A345" s="21"/>
      <c r="B345" s="21"/>
      <c r="K345" s="17"/>
      <c r="L345" s="17"/>
      <c r="M345" s="17"/>
      <c r="N345" s="17"/>
      <c r="O345" s="17"/>
      <c r="P345" s="17"/>
      <c r="Q345" s="17"/>
      <c r="R345" s="18"/>
    </row>
    <row r="346" spans="1:18" ht="18.75" customHeight="1" x14ac:dyDescent="0.2">
      <c r="A346" s="21"/>
      <c r="B346" s="21"/>
      <c r="K346" s="17"/>
      <c r="L346" s="17"/>
      <c r="M346" s="17"/>
      <c r="N346" s="17"/>
      <c r="O346" s="17"/>
      <c r="P346" s="17"/>
      <c r="Q346" s="17"/>
      <c r="R346" s="18"/>
    </row>
    <row r="347" spans="1:18" ht="18.75" customHeight="1" x14ac:dyDescent="0.2">
      <c r="A347" s="21"/>
      <c r="B347" s="21"/>
      <c r="K347" s="17"/>
      <c r="L347" s="17"/>
      <c r="M347" s="17"/>
      <c r="N347" s="17"/>
      <c r="O347" s="17"/>
      <c r="P347" s="17"/>
      <c r="Q347" s="17"/>
      <c r="R347" s="18"/>
    </row>
    <row r="348" spans="1:18" ht="18.75" customHeight="1" x14ac:dyDescent="0.2">
      <c r="A348" s="21"/>
      <c r="B348" s="21"/>
      <c r="K348" s="17"/>
      <c r="L348" s="17"/>
      <c r="M348" s="17"/>
      <c r="N348" s="17"/>
      <c r="O348" s="17"/>
      <c r="P348" s="17"/>
      <c r="Q348" s="17"/>
      <c r="R348" s="18"/>
    </row>
    <row r="349" spans="1:18" ht="18.75" customHeight="1" x14ac:dyDescent="0.2">
      <c r="A349" s="21"/>
      <c r="B349" s="21"/>
      <c r="K349" s="17"/>
      <c r="L349" s="17"/>
      <c r="M349" s="17"/>
      <c r="N349" s="17"/>
      <c r="O349" s="17"/>
      <c r="P349" s="17"/>
      <c r="Q349" s="17"/>
      <c r="R349" s="18"/>
    </row>
    <row r="350" spans="1:18" ht="18.75" customHeight="1" x14ac:dyDescent="0.2">
      <c r="A350" s="21"/>
      <c r="B350" s="21"/>
      <c r="K350" s="17"/>
      <c r="L350" s="17"/>
      <c r="M350" s="17"/>
      <c r="N350" s="17"/>
      <c r="O350" s="17"/>
      <c r="P350" s="17"/>
      <c r="Q350" s="17"/>
      <c r="R350" s="18"/>
    </row>
    <row r="351" spans="1:18" ht="18.75" customHeight="1" x14ac:dyDescent="0.2">
      <c r="A351" s="21"/>
      <c r="B351" s="21"/>
      <c r="K351" s="17"/>
      <c r="L351" s="17"/>
      <c r="M351" s="17"/>
      <c r="N351" s="17"/>
      <c r="O351" s="17"/>
      <c r="P351" s="17"/>
      <c r="Q351" s="17"/>
      <c r="R351" s="18"/>
    </row>
    <row r="352" spans="1:18" ht="18.75" customHeight="1" x14ac:dyDescent="0.2">
      <c r="A352" s="21"/>
      <c r="B352" s="21"/>
      <c r="K352" s="17"/>
      <c r="L352" s="17"/>
      <c r="M352" s="17"/>
      <c r="N352" s="17"/>
      <c r="O352" s="17"/>
      <c r="P352" s="17"/>
      <c r="Q352" s="17"/>
      <c r="R352" s="18"/>
    </row>
    <row r="353" spans="1:18" ht="18.75" customHeight="1" x14ac:dyDescent="0.2">
      <c r="A353" s="21"/>
      <c r="B353" s="21"/>
      <c r="K353" s="17"/>
      <c r="L353" s="17"/>
      <c r="M353" s="17"/>
      <c r="N353" s="17"/>
      <c r="O353" s="17"/>
      <c r="P353" s="17"/>
      <c r="Q353" s="17"/>
      <c r="R353" s="18"/>
    </row>
    <row r="354" spans="1:18" ht="18.75" customHeight="1" x14ac:dyDescent="0.2">
      <c r="A354" s="21"/>
      <c r="B354" s="21"/>
      <c r="K354" s="17"/>
      <c r="L354" s="17"/>
      <c r="M354" s="17"/>
      <c r="N354" s="17"/>
      <c r="O354" s="17"/>
      <c r="P354" s="17"/>
      <c r="Q354" s="17"/>
      <c r="R354" s="18"/>
    </row>
    <row r="355" spans="1:18" ht="18.75" customHeight="1" x14ac:dyDescent="0.2">
      <c r="A355" s="21"/>
      <c r="B355" s="21"/>
      <c r="K355" s="17"/>
      <c r="L355" s="17"/>
      <c r="M355" s="17"/>
      <c r="N355" s="17"/>
      <c r="O355" s="17"/>
      <c r="P355" s="17"/>
      <c r="Q355" s="17"/>
      <c r="R355" s="18"/>
    </row>
    <row r="356" spans="1:18" ht="18.75" customHeight="1" x14ac:dyDescent="0.2">
      <c r="A356" s="21"/>
      <c r="B356" s="21"/>
      <c r="K356" s="17"/>
      <c r="L356" s="17"/>
      <c r="M356" s="17"/>
      <c r="N356" s="17"/>
      <c r="O356" s="17"/>
      <c r="P356" s="17"/>
      <c r="Q356" s="17"/>
      <c r="R356" s="18"/>
    </row>
    <row r="357" spans="1:18" ht="18.75" customHeight="1" x14ac:dyDescent="0.2">
      <c r="A357" s="21"/>
      <c r="B357" s="21"/>
      <c r="K357" s="17"/>
      <c r="L357" s="17"/>
      <c r="M357" s="17"/>
      <c r="N357" s="17"/>
      <c r="O357" s="17"/>
      <c r="P357" s="17"/>
      <c r="Q357" s="17"/>
      <c r="R357" s="18"/>
    </row>
    <row r="358" spans="1:18" ht="18.75" customHeight="1" x14ac:dyDescent="0.2">
      <c r="A358" s="21"/>
      <c r="B358" s="21"/>
      <c r="K358" s="17"/>
      <c r="L358" s="17"/>
      <c r="M358" s="17"/>
      <c r="N358" s="17"/>
      <c r="O358" s="17"/>
      <c r="P358" s="17"/>
      <c r="Q358" s="17"/>
      <c r="R358" s="18"/>
    </row>
    <row r="359" spans="1:18" ht="18.75" customHeight="1" x14ac:dyDescent="0.2">
      <c r="A359" s="21"/>
      <c r="B359" s="21"/>
      <c r="K359" s="17"/>
      <c r="L359" s="17"/>
      <c r="M359" s="17"/>
      <c r="N359" s="17"/>
      <c r="O359" s="17"/>
      <c r="P359" s="17"/>
      <c r="Q359" s="17"/>
      <c r="R359" s="18"/>
    </row>
    <row r="360" spans="1:18" ht="18.75" customHeight="1" x14ac:dyDescent="0.2">
      <c r="A360" s="21"/>
      <c r="B360" s="21"/>
      <c r="K360" s="17"/>
      <c r="L360" s="17"/>
      <c r="M360" s="17"/>
      <c r="N360" s="17"/>
      <c r="O360" s="17"/>
      <c r="P360" s="17"/>
      <c r="Q360" s="17"/>
      <c r="R360" s="18"/>
    </row>
    <row r="361" spans="1:18" ht="18.75" customHeight="1" x14ac:dyDescent="0.2">
      <c r="A361" s="21"/>
      <c r="B361" s="21"/>
      <c r="K361" s="17"/>
      <c r="L361" s="17"/>
      <c r="M361" s="17"/>
      <c r="N361" s="17"/>
      <c r="O361" s="17"/>
      <c r="P361" s="17"/>
      <c r="Q361" s="17"/>
      <c r="R361" s="18"/>
    </row>
    <row r="362" spans="1:18" ht="18.75" customHeight="1" x14ac:dyDescent="0.2">
      <c r="A362" s="21"/>
      <c r="B362" s="21"/>
      <c r="K362" s="17"/>
      <c r="L362" s="17"/>
      <c r="M362" s="17"/>
      <c r="N362" s="17"/>
      <c r="O362" s="17"/>
      <c r="P362" s="17"/>
      <c r="Q362" s="17"/>
      <c r="R362" s="18"/>
    </row>
    <row r="363" spans="1:18" ht="18.75" customHeight="1" x14ac:dyDescent="0.2">
      <c r="A363" s="21"/>
      <c r="B363" s="21"/>
      <c r="K363" s="17"/>
      <c r="L363" s="17"/>
      <c r="M363" s="17"/>
      <c r="N363" s="17"/>
      <c r="O363" s="17"/>
      <c r="P363" s="17"/>
      <c r="Q363" s="17"/>
      <c r="R363" s="18"/>
    </row>
    <row r="364" spans="1:18" ht="18.75" customHeight="1" x14ac:dyDescent="0.2">
      <c r="A364" s="21"/>
      <c r="B364" s="21"/>
      <c r="K364" s="17"/>
      <c r="L364" s="17"/>
      <c r="M364" s="17"/>
      <c r="N364" s="17"/>
      <c r="O364" s="17"/>
      <c r="P364" s="17"/>
      <c r="Q364" s="17"/>
      <c r="R364" s="18"/>
    </row>
    <row r="365" spans="1:18" ht="18.75" customHeight="1" x14ac:dyDescent="0.2">
      <c r="A365" s="21"/>
      <c r="B365" s="21"/>
      <c r="K365" s="17"/>
      <c r="L365" s="17"/>
      <c r="M365" s="17"/>
      <c r="N365" s="17"/>
      <c r="O365" s="17"/>
      <c r="P365" s="17"/>
      <c r="Q365" s="17"/>
      <c r="R365" s="18"/>
    </row>
    <row r="366" spans="1:18" ht="18.75" customHeight="1" x14ac:dyDescent="0.2">
      <c r="A366" s="21"/>
      <c r="B366" s="21"/>
      <c r="K366" s="17"/>
      <c r="L366" s="17"/>
      <c r="M366" s="17"/>
      <c r="N366" s="17"/>
      <c r="O366" s="17"/>
      <c r="P366" s="17"/>
      <c r="Q366" s="17"/>
      <c r="R366" s="18"/>
    </row>
    <row r="367" spans="1:18" ht="18.75" customHeight="1" x14ac:dyDescent="0.2">
      <c r="A367" s="21"/>
      <c r="B367" s="21"/>
      <c r="K367" s="17"/>
      <c r="L367" s="17"/>
      <c r="M367" s="17"/>
      <c r="N367" s="17"/>
      <c r="O367" s="17"/>
      <c r="P367" s="17"/>
      <c r="Q367" s="17"/>
      <c r="R367" s="18"/>
    </row>
    <row r="368" spans="1:18" ht="18.75" customHeight="1" x14ac:dyDescent="0.2">
      <c r="A368" s="21"/>
      <c r="B368" s="21"/>
      <c r="K368" s="17"/>
      <c r="L368" s="17"/>
      <c r="M368" s="17"/>
      <c r="N368" s="17"/>
      <c r="O368" s="17"/>
      <c r="P368" s="17"/>
      <c r="Q368" s="17"/>
      <c r="R368" s="18"/>
    </row>
    <row r="369" spans="1:18" ht="18.75" customHeight="1" x14ac:dyDescent="0.2">
      <c r="A369" s="21"/>
      <c r="B369" s="21"/>
      <c r="K369" s="17"/>
      <c r="L369" s="17"/>
      <c r="M369" s="17"/>
      <c r="N369" s="17"/>
      <c r="O369" s="17"/>
      <c r="P369" s="17"/>
      <c r="Q369" s="17"/>
      <c r="R369" s="18"/>
    </row>
    <row r="370" spans="1:18" ht="18.75" customHeight="1" x14ac:dyDescent="0.2">
      <c r="A370" s="21"/>
      <c r="B370" s="21"/>
      <c r="K370" s="17"/>
      <c r="L370" s="17"/>
      <c r="M370" s="17"/>
      <c r="N370" s="17"/>
      <c r="O370" s="17"/>
      <c r="P370" s="17"/>
      <c r="Q370" s="17"/>
      <c r="R370" s="18"/>
    </row>
    <row r="371" spans="1:18" ht="18.75" customHeight="1" x14ac:dyDescent="0.2">
      <c r="A371" s="21"/>
      <c r="B371" s="21"/>
      <c r="K371" s="17"/>
      <c r="L371" s="17"/>
      <c r="M371" s="17"/>
      <c r="N371" s="17"/>
      <c r="O371" s="17"/>
      <c r="P371" s="17"/>
      <c r="Q371" s="17"/>
      <c r="R371" s="18"/>
    </row>
    <row r="372" spans="1:18" ht="18.75" customHeight="1" x14ac:dyDescent="0.2">
      <c r="A372" s="21"/>
      <c r="B372" s="21"/>
      <c r="K372" s="17"/>
      <c r="L372" s="17"/>
      <c r="M372" s="17"/>
      <c r="N372" s="17"/>
      <c r="O372" s="17"/>
      <c r="P372" s="17"/>
      <c r="Q372" s="17"/>
      <c r="R372" s="18"/>
    </row>
    <row r="373" spans="1:18" ht="18.75" customHeight="1" x14ac:dyDescent="0.2">
      <c r="A373" s="21"/>
      <c r="B373" s="21"/>
      <c r="K373" s="17"/>
      <c r="L373" s="17"/>
      <c r="M373" s="17"/>
      <c r="N373" s="17"/>
      <c r="O373" s="17"/>
      <c r="P373" s="17"/>
      <c r="Q373" s="17"/>
      <c r="R373" s="18"/>
    </row>
    <row r="374" spans="1:18" ht="18.75" customHeight="1" x14ac:dyDescent="0.2">
      <c r="A374" s="21"/>
      <c r="B374" s="21"/>
      <c r="K374" s="17"/>
      <c r="L374" s="17"/>
      <c r="M374" s="17"/>
      <c r="N374" s="17"/>
      <c r="O374" s="17"/>
      <c r="P374" s="17"/>
      <c r="Q374" s="17"/>
      <c r="R374" s="18"/>
    </row>
    <row r="375" spans="1:18" ht="18.75" customHeight="1" x14ac:dyDescent="0.2">
      <c r="A375" s="21"/>
      <c r="B375" s="21"/>
      <c r="K375" s="17"/>
      <c r="L375" s="17"/>
      <c r="M375" s="17"/>
      <c r="N375" s="17"/>
      <c r="O375" s="17"/>
      <c r="P375" s="17"/>
      <c r="Q375" s="17"/>
      <c r="R375" s="18"/>
    </row>
    <row r="376" spans="1:18" ht="18.75" customHeight="1" x14ac:dyDescent="0.2">
      <c r="A376" s="21"/>
      <c r="B376" s="21"/>
      <c r="K376" s="17"/>
      <c r="L376" s="17"/>
      <c r="M376" s="17"/>
      <c r="N376" s="17"/>
      <c r="O376" s="17"/>
      <c r="P376" s="17"/>
      <c r="Q376" s="17"/>
      <c r="R376" s="18"/>
    </row>
    <row r="377" spans="1:18" ht="18.75" customHeight="1" x14ac:dyDescent="0.2">
      <c r="A377" s="21"/>
      <c r="B377" s="21"/>
      <c r="K377" s="17"/>
      <c r="L377" s="17"/>
      <c r="M377" s="17"/>
      <c r="N377" s="17"/>
      <c r="O377" s="17"/>
      <c r="P377" s="17"/>
      <c r="Q377" s="17"/>
      <c r="R377" s="18"/>
    </row>
    <row r="378" spans="1:18" ht="18.75" customHeight="1" x14ac:dyDescent="0.2">
      <c r="A378" s="21"/>
      <c r="B378" s="21"/>
      <c r="K378" s="17"/>
      <c r="L378" s="17"/>
      <c r="M378" s="17"/>
      <c r="N378" s="17"/>
      <c r="O378" s="17"/>
      <c r="P378" s="17"/>
      <c r="Q378" s="17"/>
      <c r="R378" s="18"/>
    </row>
    <row r="379" spans="1:18" ht="18.75" customHeight="1" x14ac:dyDescent="0.2">
      <c r="A379" s="21"/>
      <c r="B379" s="21"/>
      <c r="K379" s="17"/>
      <c r="L379" s="17"/>
      <c r="M379" s="17"/>
      <c r="N379" s="17"/>
      <c r="O379" s="17"/>
      <c r="P379" s="17"/>
      <c r="Q379" s="17"/>
      <c r="R379" s="18"/>
    </row>
    <row r="380" spans="1:18" ht="18.75" customHeight="1" x14ac:dyDescent="0.2">
      <c r="A380" s="21"/>
      <c r="B380" s="21"/>
      <c r="K380" s="17"/>
      <c r="L380" s="17"/>
      <c r="M380" s="17"/>
      <c r="N380" s="17"/>
      <c r="O380" s="17"/>
      <c r="P380" s="17"/>
      <c r="Q380" s="17"/>
      <c r="R380" s="18"/>
    </row>
    <row r="381" spans="1:18" ht="18.75" customHeight="1" x14ac:dyDescent="0.2">
      <c r="A381" s="21"/>
      <c r="B381" s="21"/>
      <c r="K381" s="17"/>
      <c r="L381" s="17"/>
      <c r="M381" s="17"/>
      <c r="N381" s="17"/>
      <c r="O381" s="17"/>
      <c r="P381" s="17"/>
      <c r="Q381" s="17"/>
      <c r="R381" s="18"/>
    </row>
    <row r="382" spans="1:18" ht="18.75" customHeight="1" x14ac:dyDescent="0.2">
      <c r="A382" s="21"/>
      <c r="B382" s="21"/>
      <c r="K382" s="17"/>
      <c r="L382" s="17"/>
      <c r="M382" s="17"/>
      <c r="N382" s="17"/>
      <c r="O382" s="17"/>
      <c r="P382" s="17"/>
      <c r="Q382" s="17"/>
      <c r="R382" s="18"/>
    </row>
    <row r="383" spans="1:18" ht="18.75" customHeight="1" x14ac:dyDescent="0.2">
      <c r="A383" s="21"/>
      <c r="B383" s="21"/>
      <c r="K383" s="17"/>
      <c r="L383" s="17"/>
      <c r="M383" s="17"/>
      <c r="N383" s="17"/>
      <c r="O383" s="17"/>
      <c r="P383" s="17"/>
      <c r="Q383" s="17"/>
      <c r="R383" s="18"/>
    </row>
    <row r="384" spans="1:18" ht="18.75" customHeight="1" x14ac:dyDescent="0.2">
      <c r="A384" s="21"/>
      <c r="B384" s="21"/>
      <c r="K384" s="17"/>
      <c r="L384" s="17"/>
      <c r="M384" s="17"/>
      <c r="N384" s="17"/>
      <c r="O384" s="17"/>
      <c r="P384" s="17"/>
      <c r="Q384" s="17"/>
      <c r="R384" s="18"/>
    </row>
    <row r="385" spans="1:18" ht="18.75" customHeight="1" x14ac:dyDescent="0.2">
      <c r="A385" s="21"/>
      <c r="B385" s="21"/>
      <c r="K385" s="17"/>
      <c r="L385" s="17"/>
      <c r="M385" s="17"/>
      <c r="N385" s="17"/>
      <c r="O385" s="17"/>
      <c r="P385" s="17"/>
      <c r="Q385" s="17"/>
      <c r="R385" s="18"/>
    </row>
    <row r="386" spans="1:18" ht="18.75" customHeight="1" x14ac:dyDescent="0.2">
      <c r="A386" s="21"/>
      <c r="B386" s="21"/>
      <c r="K386" s="17"/>
      <c r="L386" s="17"/>
      <c r="M386" s="17"/>
      <c r="N386" s="17"/>
      <c r="O386" s="17"/>
      <c r="P386" s="17"/>
      <c r="Q386" s="17"/>
      <c r="R386" s="18"/>
    </row>
    <row r="387" spans="1:18" ht="18.75" customHeight="1" x14ac:dyDescent="0.2">
      <c r="A387" s="21"/>
      <c r="B387" s="21"/>
      <c r="K387" s="17"/>
      <c r="L387" s="17"/>
      <c r="M387" s="17"/>
      <c r="N387" s="17"/>
      <c r="O387" s="17"/>
      <c r="P387" s="17"/>
      <c r="Q387" s="17"/>
      <c r="R387" s="18"/>
    </row>
    <row r="388" spans="1:18" ht="18.75" customHeight="1" x14ac:dyDescent="0.2">
      <c r="A388" s="21"/>
      <c r="B388" s="21"/>
      <c r="K388" s="17"/>
      <c r="L388" s="17"/>
      <c r="M388" s="17"/>
      <c r="N388" s="17"/>
      <c r="O388" s="17"/>
      <c r="P388" s="17"/>
      <c r="Q388" s="17"/>
      <c r="R388" s="18"/>
    </row>
    <row r="389" spans="1:18" ht="18.75" customHeight="1" x14ac:dyDescent="0.2">
      <c r="A389" s="21"/>
      <c r="B389" s="21"/>
      <c r="K389" s="17"/>
      <c r="L389" s="17"/>
      <c r="M389" s="17"/>
      <c r="N389" s="17"/>
      <c r="O389" s="17"/>
      <c r="P389" s="17"/>
      <c r="Q389" s="17"/>
      <c r="R389" s="18"/>
    </row>
    <row r="390" spans="1:18" ht="18.75" customHeight="1" x14ac:dyDescent="0.2">
      <c r="A390" s="21"/>
      <c r="B390" s="21"/>
      <c r="K390" s="17"/>
      <c r="L390" s="17"/>
      <c r="M390" s="17"/>
      <c r="N390" s="17"/>
      <c r="O390" s="17"/>
      <c r="P390" s="17"/>
      <c r="Q390" s="17"/>
      <c r="R390" s="18"/>
    </row>
    <row r="391" spans="1:18" ht="18.75" customHeight="1" x14ac:dyDescent="0.2">
      <c r="A391" s="21"/>
      <c r="B391" s="21"/>
      <c r="K391" s="17"/>
      <c r="L391" s="17"/>
      <c r="M391" s="17"/>
      <c r="N391" s="17"/>
      <c r="O391" s="17"/>
      <c r="P391" s="17"/>
      <c r="Q391" s="17"/>
      <c r="R391" s="18"/>
    </row>
    <row r="392" spans="1:18" ht="18.75" customHeight="1" x14ac:dyDescent="0.2">
      <c r="A392" s="21"/>
      <c r="B392" s="21"/>
      <c r="K392" s="17"/>
      <c r="L392" s="17"/>
      <c r="M392" s="17"/>
      <c r="N392" s="17"/>
      <c r="O392" s="17"/>
      <c r="P392" s="17"/>
      <c r="Q392" s="17"/>
      <c r="R392" s="18"/>
    </row>
    <row r="393" spans="1:18" ht="18.75" customHeight="1" x14ac:dyDescent="0.2">
      <c r="A393" s="21"/>
      <c r="B393" s="21"/>
      <c r="K393" s="17"/>
      <c r="L393" s="17"/>
      <c r="M393" s="17"/>
      <c r="N393" s="17"/>
      <c r="O393" s="17"/>
      <c r="P393" s="17"/>
      <c r="Q393" s="17"/>
      <c r="R393" s="18"/>
    </row>
    <row r="394" spans="1:18" ht="18.75" customHeight="1" x14ac:dyDescent="0.2">
      <c r="A394" s="21"/>
      <c r="B394" s="21"/>
      <c r="K394" s="17"/>
      <c r="L394" s="17"/>
      <c r="M394" s="17"/>
      <c r="N394" s="17"/>
      <c r="O394" s="17"/>
      <c r="P394" s="17"/>
      <c r="Q394" s="17"/>
      <c r="R394" s="18"/>
    </row>
    <row r="395" spans="1:18" ht="18.75" customHeight="1" x14ac:dyDescent="0.2">
      <c r="A395" s="21"/>
      <c r="B395" s="21"/>
      <c r="K395" s="17"/>
      <c r="L395" s="17"/>
      <c r="M395" s="17"/>
      <c r="N395" s="17"/>
      <c r="O395" s="17"/>
      <c r="P395" s="17"/>
      <c r="Q395" s="17"/>
      <c r="R395" s="18"/>
    </row>
    <row r="396" spans="1:18" ht="18.75" customHeight="1" x14ac:dyDescent="0.2">
      <c r="A396" s="21"/>
      <c r="B396" s="21"/>
      <c r="K396" s="17"/>
      <c r="L396" s="17"/>
      <c r="M396" s="17"/>
      <c r="N396" s="17"/>
      <c r="O396" s="17"/>
      <c r="P396" s="17"/>
      <c r="Q396" s="17"/>
      <c r="R396" s="18"/>
    </row>
    <row r="397" spans="1:18" ht="18.75" customHeight="1" x14ac:dyDescent="0.2">
      <c r="A397" s="21"/>
      <c r="B397" s="21"/>
      <c r="K397" s="17"/>
      <c r="L397" s="17"/>
      <c r="M397" s="17"/>
      <c r="N397" s="17"/>
      <c r="O397" s="17"/>
      <c r="P397" s="17"/>
      <c r="Q397" s="17"/>
      <c r="R397" s="18"/>
    </row>
    <row r="398" spans="1:18" ht="18.75" customHeight="1" x14ac:dyDescent="0.2">
      <c r="A398" s="21"/>
      <c r="B398" s="21"/>
      <c r="K398" s="17"/>
      <c r="L398" s="17"/>
      <c r="M398" s="17"/>
      <c r="N398" s="17"/>
      <c r="O398" s="17"/>
      <c r="P398" s="17"/>
      <c r="Q398" s="17"/>
      <c r="R398" s="18"/>
    </row>
    <row r="399" spans="1:18" ht="18.75" customHeight="1" x14ac:dyDescent="0.2">
      <c r="A399" s="21"/>
      <c r="B399" s="21"/>
      <c r="K399" s="17"/>
      <c r="L399" s="17"/>
      <c r="M399" s="17"/>
      <c r="N399" s="17"/>
      <c r="O399" s="17"/>
      <c r="P399" s="17"/>
      <c r="Q399" s="17"/>
      <c r="R399" s="18"/>
    </row>
    <row r="400" spans="1:18" ht="18.75" customHeight="1" x14ac:dyDescent="0.2">
      <c r="A400" s="21"/>
      <c r="B400" s="21"/>
      <c r="K400" s="17"/>
      <c r="L400" s="17"/>
      <c r="M400" s="17"/>
      <c r="N400" s="17"/>
      <c r="O400" s="17"/>
      <c r="P400" s="17"/>
      <c r="Q400" s="17"/>
      <c r="R400" s="18"/>
    </row>
    <row r="401" spans="1:18" ht="18.75" customHeight="1" x14ac:dyDescent="0.2">
      <c r="A401" s="21"/>
      <c r="B401" s="21"/>
      <c r="K401" s="17"/>
      <c r="L401" s="17"/>
      <c r="M401" s="17"/>
      <c r="N401" s="17"/>
      <c r="O401" s="17"/>
      <c r="P401" s="17"/>
      <c r="Q401" s="17"/>
      <c r="R401" s="18"/>
    </row>
    <row r="402" spans="1:18" ht="18.75" customHeight="1" x14ac:dyDescent="0.2">
      <c r="A402" s="21"/>
      <c r="B402" s="21"/>
      <c r="K402" s="17"/>
      <c r="L402" s="17"/>
      <c r="M402" s="17"/>
      <c r="N402" s="17"/>
      <c r="O402" s="17"/>
      <c r="P402" s="17"/>
      <c r="Q402" s="17"/>
      <c r="R402" s="18"/>
    </row>
    <row r="403" spans="1:18" ht="18.75" customHeight="1" x14ac:dyDescent="0.2">
      <c r="A403" s="21"/>
      <c r="B403" s="21"/>
      <c r="K403" s="17"/>
      <c r="L403" s="17"/>
      <c r="M403" s="17"/>
      <c r="N403" s="17"/>
      <c r="O403" s="17"/>
      <c r="P403" s="17"/>
      <c r="Q403" s="17"/>
      <c r="R403" s="18"/>
    </row>
    <row r="404" spans="1:18" ht="18.75" customHeight="1" x14ac:dyDescent="0.2">
      <c r="A404" s="21"/>
      <c r="B404" s="21"/>
      <c r="K404" s="17"/>
      <c r="L404" s="17"/>
      <c r="M404" s="17"/>
      <c r="N404" s="17"/>
      <c r="O404" s="17"/>
      <c r="P404" s="17"/>
      <c r="Q404" s="17"/>
      <c r="R404" s="18"/>
    </row>
    <row r="405" spans="1:18" ht="18.75" customHeight="1" x14ac:dyDescent="0.2">
      <c r="A405" s="21"/>
      <c r="B405" s="21"/>
      <c r="K405" s="17"/>
      <c r="L405" s="17"/>
      <c r="M405" s="17"/>
      <c r="N405" s="17"/>
      <c r="O405" s="17"/>
      <c r="P405" s="17"/>
      <c r="Q405" s="17"/>
      <c r="R405" s="18"/>
    </row>
    <row r="406" spans="1:18" ht="18.75" customHeight="1" x14ac:dyDescent="0.2">
      <c r="A406" s="21"/>
      <c r="B406" s="21"/>
      <c r="K406" s="17"/>
      <c r="L406" s="17"/>
      <c r="M406" s="17"/>
      <c r="N406" s="17"/>
      <c r="O406" s="17"/>
      <c r="P406" s="17"/>
      <c r="Q406" s="17"/>
      <c r="R406" s="18"/>
    </row>
    <row r="407" spans="1:18" ht="18.75" customHeight="1" x14ac:dyDescent="0.2">
      <c r="A407" s="21"/>
      <c r="B407" s="21"/>
      <c r="K407" s="17"/>
      <c r="L407" s="17"/>
      <c r="M407" s="17"/>
      <c r="N407" s="17"/>
      <c r="O407" s="17"/>
      <c r="P407" s="17"/>
      <c r="Q407" s="17"/>
      <c r="R407" s="18"/>
    </row>
    <row r="408" spans="1:18" ht="18.75" customHeight="1" x14ac:dyDescent="0.2">
      <c r="A408" s="21"/>
      <c r="B408" s="21"/>
      <c r="K408" s="17"/>
      <c r="L408" s="17"/>
      <c r="M408" s="17"/>
      <c r="N408" s="17"/>
      <c r="O408" s="17"/>
      <c r="P408" s="17"/>
      <c r="Q408" s="17"/>
      <c r="R408" s="18"/>
    </row>
    <row r="409" spans="1:18" ht="18.75" customHeight="1" x14ac:dyDescent="0.2">
      <c r="A409" s="21"/>
      <c r="B409" s="21"/>
      <c r="K409" s="17"/>
      <c r="L409" s="17"/>
      <c r="M409" s="17"/>
      <c r="N409" s="17"/>
      <c r="O409" s="17"/>
      <c r="P409" s="17"/>
      <c r="Q409" s="17"/>
      <c r="R409" s="18"/>
    </row>
    <row r="410" spans="1:18" ht="18.75" customHeight="1" x14ac:dyDescent="0.2">
      <c r="A410" s="21"/>
      <c r="B410" s="21"/>
      <c r="K410" s="17"/>
      <c r="L410" s="17"/>
      <c r="M410" s="17"/>
      <c r="N410" s="17"/>
      <c r="O410" s="17"/>
      <c r="P410" s="17"/>
      <c r="Q410" s="17"/>
      <c r="R410" s="18"/>
    </row>
    <row r="411" spans="1:18" ht="18.75" customHeight="1" x14ac:dyDescent="0.2">
      <c r="A411" s="21"/>
      <c r="B411" s="21"/>
      <c r="K411" s="17"/>
      <c r="L411" s="17"/>
      <c r="M411" s="17"/>
      <c r="N411" s="17"/>
      <c r="O411" s="17"/>
      <c r="P411" s="17"/>
      <c r="Q411" s="17"/>
      <c r="R411" s="18"/>
    </row>
    <row r="412" spans="1:18" ht="18.75" customHeight="1" x14ac:dyDescent="0.2">
      <c r="A412" s="21"/>
      <c r="B412" s="21"/>
      <c r="K412" s="17"/>
      <c r="L412" s="17"/>
      <c r="M412" s="17"/>
      <c r="N412" s="17"/>
      <c r="O412" s="17"/>
      <c r="P412" s="17"/>
      <c r="Q412" s="17"/>
      <c r="R412" s="18"/>
    </row>
    <row r="413" spans="1:18" ht="18.75" customHeight="1" x14ac:dyDescent="0.2">
      <c r="A413" s="21"/>
      <c r="B413" s="21"/>
      <c r="K413" s="17"/>
      <c r="L413" s="17"/>
      <c r="M413" s="17"/>
      <c r="N413" s="17"/>
      <c r="O413" s="17"/>
      <c r="P413" s="17"/>
      <c r="Q413" s="17"/>
      <c r="R413" s="18"/>
    </row>
    <row r="414" spans="1:18" ht="18.75" customHeight="1" x14ac:dyDescent="0.2">
      <c r="A414" s="21"/>
      <c r="B414" s="21"/>
      <c r="K414" s="17"/>
      <c r="L414" s="17"/>
      <c r="M414" s="17"/>
      <c r="N414" s="17"/>
      <c r="O414" s="17"/>
      <c r="P414" s="17"/>
      <c r="Q414" s="17"/>
      <c r="R414" s="18"/>
    </row>
    <row r="415" spans="1:18" ht="18.75" customHeight="1" x14ac:dyDescent="0.2">
      <c r="A415" s="21"/>
      <c r="B415" s="21"/>
      <c r="K415" s="17"/>
      <c r="L415" s="17"/>
      <c r="M415" s="17"/>
      <c r="N415" s="17"/>
      <c r="O415" s="17"/>
      <c r="P415" s="17"/>
      <c r="Q415" s="17"/>
      <c r="R415" s="18"/>
    </row>
    <row r="416" spans="1:18" ht="18.75" customHeight="1" x14ac:dyDescent="0.2">
      <c r="A416" s="21"/>
      <c r="B416" s="21"/>
      <c r="K416" s="17"/>
      <c r="L416" s="17"/>
      <c r="M416" s="17"/>
      <c r="N416" s="17"/>
      <c r="O416" s="17"/>
      <c r="P416" s="17"/>
      <c r="Q416" s="17"/>
      <c r="R416" s="18"/>
    </row>
    <row r="417" spans="1:18" ht="18.75" customHeight="1" x14ac:dyDescent="0.2">
      <c r="A417" s="21"/>
      <c r="B417" s="21"/>
      <c r="K417" s="17"/>
      <c r="L417" s="17"/>
      <c r="M417" s="17"/>
      <c r="N417" s="17"/>
      <c r="O417" s="17"/>
      <c r="P417" s="17"/>
      <c r="Q417" s="17"/>
      <c r="R417" s="18"/>
    </row>
    <row r="418" spans="1:18" ht="18.75" customHeight="1" x14ac:dyDescent="0.2">
      <c r="A418" s="21"/>
      <c r="B418" s="21"/>
      <c r="K418" s="17"/>
      <c r="L418" s="17"/>
      <c r="M418" s="17"/>
      <c r="N418" s="17"/>
      <c r="O418" s="17"/>
      <c r="P418" s="17"/>
      <c r="Q418" s="17"/>
      <c r="R418" s="18"/>
    </row>
    <row r="419" spans="1:18" ht="18.75" customHeight="1" x14ac:dyDescent="0.2">
      <c r="A419" s="21"/>
      <c r="B419" s="21"/>
      <c r="K419" s="17"/>
      <c r="L419" s="17"/>
      <c r="M419" s="17"/>
      <c r="N419" s="17"/>
      <c r="O419" s="17"/>
      <c r="P419" s="17"/>
      <c r="Q419" s="17"/>
      <c r="R419" s="18"/>
    </row>
    <row r="420" spans="1:18" ht="18.75" customHeight="1" x14ac:dyDescent="0.2">
      <c r="A420" s="21"/>
      <c r="B420" s="21"/>
      <c r="K420" s="17"/>
      <c r="L420" s="17"/>
      <c r="M420" s="17"/>
      <c r="N420" s="17"/>
      <c r="O420" s="17"/>
      <c r="P420" s="17"/>
      <c r="Q420" s="17"/>
      <c r="R420" s="18"/>
    </row>
    <row r="421" spans="1:18" ht="18.75" customHeight="1" x14ac:dyDescent="0.2">
      <c r="A421" s="21"/>
      <c r="B421" s="21"/>
      <c r="K421" s="17"/>
      <c r="L421" s="17"/>
      <c r="M421" s="17"/>
      <c r="N421" s="17"/>
      <c r="O421" s="17"/>
      <c r="P421" s="17"/>
      <c r="Q421" s="17"/>
      <c r="R421" s="18"/>
    </row>
    <row r="422" spans="1:18" ht="18.75" customHeight="1" x14ac:dyDescent="0.2">
      <c r="A422" s="21"/>
      <c r="B422" s="21"/>
      <c r="K422" s="17"/>
      <c r="L422" s="17"/>
      <c r="M422" s="17"/>
      <c r="N422" s="17"/>
      <c r="O422" s="17"/>
      <c r="P422" s="17"/>
      <c r="Q422" s="17"/>
      <c r="R422" s="18"/>
    </row>
    <row r="423" spans="1:18" ht="18.75" customHeight="1" x14ac:dyDescent="0.2">
      <c r="A423" s="21"/>
      <c r="B423" s="21"/>
      <c r="K423" s="17"/>
      <c r="L423" s="17"/>
      <c r="M423" s="17"/>
      <c r="N423" s="17"/>
      <c r="O423" s="17"/>
      <c r="P423" s="17"/>
      <c r="Q423" s="17"/>
      <c r="R423" s="18"/>
    </row>
    <row r="424" spans="1:18" ht="18.75" customHeight="1" x14ac:dyDescent="0.2">
      <c r="A424" s="21"/>
      <c r="B424" s="21"/>
      <c r="K424" s="17"/>
      <c r="L424" s="17"/>
      <c r="M424" s="17"/>
      <c r="N424" s="17"/>
      <c r="O424" s="17"/>
      <c r="P424" s="17"/>
      <c r="Q424" s="17"/>
      <c r="R424" s="18"/>
    </row>
    <row r="425" spans="1:18" ht="18.75" customHeight="1" x14ac:dyDescent="0.2">
      <c r="A425" s="21"/>
      <c r="B425" s="21"/>
      <c r="K425" s="17"/>
      <c r="L425" s="17"/>
      <c r="M425" s="17"/>
      <c r="N425" s="17"/>
      <c r="O425" s="17"/>
      <c r="P425" s="17"/>
      <c r="Q425" s="17"/>
      <c r="R425" s="18"/>
    </row>
    <row r="426" spans="1:18" ht="18.75" customHeight="1" x14ac:dyDescent="0.2">
      <c r="A426" s="21"/>
      <c r="B426" s="21"/>
      <c r="K426" s="17"/>
      <c r="L426" s="17"/>
      <c r="M426" s="17"/>
      <c r="N426" s="17"/>
      <c r="O426" s="17"/>
      <c r="P426" s="17"/>
      <c r="Q426" s="17"/>
      <c r="R426" s="18"/>
    </row>
    <row r="427" spans="1:18" ht="18.75" customHeight="1" x14ac:dyDescent="0.2">
      <c r="A427" s="21"/>
      <c r="B427" s="21"/>
      <c r="K427" s="17"/>
      <c r="L427" s="17"/>
      <c r="M427" s="17"/>
      <c r="N427" s="17"/>
      <c r="O427" s="17"/>
      <c r="P427" s="17"/>
      <c r="Q427" s="17"/>
      <c r="R427" s="18"/>
    </row>
    <row r="428" spans="1:18" ht="18.75" customHeight="1" x14ac:dyDescent="0.2">
      <c r="A428" s="21"/>
      <c r="B428" s="21"/>
      <c r="K428" s="17"/>
      <c r="L428" s="17"/>
      <c r="M428" s="17"/>
      <c r="N428" s="17"/>
      <c r="O428" s="17"/>
      <c r="P428" s="17"/>
      <c r="Q428" s="17"/>
      <c r="R428" s="18"/>
    </row>
    <row r="429" spans="1:18" ht="18.75" customHeight="1" x14ac:dyDescent="0.2">
      <c r="A429" s="21"/>
      <c r="B429" s="21"/>
      <c r="K429" s="17"/>
      <c r="L429" s="17"/>
      <c r="M429" s="17"/>
      <c r="N429" s="17"/>
      <c r="O429" s="17"/>
      <c r="P429" s="17"/>
      <c r="Q429" s="17"/>
      <c r="R429" s="18"/>
    </row>
    <row r="430" spans="1:18" ht="18.75" customHeight="1" x14ac:dyDescent="0.2">
      <c r="A430" s="21"/>
      <c r="B430" s="21"/>
      <c r="K430" s="17"/>
      <c r="L430" s="17"/>
      <c r="M430" s="17"/>
      <c r="N430" s="17"/>
      <c r="O430" s="17"/>
      <c r="P430" s="17"/>
      <c r="Q430" s="17"/>
      <c r="R430" s="18"/>
    </row>
    <row r="431" spans="1:18" ht="18.75" customHeight="1" x14ac:dyDescent="0.2">
      <c r="A431" s="21"/>
      <c r="B431" s="21"/>
      <c r="K431" s="17"/>
      <c r="L431" s="17"/>
      <c r="M431" s="17"/>
      <c r="N431" s="17"/>
      <c r="O431" s="17"/>
      <c r="P431" s="17"/>
      <c r="Q431" s="17"/>
      <c r="R431" s="18"/>
    </row>
    <row r="432" spans="1:18" ht="18.75" customHeight="1" x14ac:dyDescent="0.2">
      <c r="A432" s="21"/>
      <c r="B432" s="21"/>
      <c r="K432" s="17"/>
      <c r="L432" s="17"/>
      <c r="M432" s="17"/>
      <c r="N432" s="17"/>
      <c r="O432" s="17"/>
      <c r="P432" s="17"/>
      <c r="Q432" s="17"/>
      <c r="R432" s="18"/>
    </row>
    <row r="433" spans="1:18" ht="18.75" customHeight="1" x14ac:dyDescent="0.2">
      <c r="A433" s="21"/>
      <c r="B433" s="21"/>
      <c r="K433" s="17"/>
      <c r="L433" s="17"/>
      <c r="M433" s="17"/>
      <c r="N433" s="17"/>
      <c r="O433" s="17"/>
      <c r="P433" s="17"/>
      <c r="Q433" s="17"/>
      <c r="R433" s="18"/>
    </row>
    <row r="434" spans="1:18" ht="18.75" customHeight="1" x14ac:dyDescent="0.2">
      <c r="A434" s="21"/>
      <c r="B434" s="21"/>
      <c r="K434" s="17"/>
      <c r="L434" s="17"/>
      <c r="M434" s="17"/>
      <c r="N434" s="17"/>
      <c r="O434" s="17"/>
      <c r="P434" s="17"/>
      <c r="Q434" s="17"/>
      <c r="R434" s="18"/>
    </row>
    <row r="435" spans="1:18" ht="18.75" customHeight="1" x14ac:dyDescent="0.2">
      <c r="A435" s="21"/>
      <c r="B435" s="21"/>
      <c r="K435" s="17"/>
      <c r="L435" s="17"/>
      <c r="M435" s="17"/>
      <c r="N435" s="17"/>
      <c r="O435" s="17"/>
      <c r="P435" s="17"/>
      <c r="Q435" s="17"/>
      <c r="R435" s="18"/>
    </row>
    <row r="436" spans="1:18" ht="18.75" customHeight="1" x14ac:dyDescent="0.2">
      <c r="A436" s="21"/>
      <c r="B436" s="21"/>
      <c r="K436" s="17"/>
      <c r="L436" s="17"/>
      <c r="M436" s="17"/>
      <c r="N436" s="17"/>
      <c r="O436" s="17"/>
      <c r="P436" s="17"/>
      <c r="Q436" s="17"/>
      <c r="R436" s="18"/>
    </row>
    <row r="437" spans="1:18" ht="18.75" customHeight="1" x14ac:dyDescent="0.2">
      <c r="A437" s="21"/>
      <c r="B437" s="21"/>
      <c r="K437" s="17"/>
      <c r="L437" s="17"/>
      <c r="M437" s="17"/>
      <c r="N437" s="17"/>
      <c r="O437" s="17"/>
      <c r="P437" s="17"/>
      <c r="Q437" s="17"/>
      <c r="R437" s="18"/>
    </row>
    <row r="438" spans="1:18" ht="18.75" customHeight="1" x14ac:dyDescent="0.2">
      <c r="A438" s="21"/>
      <c r="B438" s="21"/>
      <c r="K438" s="17"/>
      <c r="L438" s="17"/>
      <c r="M438" s="17"/>
      <c r="N438" s="17"/>
      <c r="O438" s="17"/>
      <c r="P438" s="17"/>
      <c r="Q438" s="17"/>
      <c r="R438" s="18"/>
    </row>
    <row r="439" spans="1:18" ht="18.75" customHeight="1" x14ac:dyDescent="0.2">
      <c r="A439" s="21"/>
      <c r="B439" s="21"/>
      <c r="K439" s="17"/>
      <c r="L439" s="17"/>
      <c r="M439" s="17"/>
      <c r="N439" s="17"/>
      <c r="O439" s="17"/>
      <c r="P439" s="17"/>
      <c r="Q439" s="17"/>
      <c r="R439" s="18"/>
    </row>
    <row r="440" spans="1:18" ht="18.75" customHeight="1" x14ac:dyDescent="0.2">
      <c r="A440" s="21"/>
      <c r="B440" s="21"/>
      <c r="K440" s="17"/>
      <c r="L440" s="17"/>
      <c r="M440" s="17"/>
      <c r="N440" s="17"/>
      <c r="O440" s="17"/>
      <c r="P440" s="17"/>
      <c r="Q440" s="17"/>
      <c r="R440" s="18"/>
    </row>
    <row r="441" spans="1:18" ht="18.75" customHeight="1" x14ac:dyDescent="0.2">
      <c r="A441" s="21"/>
      <c r="B441" s="21"/>
      <c r="K441" s="17"/>
      <c r="L441" s="17"/>
      <c r="M441" s="17"/>
      <c r="N441" s="17"/>
      <c r="O441" s="17"/>
      <c r="P441" s="17"/>
      <c r="Q441" s="17"/>
      <c r="R441" s="18"/>
    </row>
    <row r="442" spans="1:18" ht="18.75" customHeight="1" x14ac:dyDescent="0.2">
      <c r="A442" s="21"/>
      <c r="B442" s="21"/>
      <c r="K442" s="17"/>
      <c r="L442" s="17"/>
      <c r="M442" s="17"/>
      <c r="N442" s="17"/>
      <c r="O442" s="17"/>
      <c r="P442" s="17"/>
      <c r="Q442" s="17"/>
      <c r="R442" s="18"/>
    </row>
    <row r="443" spans="1:18" ht="18.75" customHeight="1" x14ac:dyDescent="0.2">
      <c r="A443" s="21"/>
      <c r="B443" s="21"/>
      <c r="K443" s="17"/>
      <c r="L443" s="17"/>
      <c r="M443" s="17"/>
      <c r="N443" s="17"/>
      <c r="O443" s="17"/>
      <c r="P443" s="17"/>
      <c r="Q443" s="17"/>
      <c r="R443" s="18"/>
    </row>
    <row r="444" spans="1:18" ht="18.75" customHeight="1" x14ac:dyDescent="0.2">
      <c r="A444" s="21"/>
      <c r="B444" s="21"/>
      <c r="K444" s="17"/>
      <c r="L444" s="17"/>
      <c r="M444" s="17"/>
      <c r="N444" s="17"/>
      <c r="O444" s="17"/>
      <c r="P444" s="17"/>
      <c r="Q444" s="17"/>
      <c r="R444" s="18"/>
    </row>
    <row r="445" spans="1:18" ht="18.75" customHeight="1" x14ac:dyDescent="0.2">
      <c r="A445" s="21"/>
      <c r="B445" s="21"/>
      <c r="K445" s="17"/>
      <c r="L445" s="17"/>
      <c r="M445" s="17"/>
      <c r="N445" s="17"/>
      <c r="O445" s="17"/>
      <c r="P445" s="17"/>
      <c r="Q445" s="17"/>
      <c r="R445" s="18"/>
    </row>
    <row r="446" spans="1:18" ht="18.75" customHeight="1" x14ac:dyDescent="0.2">
      <c r="A446" s="21"/>
      <c r="B446" s="21"/>
      <c r="K446" s="17"/>
      <c r="L446" s="17"/>
      <c r="M446" s="17"/>
      <c r="N446" s="17"/>
      <c r="O446" s="17"/>
      <c r="P446" s="17"/>
      <c r="Q446" s="17"/>
      <c r="R446" s="18"/>
    </row>
    <row r="447" spans="1:18" ht="18.75" customHeight="1" x14ac:dyDescent="0.2">
      <c r="A447" s="21"/>
      <c r="B447" s="21"/>
      <c r="K447" s="17"/>
      <c r="L447" s="17"/>
      <c r="M447" s="17"/>
      <c r="N447" s="17"/>
      <c r="O447" s="17"/>
      <c r="P447" s="17"/>
      <c r="Q447" s="17"/>
      <c r="R447" s="18"/>
    </row>
    <row r="448" spans="1:18" ht="18.75" customHeight="1" x14ac:dyDescent="0.2">
      <c r="A448" s="21"/>
      <c r="B448" s="21"/>
      <c r="K448" s="17"/>
      <c r="L448" s="17"/>
      <c r="M448" s="17"/>
      <c r="N448" s="17"/>
      <c r="O448" s="17"/>
      <c r="P448" s="17"/>
      <c r="Q448" s="17"/>
      <c r="R448" s="18"/>
    </row>
    <row r="449" spans="1:18" ht="18.75" customHeight="1" x14ac:dyDescent="0.2">
      <c r="A449" s="21"/>
      <c r="B449" s="21"/>
      <c r="K449" s="17"/>
      <c r="L449" s="17"/>
      <c r="M449" s="17"/>
      <c r="N449" s="17"/>
      <c r="O449" s="17"/>
      <c r="P449" s="17"/>
      <c r="Q449" s="17"/>
      <c r="R449" s="18"/>
    </row>
    <row r="450" spans="1:18" ht="18.75" customHeight="1" x14ac:dyDescent="0.2">
      <c r="A450" s="21"/>
      <c r="B450" s="21"/>
      <c r="K450" s="17"/>
      <c r="L450" s="17"/>
      <c r="M450" s="17"/>
      <c r="N450" s="17"/>
      <c r="O450" s="17"/>
      <c r="P450" s="17"/>
      <c r="Q450" s="17"/>
      <c r="R450" s="18"/>
    </row>
    <row r="451" spans="1:18" ht="18.75" customHeight="1" x14ac:dyDescent="0.2">
      <c r="A451" s="21"/>
      <c r="B451" s="21"/>
      <c r="K451" s="17"/>
      <c r="L451" s="17"/>
      <c r="M451" s="17"/>
      <c r="N451" s="17"/>
      <c r="O451" s="17"/>
      <c r="P451" s="17"/>
      <c r="Q451" s="17"/>
      <c r="R451" s="18"/>
    </row>
    <row r="452" spans="1:18" ht="18.75" customHeight="1" x14ac:dyDescent="0.2">
      <c r="A452" s="21"/>
      <c r="B452" s="21"/>
      <c r="K452" s="17"/>
      <c r="L452" s="17"/>
      <c r="M452" s="17"/>
      <c r="N452" s="17"/>
      <c r="O452" s="17"/>
      <c r="P452" s="17"/>
      <c r="Q452" s="17"/>
      <c r="R452" s="18"/>
    </row>
    <row r="453" spans="1:18" ht="18.75" customHeight="1" x14ac:dyDescent="0.2">
      <c r="A453" s="21"/>
      <c r="B453" s="21"/>
      <c r="K453" s="17"/>
      <c r="L453" s="17"/>
      <c r="M453" s="17"/>
      <c r="N453" s="17"/>
      <c r="O453" s="17"/>
      <c r="P453" s="17"/>
      <c r="Q453" s="17"/>
      <c r="R453" s="18"/>
    </row>
    <row r="454" spans="1:18" ht="18.75" customHeight="1" x14ac:dyDescent="0.2">
      <c r="A454" s="21"/>
      <c r="B454" s="21"/>
      <c r="K454" s="17"/>
      <c r="L454" s="17"/>
      <c r="M454" s="17"/>
      <c r="N454" s="17"/>
      <c r="O454" s="17"/>
      <c r="P454" s="17"/>
      <c r="Q454" s="17"/>
      <c r="R454" s="18"/>
    </row>
    <row r="455" spans="1:18" ht="18.75" customHeight="1" x14ac:dyDescent="0.2">
      <c r="A455" s="21"/>
      <c r="B455" s="21"/>
      <c r="K455" s="17"/>
      <c r="L455" s="17"/>
      <c r="M455" s="17"/>
      <c r="N455" s="17"/>
      <c r="O455" s="17"/>
      <c r="P455" s="17"/>
      <c r="Q455" s="17"/>
      <c r="R455" s="18"/>
    </row>
    <row r="456" spans="1:18" ht="18.75" customHeight="1" x14ac:dyDescent="0.2">
      <c r="A456" s="21"/>
      <c r="B456" s="21"/>
      <c r="K456" s="17"/>
      <c r="L456" s="17"/>
      <c r="M456" s="17"/>
      <c r="N456" s="17"/>
      <c r="O456" s="17"/>
      <c r="P456" s="17"/>
      <c r="Q456" s="17"/>
      <c r="R456" s="18"/>
    </row>
    <row r="457" spans="1:18" ht="18.75" customHeight="1" x14ac:dyDescent="0.2">
      <c r="A457" s="21"/>
      <c r="B457" s="21"/>
      <c r="K457" s="17"/>
      <c r="L457" s="17"/>
      <c r="M457" s="17"/>
      <c r="N457" s="17"/>
      <c r="O457" s="17"/>
      <c r="P457" s="17"/>
      <c r="Q457" s="17"/>
      <c r="R457" s="18"/>
    </row>
    <row r="458" spans="1:18" ht="18.75" customHeight="1" x14ac:dyDescent="0.2">
      <c r="A458" s="21"/>
      <c r="B458" s="21"/>
      <c r="K458" s="17"/>
      <c r="L458" s="17"/>
      <c r="M458" s="17"/>
      <c r="N458" s="17"/>
      <c r="O458" s="17"/>
      <c r="P458" s="17"/>
      <c r="Q458" s="17"/>
      <c r="R458" s="18"/>
    </row>
    <row r="459" spans="1:18" ht="18.75" customHeight="1" x14ac:dyDescent="0.2">
      <c r="A459" s="21"/>
      <c r="B459" s="21"/>
      <c r="K459" s="17"/>
      <c r="L459" s="17"/>
      <c r="M459" s="17"/>
      <c r="N459" s="17"/>
      <c r="O459" s="17"/>
      <c r="P459" s="17"/>
      <c r="Q459" s="17"/>
      <c r="R459" s="18"/>
    </row>
    <row r="460" spans="1:18" ht="18.75" customHeight="1" x14ac:dyDescent="0.2">
      <c r="A460" s="21"/>
      <c r="B460" s="21"/>
      <c r="K460" s="17"/>
      <c r="L460" s="17"/>
      <c r="M460" s="17"/>
      <c r="N460" s="17"/>
      <c r="O460" s="17"/>
      <c r="P460" s="17"/>
      <c r="Q460" s="17"/>
      <c r="R460" s="18"/>
    </row>
    <row r="461" spans="1:18" ht="18.75" customHeight="1" x14ac:dyDescent="0.2">
      <c r="A461" s="21"/>
      <c r="B461" s="21"/>
      <c r="K461" s="17"/>
      <c r="L461" s="17"/>
      <c r="M461" s="17"/>
      <c r="N461" s="17"/>
      <c r="O461" s="17"/>
      <c r="P461" s="17"/>
      <c r="Q461" s="17"/>
      <c r="R461" s="18"/>
    </row>
    <row r="462" spans="1:18" ht="18.75" customHeight="1" x14ac:dyDescent="0.2">
      <c r="A462" s="21"/>
      <c r="B462" s="21"/>
      <c r="K462" s="17"/>
      <c r="L462" s="17"/>
      <c r="M462" s="17"/>
      <c r="N462" s="17"/>
      <c r="O462" s="17"/>
      <c r="P462" s="17"/>
      <c r="Q462" s="17"/>
      <c r="R462" s="18"/>
    </row>
    <row r="463" spans="1:18" ht="18.75" customHeight="1" x14ac:dyDescent="0.2">
      <c r="A463" s="21"/>
      <c r="B463" s="21"/>
      <c r="K463" s="17"/>
      <c r="L463" s="17"/>
      <c r="M463" s="17"/>
      <c r="N463" s="17"/>
      <c r="O463" s="17"/>
      <c r="P463" s="17"/>
      <c r="Q463" s="17"/>
      <c r="R463" s="18"/>
    </row>
    <row r="464" spans="1:18" ht="18.75" customHeight="1" x14ac:dyDescent="0.2">
      <c r="A464" s="21"/>
      <c r="B464" s="21"/>
      <c r="K464" s="17"/>
      <c r="L464" s="17"/>
      <c r="M464" s="17"/>
      <c r="N464" s="17"/>
      <c r="O464" s="17"/>
      <c r="P464" s="17"/>
      <c r="Q464" s="17"/>
      <c r="R464" s="18"/>
    </row>
    <row r="465" spans="1:18" ht="18.75" customHeight="1" x14ac:dyDescent="0.2">
      <c r="A465" s="21"/>
      <c r="B465" s="21"/>
      <c r="K465" s="17"/>
      <c r="L465" s="17"/>
      <c r="M465" s="17"/>
      <c r="N465" s="17"/>
      <c r="O465" s="17"/>
      <c r="P465" s="17"/>
      <c r="Q465" s="17"/>
      <c r="R465" s="18"/>
    </row>
    <row r="466" spans="1:18" ht="18.75" customHeight="1" x14ac:dyDescent="0.2">
      <c r="A466" s="21"/>
      <c r="B466" s="21"/>
      <c r="K466" s="17"/>
      <c r="L466" s="17"/>
      <c r="M466" s="17"/>
      <c r="N466" s="17"/>
      <c r="O466" s="17"/>
      <c r="P466" s="17"/>
      <c r="Q466" s="17"/>
      <c r="R466" s="18"/>
    </row>
    <row r="467" spans="1:18" ht="18.75" customHeight="1" x14ac:dyDescent="0.2">
      <c r="A467" s="21"/>
      <c r="B467" s="21"/>
      <c r="K467" s="17"/>
      <c r="L467" s="17"/>
      <c r="M467" s="17"/>
      <c r="N467" s="17"/>
      <c r="O467" s="17"/>
      <c r="P467" s="17"/>
      <c r="Q467" s="17"/>
      <c r="R467" s="18"/>
    </row>
    <row r="468" spans="1:18" ht="18.75" customHeight="1" x14ac:dyDescent="0.2">
      <c r="A468" s="21"/>
      <c r="B468" s="21"/>
      <c r="K468" s="17"/>
      <c r="L468" s="17"/>
      <c r="M468" s="17"/>
      <c r="N468" s="17"/>
      <c r="O468" s="17"/>
      <c r="P468" s="17"/>
      <c r="Q468" s="17"/>
      <c r="R468" s="18"/>
    </row>
    <row r="469" spans="1:18" ht="18.75" customHeight="1" x14ac:dyDescent="0.2">
      <c r="A469" s="21"/>
      <c r="B469" s="21"/>
      <c r="K469" s="17"/>
      <c r="L469" s="17"/>
      <c r="M469" s="17"/>
      <c r="N469" s="17"/>
      <c r="O469" s="17"/>
      <c r="P469" s="17"/>
      <c r="Q469" s="17"/>
      <c r="R469" s="18"/>
    </row>
    <row r="470" spans="1:18" ht="18.75" customHeight="1" x14ac:dyDescent="0.2">
      <c r="A470" s="21"/>
      <c r="B470" s="21"/>
      <c r="K470" s="17"/>
      <c r="L470" s="17"/>
      <c r="M470" s="17"/>
      <c r="N470" s="17"/>
      <c r="O470" s="17"/>
      <c r="P470" s="17"/>
      <c r="Q470" s="17"/>
      <c r="R470" s="18"/>
    </row>
    <row r="471" spans="1:18" ht="18.75" customHeight="1" x14ac:dyDescent="0.2">
      <c r="A471" s="21"/>
      <c r="B471" s="21"/>
      <c r="K471" s="17"/>
      <c r="L471" s="17"/>
      <c r="M471" s="17"/>
      <c r="N471" s="17"/>
      <c r="O471" s="17"/>
      <c r="P471" s="17"/>
      <c r="Q471" s="17"/>
      <c r="R471" s="18"/>
    </row>
    <row r="472" spans="1:18" ht="18.75" customHeight="1" x14ac:dyDescent="0.2">
      <c r="A472" s="21"/>
      <c r="B472" s="21"/>
      <c r="K472" s="17"/>
      <c r="L472" s="17"/>
      <c r="M472" s="17"/>
      <c r="N472" s="17"/>
      <c r="O472" s="17"/>
      <c r="P472" s="17"/>
      <c r="Q472" s="17"/>
      <c r="R472" s="18"/>
    </row>
    <row r="473" spans="1:18" ht="18.75" customHeight="1" x14ac:dyDescent="0.2">
      <c r="A473" s="21"/>
      <c r="B473" s="21"/>
      <c r="K473" s="17"/>
      <c r="L473" s="17"/>
      <c r="M473" s="17"/>
      <c r="N473" s="17"/>
      <c r="O473" s="17"/>
      <c r="P473" s="17"/>
      <c r="Q473" s="17"/>
      <c r="R473" s="18"/>
    </row>
    <row r="474" spans="1:18" ht="18.75" customHeight="1" x14ac:dyDescent="0.2">
      <c r="A474" s="21"/>
      <c r="B474" s="21"/>
      <c r="K474" s="17"/>
      <c r="L474" s="17"/>
      <c r="M474" s="17"/>
      <c r="N474" s="17"/>
      <c r="O474" s="17"/>
      <c r="P474" s="17"/>
      <c r="Q474" s="17"/>
      <c r="R474" s="18"/>
    </row>
    <row r="475" spans="1:18" ht="18.75" customHeight="1" x14ac:dyDescent="0.2">
      <c r="A475" s="21"/>
      <c r="B475" s="21"/>
      <c r="K475" s="17"/>
      <c r="L475" s="17"/>
      <c r="M475" s="17"/>
      <c r="N475" s="17"/>
      <c r="O475" s="17"/>
      <c r="P475" s="17"/>
      <c r="Q475" s="17"/>
      <c r="R475" s="18"/>
    </row>
    <row r="476" spans="1:18" ht="18.75" customHeight="1" x14ac:dyDescent="0.2">
      <c r="A476" s="21"/>
      <c r="B476" s="21"/>
      <c r="K476" s="17"/>
      <c r="L476" s="17"/>
      <c r="M476" s="17"/>
      <c r="N476" s="17"/>
      <c r="O476" s="17"/>
      <c r="P476" s="17"/>
      <c r="Q476" s="17"/>
      <c r="R476" s="18"/>
    </row>
    <row r="477" spans="1:18" ht="18.75" customHeight="1" x14ac:dyDescent="0.2">
      <c r="A477" s="21"/>
      <c r="B477" s="21"/>
      <c r="K477" s="17"/>
      <c r="L477" s="17"/>
      <c r="M477" s="17"/>
      <c r="N477" s="17"/>
      <c r="O477" s="17"/>
      <c r="P477" s="17"/>
      <c r="Q477" s="17"/>
      <c r="R477" s="18"/>
    </row>
    <row r="478" spans="1:18" ht="18.75" customHeight="1" x14ac:dyDescent="0.2">
      <c r="A478" s="21"/>
      <c r="B478" s="21"/>
      <c r="K478" s="17"/>
      <c r="L478" s="17"/>
      <c r="M478" s="17"/>
      <c r="N478" s="17"/>
      <c r="O478" s="17"/>
      <c r="P478" s="17"/>
      <c r="Q478" s="17"/>
      <c r="R478" s="18"/>
    </row>
    <row r="479" spans="1:18" ht="18.75" customHeight="1" x14ac:dyDescent="0.2">
      <c r="A479" s="21"/>
      <c r="B479" s="21"/>
      <c r="K479" s="17"/>
      <c r="L479" s="17"/>
      <c r="M479" s="17"/>
      <c r="N479" s="17"/>
      <c r="O479" s="17"/>
      <c r="P479" s="17"/>
      <c r="Q479" s="17"/>
      <c r="R479" s="18"/>
    </row>
    <row r="480" spans="1:18" ht="18.75" customHeight="1" x14ac:dyDescent="0.2">
      <c r="A480" s="21"/>
      <c r="B480" s="21"/>
      <c r="K480" s="17"/>
      <c r="L480" s="17"/>
      <c r="M480" s="17"/>
      <c r="N480" s="17"/>
      <c r="O480" s="17"/>
      <c r="P480" s="17"/>
      <c r="Q480" s="17"/>
      <c r="R480" s="18"/>
    </row>
    <row r="481" spans="1:18" ht="18.75" customHeight="1" x14ac:dyDescent="0.2">
      <c r="A481" s="21"/>
      <c r="B481" s="21"/>
      <c r="K481" s="17"/>
      <c r="L481" s="17"/>
      <c r="M481" s="17"/>
      <c r="N481" s="17"/>
      <c r="O481" s="17"/>
      <c r="P481" s="17"/>
      <c r="Q481" s="17"/>
      <c r="R481" s="18"/>
    </row>
    <row r="482" spans="1:18" ht="18.75" customHeight="1" x14ac:dyDescent="0.2">
      <c r="A482" s="21"/>
      <c r="B482" s="21"/>
      <c r="K482" s="17"/>
      <c r="L482" s="17"/>
      <c r="M482" s="17"/>
      <c r="N482" s="17"/>
      <c r="O482" s="17"/>
      <c r="P482" s="17"/>
      <c r="Q482" s="17"/>
      <c r="R482" s="18"/>
    </row>
    <row r="483" spans="1:18" ht="18.75" customHeight="1" x14ac:dyDescent="0.2">
      <c r="A483" s="21"/>
      <c r="B483" s="21"/>
      <c r="K483" s="17"/>
      <c r="L483" s="17"/>
      <c r="M483" s="17"/>
      <c r="N483" s="17"/>
      <c r="O483" s="17"/>
      <c r="P483" s="17"/>
      <c r="Q483" s="17"/>
      <c r="R483" s="18"/>
    </row>
    <row r="484" spans="1:18" ht="18.75" customHeight="1" x14ac:dyDescent="0.2">
      <c r="A484" s="21"/>
      <c r="B484" s="21"/>
      <c r="K484" s="17"/>
      <c r="L484" s="17"/>
      <c r="M484" s="17"/>
      <c r="N484" s="17"/>
      <c r="O484" s="17"/>
      <c r="P484" s="17"/>
      <c r="Q484" s="17"/>
      <c r="R484" s="18"/>
    </row>
    <row r="485" spans="1:18" ht="18.75" customHeight="1" x14ac:dyDescent="0.2">
      <c r="A485" s="21"/>
      <c r="B485" s="21"/>
      <c r="K485" s="17"/>
      <c r="L485" s="17"/>
      <c r="M485" s="17"/>
      <c r="N485" s="17"/>
      <c r="O485" s="17"/>
      <c r="P485" s="17"/>
      <c r="Q485" s="17"/>
      <c r="R485" s="18"/>
    </row>
    <row r="486" spans="1:18" ht="18.75" customHeight="1" x14ac:dyDescent="0.2">
      <c r="A486" s="21"/>
      <c r="B486" s="21"/>
      <c r="K486" s="17"/>
      <c r="L486" s="17"/>
      <c r="M486" s="17"/>
      <c r="N486" s="17"/>
      <c r="O486" s="17"/>
      <c r="P486" s="17"/>
      <c r="Q486" s="17"/>
      <c r="R486" s="18"/>
    </row>
    <row r="487" spans="1:18" ht="18.75" customHeight="1" x14ac:dyDescent="0.2">
      <c r="A487" s="21"/>
      <c r="B487" s="21"/>
      <c r="K487" s="17"/>
      <c r="L487" s="17"/>
      <c r="M487" s="17"/>
      <c r="N487" s="17"/>
      <c r="O487" s="17"/>
      <c r="P487" s="17"/>
      <c r="Q487" s="17"/>
      <c r="R487" s="18"/>
    </row>
    <row r="488" spans="1:18" ht="18.75" customHeight="1" x14ac:dyDescent="0.2">
      <c r="A488" s="21"/>
      <c r="B488" s="21"/>
      <c r="K488" s="17"/>
      <c r="L488" s="17"/>
      <c r="M488" s="17"/>
      <c r="N488" s="17"/>
      <c r="O488" s="17"/>
      <c r="P488" s="17"/>
      <c r="Q488" s="17"/>
      <c r="R488" s="18"/>
    </row>
    <row r="489" spans="1:18" ht="18.75" customHeight="1" x14ac:dyDescent="0.2">
      <c r="A489" s="21"/>
      <c r="B489" s="21"/>
      <c r="K489" s="17"/>
      <c r="L489" s="17"/>
      <c r="M489" s="17"/>
      <c r="N489" s="17"/>
      <c r="O489" s="17"/>
      <c r="P489" s="17"/>
      <c r="Q489" s="17"/>
      <c r="R489" s="18"/>
    </row>
    <row r="490" spans="1:18" ht="18.75" customHeight="1" x14ac:dyDescent="0.2">
      <c r="A490" s="21"/>
      <c r="B490" s="21"/>
      <c r="K490" s="17"/>
      <c r="L490" s="17"/>
      <c r="M490" s="17"/>
      <c r="N490" s="17"/>
      <c r="O490" s="17"/>
      <c r="P490" s="17"/>
      <c r="Q490" s="17"/>
      <c r="R490" s="18"/>
    </row>
    <row r="491" spans="1:18" ht="18.75" customHeight="1" x14ac:dyDescent="0.2">
      <c r="A491" s="21"/>
      <c r="B491" s="21"/>
      <c r="K491" s="17"/>
      <c r="L491" s="17"/>
      <c r="M491" s="17"/>
      <c r="N491" s="17"/>
      <c r="O491" s="17"/>
      <c r="P491" s="17"/>
      <c r="Q491" s="17"/>
      <c r="R491" s="18"/>
    </row>
    <row r="492" spans="1:18" ht="18.75" customHeight="1" x14ac:dyDescent="0.2">
      <c r="A492" s="21"/>
      <c r="B492" s="21"/>
      <c r="K492" s="17"/>
      <c r="L492" s="17"/>
      <c r="M492" s="17"/>
      <c r="N492" s="17"/>
      <c r="O492" s="17"/>
      <c r="P492" s="17"/>
      <c r="Q492" s="17"/>
      <c r="R492" s="18"/>
    </row>
    <row r="493" spans="1:18" ht="18.75" customHeight="1" x14ac:dyDescent="0.2">
      <c r="A493" s="21"/>
      <c r="B493" s="21"/>
      <c r="K493" s="17"/>
      <c r="L493" s="17"/>
      <c r="M493" s="17"/>
      <c r="N493" s="17"/>
      <c r="O493" s="17"/>
      <c r="P493" s="17"/>
      <c r="Q493" s="17"/>
      <c r="R493" s="18"/>
    </row>
    <row r="494" spans="1:18" ht="18.75" customHeight="1" x14ac:dyDescent="0.2">
      <c r="A494" s="21"/>
      <c r="B494" s="21"/>
      <c r="K494" s="17"/>
      <c r="L494" s="17"/>
      <c r="M494" s="17"/>
      <c r="N494" s="17"/>
      <c r="O494" s="17"/>
      <c r="P494" s="17"/>
      <c r="Q494" s="17"/>
      <c r="R494" s="18"/>
    </row>
    <row r="495" spans="1:18" ht="18.75" customHeight="1" x14ac:dyDescent="0.2">
      <c r="A495" s="21"/>
      <c r="B495" s="21"/>
      <c r="K495" s="17"/>
      <c r="L495" s="17"/>
      <c r="M495" s="17"/>
      <c r="N495" s="17"/>
      <c r="O495" s="17"/>
      <c r="P495" s="17"/>
      <c r="Q495" s="17"/>
      <c r="R495" s="18"/>
    </row>
    <row r="496" spans="1:18" ht="18.75" customHeight="1" x14ac:dyDescent="0.2">
      <c r="A496" s="21"/>
      <c r="B496" s="21"/>
      <c r="K496" s="17"/>
      <c r="L496" s="17"/>
      <c r="M496" s="17"/>
      <c r="N496" s="17"/>
      <c r="O496" s="17"/>
      <c r="P496" s="17"/>
      <c r="Q496" s="17"/>
      <c r="R496" s="18"/>
    </row>
    <row r="497" spans="1:18" ht="18.75" customHeight="1" x14ac:dyDescent="0.2">
      <c r="A497" s="21"/>
      <c r="B497" s="21"/>
      <c r="K497" s="17"/>
      <c r="L497" s="17"/>
      <c r="M497" s="17"/>
      <c r="N497" s="17"/>
      <c r="O497" s="17"/>
      <c r="P497" s="17"/>
      <c r="Q497" s="17"/>
      <c r="R497" s="18"/>
    </row>
    <row r="498" spans="1:18" ht="18.75" customHeight="1" x14ac:dyDescent="0.2">
      <c r="A498" s="21"/>
      <c r="B498" s="21"/>
      <c r="K498" s="17"/>
      <c r="L498" s="17"/>
      <c r="M498" s="17"/>
      <c r="N498" s="17"/>
      <c r="O498" s="17"/>
      <c r="P498" s="17"/>
      <c r="Q498" s="17"/>
      <c r="R498" s="18"/>
    </row>
    <row r="499" spans="1:18" ht="18.75" customHeight="1" x14ac:dyDescent="0.2">
      <c r="A499" s="21"/>
      <c r="B499" s="21"/>
      <c r="K499" s="17"/>
      <c r="L499" s="17"/>
      <c r="M499" s="17"/>
      <c r="N499" s="17"/>
      <c r="O499" s="17"/>
      <c r="P499" s="17"/>
      <c r="Q499" s="17"/>
      <c r="R499" s="18"/>
    </row>
    <row r="500" spans="1:18" ht="18.75" customHeight="1" x14ac:dyDescent="0.2">
      <c r="A500" s="21"/>
      <c r="B500" s="21"/>
      <c r="K500" s="17"/>
      <c r="L500" s="17"/>
      <c r="M500" s="17"/>
      <c r="N500" s="17"/>
      <c r="O500" s="17"/>
      <c r="P500" s="17"/>
      <c r="Q500" s="17"/>
      <c r="R500" s="18"/>
    </row>
    <row r="501" spans="1:18" ht="18.75" customHeight="1" x14ac:dyDescent="0.2">
      <c r="A501" s="21"/>
      <c r="B501" s="21"/>
      <c r="K501" s="17"/>
      <c r="L501" s="17"/>
      <c r="M501" s="17"/>
      <c r="N501" s="17"/>
      <c r="O501" s="17"/>
      <c r="P501" s="17"/>
      <c r="Q501" s="17"/>
      <c r="R501" s="18"/>
    </row>
    <row r="502" spans="1:18" ht="18.75" customHeight="1" x14ac:dyDescent="0.2">
      <c r="A502" s="21"/>
      <c r="B502" s="21"/>
      <c r="K502" s="17"/>
      <c r="L502" s="17"/>
      <c r="M502" s="17"/>
      <c r="N502" s="17"/>
      <c r="O502" s="17"/>
      <c r="P502" s="17"/>
      <c r="Q502" s="17"/>
      <c r="R502" s="18"/>
    </row>
    <row r="503" spans="1:18" ht="18.75" customHeight="1" x14ac:dyDescent="0.2">
      <c r="A503" s="21"/>
      <c r="B503" s="21"/>
      <c r="K503" s="17"/>
      <c r="L503" s="17"/>
      <c r="M503" s="17"/>
      <c r="N503" s="17"/>
      <c r="O503" s="17"/>
      <c r="P503" s="17"/>
      <c r="Q503" s="17"/>
      <c r="R503" s="18"/>
    </row>
    <row r="504" spans="1:18" ht="18.75" customHeight="1" x14ac:dyDescent="0.2">
      <c r="A504" s="21"/>
      <c r="B504" s="21"/>
      <c r="K504" s="17"/>
      <c r="L504" s="17"/>
      <c r="M504" s="17"/>
      <c r="N504" s="17"/>
      <c r="O504" s="17"/>
      <c r="P504" s="17"/>
      <c r="Q504" s="17"/>
      <c r="R504" s="18"/>
    </row>
    <row r="505" spans="1:18" ht="18.75" customHeight="1" x14ac:dyDescent="0.2">
      <c r="A505" s="21"/>
      <c r="B505" s="21"/>
      <c r="K505" s="17"/>
      <c r="L505" s="17"/>
      <c r="M505" s="17"/>
      <c r="N505" s="17"/>
      <c r="O505" s="17"/>
      <c r="P505" s="17"/>
      <c r="Q505" s="17"/>
      <c r="R505" s="18"/>
    </row>
    <row r="506" spans="1:18" ht="18.75" customHeight="1" x14ac:dyDescent="0.2">
      <c r="A506" s="21"/>
      <c r="B506" s="21"/>
      <c r="K506" s="17"/>
      <c r="L506" s="17"/>
      <c r="M506" s="17"/>
      <c r="N506" s="17"/>
      <c r="O506" s="17"/>
      <c r="P506" s="17"/>
      <c r="Q506" s="17"/>
      <c r="R506" s="18"/>
    </row>
    <row r="507" spans="1:18" ht="18.75" customHeight="1" x14ac:dyDescent="0.2">
      <c r="A507" s="21"/>
      <c r="B507" s="21"/>
      <c r="K507" s="17"/>
      <c r="L507" s="17"/>
      <c r="M507" s="17"/>
      <c r="N507" s="17"/>
      <c r="O507" s="17"/>
      <c r="P507" s="17"/>
      <c r="Q507" s="17"/>
      <c r="R507" s="18"/>
    </row>
    <row r="508" spans="1:18" ht="18.75" customHeight="1" x14ac:dyDescent="0.2">
      <c r="A508" s="21"/>
      <c r="B508" s="21"/>
      <c r="K508" s="17"/>
      <c r="L508" s="17"/>
      <c r="M508" s="17"/>
      <c r="N508" s="17"/>
      <c r="O508" s="17"/>
      <c r="P508" s="17"/>
      <c r="Q508" s="17"/>
      <c r="R508" s="18"/>
    </row>
    <row r="509" spans="1:18" ht="18.75" customHeight="1" x14ac:dyDescent="0.2">
      <c r="A509" s="21"/>
      <c r="B509" s="21"/>
      <c r="K509" s="17"/>
      <c r="L509" s="17"/>
      <c r="M509" s="17"/>
      <c r="N509" s="17"/>
      <c r="O509" s="17"/>
      <c r="P509" s="17"/>
      <c r="Q509" s="17"/>
      <c r="R509" s="18"/>
    </row>
    <row r="510" spans="1:18" ht="18.75" customHeight="1" x14ac:dyDescent="0.2">
      <c r="A510" s="21"/>
      <c r="B510" s="21"/>
      <c r="K510" s="17"/>
      <c r="L510" s="17"/>
      <c r="M510" s="17"/>
      <c r="N510" s="17"/>
      <c r="O510" s="17"/>
      <c r="P510" s="17"/>
      <c r="Q510" s="17"/>
      <c r="R510" s="18"/>
    </row>
    <row r="511" spans="1:18" ht="18.75" customHeight="1" x14ac:dyDescent="0.2">
      <c r="A511" s="21"/>
      <c r="B511" s="21"/>
      <c r="K511" s="17"/>
      <c r="L511" s="17"/>
      <c r="M511" s="17"/>
      <c r="N511" s="17"/>
      <c r="O511" s="17"/>
      <c r="P511" s="17"/>
      <c r="Q511" s="17"/>
      <c r="R511" s="18"/>
    </row>
    <row r="512" spans="1:18" ht="18.75" customHeight="1" x14ac:dyDescent="0.2">
      <c r="A512" s="21"/>
      <c r="B512" s="21"/>
      <c r="K512" s="17"/>
      <c r="L512" s="17"/>
      <c r="M512" s="17"/>
      <c r="N512" s="17"/>
      <c r="O512" s="17"/>
      <c r="P512" s="17"/>
      <c r="Q512" s="17"/>
      <c r="R512" s="18"/>
    </row>
    <row r="513" spans="1:18" ht="18.75" customHeight="1" x14ac:dyDescent="0.2">
      <c r="A513" s="21"/>
      <c r="B513" s="21"/>
      <c r="K513" s="17"/>
      <c r="L513" s="17"/>
      <c r="M513" s="17"/>
      <c r="N513" s="17"/>
      <c r="O513" s="17"/>
      <c r="P513" s="17"/>
      <c r="Q513" s="17"/>
      <c r="R513" s="18"/>
    </row>
    <row r="514" spans="1:18" ht="18.75" customHeight="1" x14ac:dyDescent="0.2">
      <c r="A514" s="21"/>
      <c r="B514" s="21"/>
      <c r="K514" s="17"/>
      <c r="L514" s="17"/>
      <c r="M514" s="17"/>
      <c r="N514" s="17"/>
      <c r="O514" s="17"/>
      <c r="P514" s="17"/>
      <c r="Q514" s="17"/>
      <c r="R514" s="18"/>
    </row>
    <row r="515" spans="1:18" ht="18.75" customHeight="1" x14ac:dyDescent="0.2">
      <c r="A515" s="21"/>
      <c r="B515" s="21"/>
      <c r="K515" s="17"/>
      <c r="L515" s="17"/>
      <c r="M515" s="17"/>
      <c r="N515" s="17"/>
      <c r="O515" s="17"/>
      <c r="P515" s="17"/>
      <c r="Q515" s="17"/>
      <c r="R515" s="18"/>
    </row>
    <row r="516" spans="1:18" ht="18.75" customHeight="1" x14ac:dyDescent="0.2">
      <c r="A516" s="21"/>
      <c r="B516" s="21"/>
      <c r="K516" s="17"/>
      <c r="L516" s="17"/>
      <c r="M516" s="17"/>
      <c r="N516" s="17"/>
      <c r="O516" s="17"/>
      <c r="P516" s="17"/>
      <c r="Q516" s="17"/>
      <c r="R516" s="18"/>
    </row>
    <row r="517" spans="1:18" ht="18.75" customHeight="1" x14ac:dyDescent="0.2">
      <c r="A517" s="21"/>
      <c r="B517" s="21"/>
      <c r="K517" s="17"/>
      <c r="L517" s="17"/>
      <c r="M517" s="17"/>
      <c r="N517" s="17"/>
      <c r="O517" s="17"/>
      <c r="P517" s="17"/>
      <c r="Q517" s="17"/>
      <c r="R517" s="18"/>
    </row>
    <row r="518" spans="1:18" ht="18.75" customHeight="1" x14ac:dyDescent="0.2">
      <c r="A518" s="21"/>
      <c r="B518" s="21"/>
      <c r="K518" s="17"/>
      <c r="L518" s="17"/>
      <c r="M518" s="17"/>
      <c r="N518" s="17"/>
      <c r="O518" s="17"/>
      <c r="P518" s="17"/>
      <c r="Q518" s="17"/>
      <c r="R518" s="18"/>
    </row>
    <row r="519" spans="1:18" ht="18.75" customHeight="1" x14ac:dyDescent="0.2">
      <c r="A519" s="21"/>
      <c r="B519" s="21"/>
      <c r="K519" s="17"/>
      <c r="L519" s="17"/>
      <c r="M519" s="17"/>
      <c r="N519" s="17"/>
      <c r="O519" s="17"/>
      <c r="P519" s="17"/>
      <c r="Q519" s="17"/>
      <c r="R519" s="18"/>
    </row>
    <row r="520" spans="1:18" ht="18.75" customHeight="1" x14ac:dyDescent="0.2">
      <c r="A520" s="21"/>
      <c r="B520" s="21"/>
      <c r="K520" s="17"/>
      <c r="L520" s="17"/>
      <c r="M520" s="17"/>
      <c r="N520" s="17"/>
      <c r="O520" s="17"/>
      <c r="P520" s="17"/>
      <c r="Q520" s="17"/>
      <c r="R520" s="18"/>
    </row>
    <row r="521" spans="1:18" ht="18.75" customHeight="1" x14ac:dyDescent="0.2">
      <c r="A521" s="21"/>
      <c r="B521" s="21"/>
      <c r="K521" s="17"/>
      <c r="L521" s="17"/>
      <c r="M521" s="17"/>
      <c r="N521" s="17"/>
      <c r="O521" s="17"/>
      <c r="P521" s="17"/>
      <c r="Q521" s="17"/>
      <c r="R521" s="18"/>
    </row>
    <row r="522" spans="1:18" ht="18.75" customHeight="1" x14ac:dyDescent="0.2">
      <c r="A522" s="21"/>
      <c r="B522" s="21"/>
      <c r="K522" s="17"/>
      <c r="L522" s="17"/>
      <c r="M522" s="17"/>
      <c r="N522" s="17"/>
      <c r="O522" s="17"/>
      <c r="P522" s="17"/>
      <c r="Q522" s="17"/>
      <c r="R522" s="18"/>
    </row>
    <row r="523" spans="1:18" ht="18.75" customHeight="1" x14ac:dyDescent="0.2">
      <c r="A523" s="21"/>
      <c r="B523" s="21"/>
      <c r="K523" s="17"/>
      <c r="L523" s="17"/>
      <c r="M523" s="17"/>
      <c r="N523" s="17"/>
      <c r="O523" s="17"/>
      <c r="P523" s="17"/>
      <c r="Q523" s="17"/>
      <c r="R523" s="18"/>
    </row>
    <row r="524" spans="1:18" ht="18.75" customHeight="1" x14ac:dyDescent="0.2">
      <c r="A524" s="21"/>
      <c r="B524" s="21"/>
      <c r="K524" s="17"/>
      <c r="L524" s="17"/>
      <c r="M524" s="17"/>
      <c r="N524" s="17"/>
      <c r="O524" s="17"/>
      <c r="P524" s="17"/>
      <c r="Q524" s="17"/>
      <c r="R524" s="18"/>
    </row>
    <row r="525" spans="1:18" ht="18.75" customHeight="1" x14ac:dyDescent="0.2">
      <c r="A525" s="21"/>
      <c r="B525" s="21"/>
      <c r="K525" s="17"/>
      <c r="L525" s="17"/>
      <c r="M525" s="17"/>
      <c r="N525" s="17"/>
      <c r="O525" s="17"/>
      <c r="P525" s="17"/>
      <c r="Q525" s="17"/>
      <c r="R525" s="18"/>
    </row>
    <row r="526" spans="1:18" ht="18.75" customHeight="1" x14ac:dyDescent="0.2">
      <c r="A526" s="21"/>
      <c r="B526" s="21"/>
      <c r="K526" s="17"/>
      <c r="L526" s="17"/>
      <c r="M526" s="17"/>
      <c r="N526" s="17"/>
      <c r="O526" s="17"/>
      <c r="P526" s="17"/>
      <c r="Q526" s="17"/>
      <c r="R526" s="18"/>
    </row>
    <row r="527" spans="1:18" ht="18.75" customHeight="1" x14ac:dyDescent="0.2">
      <c r="A527" s="21"/>
      <c r="B527" s="21"/>
      <c r="K527" s="17"/>
      <c r="L527" s="17"/>
      <c r="M527" s="17"/>
      <c r="N527" s="17"/>
      <c r="O527" s="17"/>
      <c r="P527" s="17"/>
      <c r="Q527" s="17"/>
      <c r="R527" s="18"/>
    </row>
    <row r="528" spans="1:18" ht="18.75" customHeight="1" x14ac:dyDescent="0.2">
      <c r="A528" s="21"/>
      <c r="B528" s="21"/>
      <c r="K528" s="17"/>
      <c r="L528" s="17"/>
      <c r="M528" s="17"/>
      <c r="N528" s="17"/>
      <c r="O528" s="17"/>
      <c r="P528" s="17"/>
      <c r="Q528" s="17"/>
      <c r="R528" s="18"/>
    </row>
    <row r="529" spans="1:18" ht="18.75" customHeight="1" x14ac:dyDescent="0.2">
      <c r="A529" s="21"/>
      <c r="B529" s="21"/>
      <c r="K529" s="17"/>
      <c r="L529" s="17"/>
      <c r="M529" s="17"/>
      <c r="N529" s="17"/>
      <c r="O529" s="17"/>
      <c r="P529" s="17"/>
      <c r="Q529" s="17"/>
      <c r="R529" s="18"/>
    </row>
    <row r="530" spans="1:18" ht="18.75" customHeight="1" x14ac:dyDescent="0.2">
      <c r="A530" s="21"/>
      <c r="B530" s="21"/>
      <c r="K530" s="17"/>
      <c r="L530" s="17"/>
      <c r="M530" s="17"/>
      <c r="N530" s="17"/>
      <c r="O530" s="17"/>
      <c r="P530" s="17"/>
      <c r="Q530" s="17"/>
      <c r="R530" s="18"/>
    </row>
    <row r="531" spans="1:18" ht="18.75" customHeight="1" x14ac:dyDescent="0.2">
      <c r="A531" s="21"/>
      <c r="B531" s="21"/>
      <c r="K531" s="17"/>
      <c r="L531" s="17"/>
      <c r="M531" s="17"/>
      <c r="N531" s="17"/>
      <c r="O531" s="17"/>
      <c r="P531" s="17"/>
      <c r="Q531" s="17"/>
      <c r="R531" s="18"/>
    </row>
    <row r="532" spans="1:18" ht="18.75" customHeight="1" x14ac:dyDescent="0.2">
      <c r="A532" s="21"/>
      <c r="B532" s="21"/>
      <c r="K532" s="17"/>
      <c r="L532" s="17"/>
      <c r="M532" s="17"/>
      <c r="N532" s="17"/>
      <c r="O532" s="17"/>
      <c r="P532" s="17"/>
      <c r="Q532" s="17"/>
      <c r="R532" s="18"/>
    </row>
    <row r="533" spans="1:18" ht="18.75" customHeight="1" x14ac:dyDescent="0.2">
      <c r="A533" s="21"/>
      <c r="B533" s="21"/>
      <c r="K533" s="17"/>
      <c r="L533" s="17"/>
      <c r="M533" s="17"/>
      <c r="N533" s="17"/>
      <c r="O533" s="17"/>
      <c r="P533" s="17"/>
      <c r="Q533" s="17"/>
      <c r="R533" s="18"/>
    </row>
    <row r="534" spans="1:18" ht="18.75" customHeight="1" x14ac:dyDescent="0.2">
      <c r="A534" s="21"/>
      <c r="B534" s="21"/>
      <c r="K534" s="17"/>
      <c r="L534" s="17"/>
      <c r="M534" s="17"/>
      <c r="N534" s="17"/>
      <c r="O534" s="17"/>
      <c r="P534" s="17"/>
      <c r="Q534" s="17"/>
      <c r="R534" s="18"/>
    </row>
    <row r="535" spans="1:18" ht="18.75" customHeight="1" x14ac:dyDescent="0.2">
      <c r="A535" s="21"/>
      <c r="B535" s="21"/>
      <c r="K535" s="17"/>
      <c r="L535" s="17"/>
      <c r="M535" s="17"/>
      <c r="N535" s="17"/>
      <c r="O535" s="17"/>
      <c r="P535" s="17"/>
      <c r="Q535" s="17"/>
      <c r="R535" s="18"/>
    </row>
    <row r="536" spans="1:18" ht="18.75" customHeight="1" x14ac:dyDescent="0.2">
      <c r="A536" s="21"/>
      <c r="B536" s="21"/>
      <c r="K536" s="17"/>
      <c r="L536" s="17"/>
      <c r="M536" s="17"/>
      <c r="N536" s="17"/>
      <c r="O536" s="17"/>
      <c r="P536" s="17"/>
      <c r="Q536" s="17"/>
      <c r="R536" s="18"/>
    </row>
    <row r="537" spans="1:18" ht="18.75" customHeight="1" x14ac:dyDescent="0.2">
      <c r="A537" s="21"/>
      <c r="B537" s="21"/>
      <c r="K537" s="17"/>
      <c r="L537" s="17"/>
      <c r="M537" s="17"/>
      <c r="N537" s="17"/>
      <c r="O537" s="17"/>
      <c r="P537" s="17"/>
      <c r="Q537" s="17"/>
      <c r="R537" s="18"/>
    </row>
    <row r="538" spans="1:18" ht="18.75" customHeight="1" x14ac:dyDescent="0.2">
      <c r="A538" s="21"/>
      <c r="B538" s="21"/>
      <c r="K538" s="17"/>
      <c r="L538" s="17"/>
      <c r="M538" s="17"/>
      <c r="N538" s="17"/>
      <c r="O538" s="17"/>
      <c r="P538" s="17"/>
      <c r="Q538" s="17"/>
      <c r="R538" s="18"/>
    </row>
    <row r="539" spans="1:18" ht="18.75" customHeight="1" x14ac:dyDescent="0.2">
      <c r="A539" s="21"/>
      <c r="B539" s="21"/>
      <c r="K539" s="17"/>
      <c r="L539" s="17"/>
      <c r="M539" s="17"/>
      <c r="N539" s="17"/>
      <c r="O539" s="17"/>
      <c r="P539" s="17"/>
      <c r="Q539" s="17"/>
      <c r="R539" s="18"/>
    </row>
    <row r="540" spans="1:18" ht="18.75" customHeight="1" x14ac:dyDescent="0.2">
      <c r="A540" s="21"/>
      <c r="B540" s="21"/>
      <c r="K540" s="17"/>
      <c r="L540" s="17"/>
      <c r="M540" s="17"/>
      <c r="N540" s="17"/>
      <c r="O540" s="17"/>
      <c r="P540" s="17"/>
      <c r="Q540" s="17"/>
      <c r="R540" s="18"/>
    </row>
    <row r="541" spans="1:18" ht="18.75" customHeight="1" x14ac:dyDescent="0.2">
      <c r="A541" s="21"/>
      <c r="B541" s="21"/>
      <c r="K541" s="17"/>
      <c r="L541" s="17"/>
      <c r="M541" s="17"/>
      <c r="N541" s="17"/>
      <c r="O541" s="17"/>
      <c r="P541" s="17"/>
      <c r="Q541" s="17"/>
      <c r="R541" s="18"/>
    </row>
    <row r="542" spans="1:18" ht="18.75" customHeight="1" x14ac:dyDescent="0.2">
      <c r="A542" s="21"/>
      <c r="B542" s="21"/>
      <c r="K542" s="17"/>
      <c r="L542" s="17"/>
      <c r="M542" s="17"/>
      <c r="N542" s="17"/>
      <c r="O542" s="17"/>
      <c r="P542" s="17"/>
      <c r="Q542" s="17"/>
      <c r="R542" s="18"/>
    </row>
    <row r="543" spans="1:18" ht="18.75" customHeight="1" x14ac:dyDescent="0.2">
      <c r="A543" s="21"/>
      <c r="B543" s="21"/>
      <c r="K543" s="17"/>
      <c r="L543" s="17"/>
      <c r="M543" s="17"/>
      <c r="N543" s="17"/>
      <c r="O543" s="17"/>
      <c r="P543" s="17"/>
      <c r="Q543" s="17"/>
      <c r="R543" s="18"/>
    </row>
    <row r="544" spans="1:18" ht="18.75" customHeight="1" x14ac:dyDescent="0.2">
      <c r="A544" s="21"/>
      <c r="B544" s="21"/>
      <c r="K544" s="17"/>
      <c r="L544" s="17"/>
      <c r="M544" s="17"/>
      <c r="N544" s="17"/>
      <c r="O544" s="17"/>
      <c r="P544" s="17"/>
      <c r="Q544" s="17"/>
      <c r="R544" s="18"/>
    </row>
    <row r="545" spans="1:18" ht="18.75" customHeight="1" x14ac:dyDescent="0.2">
      <c r="A545" s="21"/>
      <c r="B545" s="21"/>
      <c r="K545" s="17"/>
      <c r="L545" s="17"/>
      <c r="M545" s="17"/>
      <c r="N545" s="17"/>
      <c r="O545" s="17"/>
      <c r="P545" s="17"/>
      <c r="Q545" s="17"/>
      <c r="R545" s="18"/>
    </row>
    <row r="546" spans="1:18" ht="18.75" customHeight="1" x14ac:dyDescent="0.2">
      <c r="A546" s="21"/>
      <c r="B546" s="21"/>
      <c r="K546" s="17"/>
      <c r="L546" s="17"/>
      <c r="M546" s="17"/>
      <c r="N546" s="17"/>
      <c r="O546" s="17"/>
      <c r="P546" s="17"/>
      <c r="Q546" s="17"/>
      <c r="R546" s="18"/>
    </row>
    <row r="547" spans="1:18" ht="18.75" customHeight="1" x14ac:dyDescent="0.2">
      <c r="A547" s="21"/>
      <c r="B547" s="21"/>
      <c r="K547" s="17"/>
      <c r="L547" s="17"/>
      <c r="M547" s="17"/>
      <c r="N547" s="17"/>
      <c r="O547" s="17"/>
      <c r="P547" s="17"/>
      <c r="Q547" s="17"/>
      <c r="R547" s="18"/>
    </row>
    <row r="548" spans="1:18" ht="18.75" customHeight="1" x14ac:dyDescent="0.2">
      <c r="A548" s="21"/>
      <c r="B548" s="21"/>
      <c r="K548" s="17"/>
      <c r="L548" s="17"/>
      <c r="M548" s="17"/>
      <c r="N548" s="17"/>
      <c r="O548" s="17"/>
      <c r="P548" s="17"/>
      <c r="Q548" s="17"/>
      <c r="R548" s="18"/>
    </row>
    <row r="549" spans="1:18" ht="18.75" customHeight="1" x14ac:dyDescent="0.2">
      <c r="A549" s="21"/>
      <c r="B549" s="21"/>
      <c r="K549" s="17"/>
      <c r="L549" s="17"/>
      <c r="M549" s="17"/>
      <c r="N549" s="17"/>
      <c r="O549" s="17"/>
      <c r="P549" s="17"/>
      <c r="Q549" s="17"/>
      <c r="R549" s="18"/>
    </row>
    <row r="550" spans="1:18" ht="18.75" customHeight="1" x14ac:dyDescent="0.2">
      <c r="A550" s="21"/>
      <c r="B550" s="21"/>
      <c r="K550" s="17"/>
      <c r="L550" s="17"/>
      <c r="M550" s="17"/>
      <c r="N550" s="17"/>
      <c r="O550" s="17"/>
      <c r="P550" s="17"/>
      <c r="Q550" s="17"/>
      <c r="R550" s="18"/>
    </row>
    <row r="551" spans="1:18" ht="18.75" customHeight="1" x14ac:dyDescent="0.2">
      <c r="A551" s="21"/>
      <c r="B551" s="21"/>
      <c r="K551" s="17"/>
      <c r="L551" s="17"/>
      <c r="M551" s="17"/>
      <c r="N551" s="17"/>
      <c r="O551" s="17"/>
      <c r="P551" s="17"/>
      <c r="Q551" s="17"/>
      <c r="R551" s="18"/>
    </row>
    <row r="552" spans="1:18" ht="18.75" customHeight="1" x14ac:dyDescent="0.2">
      <c r="A552" s="21"/>
      <c r="B552" s="21"/>
      <c r="K552" s="17"/>
      <c r="L552" s="17"/>
      <c r="M552" s="17"/>
      <c r="N552" s="17"/>
      <c r="O552" s="17"/>
      <c r="P552" s="17"/>
      <c r="Q552" s="17"/>
      <c r="R552" s="18"/>
    </row>
    <row r="553" spans="1:18" ht="18.75" customHeight="1" x14ac:dyDescent="0.2">
      <c r="A553" s="21"/>
      <c r="B553" s="21"/>
      <c r="K553" s="17"/>
      <c r="L553" s="17"/>
      <c r="M553" s="17"/>
      <c r="N553" s="17"/>
      <c r="O553" s="17"/>
      <c r="P553" s="17"/>
      <c r="Q553" s="17"/>
      <c r="R553" s="18"/>
    </row>
    <row r="554" spans="1:18" ht="18.75" customHeight="1" x14ac:dyDescent="0.2">
      <c r="A554" s="21"/>
      <c r="B554" s="21"/>
      <c r="K554" s="17"/>
      <c r="L554" s="17"/>
      <c r="M554" s="17"/>
      <c r="N554" s="17"/>
      <c r="O554" s="17"/>
      <c r="P554" s="17"/>
      <c r="Q554" s="17"/>
      <c r="R554" s="18"/>
    </row>
    <row r="555" spans="1:18" ht="18.75" customHeight="1" x14ac:dyDescent="0.2">
      <c r="A555" s="21"/>
      <c r="B555" s="21"/>
      <c r="K555" s="17"/>
      <c r="L555" s="17"/>
      <c r="M555" s="17"/>
      <c r="N555" s="17"/>
      <c r="O555" s="17"/>
      <c r="P555" s="17"/>
      <c r="Q555" s="17"/>
      <c r="R555" s="18"/>
    </row>
    <row r="556" spans="1:18" ht="18.75" customHeight="1" x14ac:dyDescent="0.2">
      <c r="A556" s="21"/>
      <c r="B556" s="21"/>
      <c r="K556" s="17"/>
      <c r="L556" s="17"/>
      <c r="M556" s="17"/>
      <c r="N556" s="17"/>
      <c r="O556" s="17"/>
      <c r="P556" s="17"/>
      <c r="Q556" s="17"/>
      <c r="R556" s="18"/>
    </row>
    <row r="557" spans="1:18" ht="18.75" customHeight="1" x14ac:dyDescent="0.2">
      <c r="A557" s="21"/>
      <c r="B557" s="21"/>
      <c r="K557" s="17"/>
      <c r="L557" s="17"/>
      <c r="M557" s="17"/>
      <c r="N557" s="17"/>
      <c r="O557" s="17"/>
      <c r="P557" s="17"/>
      <c r="Q557" s="17"/>
      <c r="R557" s="18"/>
    </row>
    <row r="558" spans="1:18" ht="18.75" customHeight="1" x14ac:dyDescent="0.2">
      <c r="A558" s="21"/>
      <c r="B558" s="21"/>
      <c r="K558" s="17"/>
      <c r="L558" s="17"/>
      <c r="M558" s="17"/>
      <c r="N558" s="17"/>
      <c r="O558" s="17"/>
      <c r="P558" s="17"/>
      <c r="Q558" s="17"/>
      <c r="R558" s="18"/>
    </row>
    <row r="559" spans="1:18" ht="18.75" customHeight="1" x14ac:dyDescent="0.2">
      <c r="A559" s="21"/>
      <c r="B559" s="21"/>
      <c r="K559" s="17"/>
      <c r="L559" s="17"/>
      <c r="M559" s="17"/>
      <c r="N559" s="17"/>
      <c r="O559" s="17"/>
      <c r="P559" s="17"/>
      <c r="Q559" s="17"/>
      <c r="R559" s="18"/>
    </row>
    <row r="560" spans="1:18" ht="18.75" customHeight="1" x14ac:dyDescent="0.2">
      <c r="A560" s="21"/>
      <c r="B560" s="21"/>
      <c r="K560" s="17"/>
      <c r="L560" s="17"/>
      <c r="M560" s="17"/>
      <c r="N560" s="17"/>
      <c r="O560" s="17"/>
      <c r="P560" s="17"/>
      <c r="Q560" s="17"/>
      <c r="R560" s="18"/>
    </row>
    <row r="561" spans="1:18" ht="18.75" customHeight="1" x14ac:dyDescent="0.2">
      <c r="A561" s="21"/>
      <c r="B561" s="21"/>
      <c r="K561" s="17"/>
      <c r="L561" s="17"/>
      <c r="M561" s="17"/>
      <c r="N561" s="17"/>
      <c r="O561" s="17"/>
      <c r="P561" s="17"/>
      <c r="Q561" s="17"/>
      <c r="R561" s="18"/>
    </row>
    <row r="562" spans="1:18" ht="18.75" customHeight="1" x14ac:dyDescent="0.2">
      <c r="A562" s="21"/>
      <c r="B562" s="21"/>
      <c r="K562" s="17"/>
      <c r="L562" s="17"/>
      <c r="M562" s="17"/>
      <c r="N562" s="17"/>
      <c r="O562" s="17"/>
      <c r="P562" s="17"/>
      <c r="Q562" s="17"/>
      <c r="R562" s="18"/>
    </row>
    <row r="563" spans="1:18" ht="18.75" customHeight="1" x14ac:dyDescent="0.2">
      <c r="A563" s="21"/>
      <c r="B563" s="21"/>
      <c r="K563" s="17"/>
      <c r="L563" s="17"/>
      <c r="M563" s="17"/>
      <c r="N563" s="17"/>
      <c r="O563" s="17"/>
      <c r="P563" s="17"/>
      <c r="Q563" s="17"/>
      <c r="R563" s="18"/>
    </row>
    <row r="564" spans="1:18" ht="18.75" customHeight="1" x14ac:dyDescent="0.2">
      <c r="A564" s="21"/>
      <c r="B564" s="21"/>
      <c r="K564" s="17"/>
      <c r="L564" s="17"/>
      <c r="M564" s="17"/>
      <c r="N564" s="17"/>
      <c r="O564" s="17"/>
      <c r="P564" s="17"/>
      <c r="Q564" s="17"/>
      <c r="R564" s="18"/>
    </row>
    <row r="565" spans="1:18" ht="18.75" customHeight="1" x14ac:dyDescent="0.2">
      <c r="A565" s="21"/>
      <c r="B565" s="21"/>
      <c r="K565" s="17"/>
      <c r="L565" s="17"/>
      <c r="M565" s="17"/>
      <c r="N565" s="17"/>
      <c r="O565" s="17"/>
      <c r="P565" s="17"/>
      <c r="Q565" s="17"/>
      <c r="R565" s="18"/>
    </row>
    <row r="566" spans="1:18" ht="18.75" customHeight="1" x14ac:dyDescent="0.2">
      <c r="A566" s="21"/>
      <c r="B566" s="21"/>
      <c r="K566" s="17"/>
      <c r="L566" s="17"/>
      <c r="M566" s="17"/>
      <c r="N566" s="17"/>
      <c r="O566" s="17"/>
      <c r="P566" s="17"/>
      <c r="Q566" s="17"/>
      <c r="R566" s="18"/>
    </row>
    <row r="567" spans="1:18" ht="18.75" customHeight="1" x14ac:dyDescent="0.2">
      <c r="A567" s="21"/>
      <c r="B567" s="21"/>
      <c r="K567" s="17"/>
      <c r="L567" s="17"/>
      <c r="M567" s="17"/>
      <c r="N567" s="17"/>
      <c r="O567" s="17"/>
      <c r="P567" s="17"/>
      <c r="Q567" s="17"/>
      <c r="R567" s="18"/>
    </row>
    <row r="568" spans="1:18" ht="18.75" customHeight="1" x14ac:dyDescent="0.2">
      <c r="A568" s="21"/>
      <c r="B568" s="21"/>
      <c r="K568" s="17"/>
      <c r="L568" s="17"/>
      <c r="M568" s="17"/>
      <c r="N568" s="17"/>
      <c r="O568" s="17"/>
      <c r="P568" s="17"/>
      <c r="Q568" s="17"/>
      <c r="R568" s="18"/>
    </row>
    <row r="569" spans="1:18" ht="18.75" customHeight="1" x14ac:dyDescent="0.2">
      <c r="A569" s="21"/>
      <c r="B569" s="21"/>
      <c r="K569" s="17"/>
      <c r="L569" s="17"/>
      <c r="M569" s="17"/>
      <c r="N569" s="17"/>
      <c r="O569" s="17"/>
      <c r="P569" s="17"/>
      <c r="Q569" s="17"/>
      <c r="R569" s="18"/>
    </row>
    <row r="570" spans="1:18" ht="18.75" customHeight="1" x14ac:dyDescent="0.2">
      <c r="A570" s="21"/>
      <c r="B570" s="21"/>
      <c r="K570" s="17"/>
      <c r="L570" s="17"/>
      <c r="M570" s="17"/>
      <c r="N570" s="17"/>
      <c r="O570" s="17"/>
      <c r="P570" s="17"/>
      <c r="Q570" s="17"/>
      <c r="R570" s="18"/>
    </row>
    <row r="571" spans="1:18" ht="18.75" customHeight="1" x14ac:dyDescent="0.2">
      <c r="A571" s="21"/>
      <c r="B571" s="21"/>
      <c r="K571" s="17"/>
      <c r="L571" s="17"/>
      <c r="M571" s="17"/>
      <c r="N571" s="17"/>
      <c r="O571" s="17"/>
      <c r="P571" s="17"/>
      <c r="Q571" s="17"/>
      <c r="R571" s="18"/>
    </row>
    <row r="572" spans="1:18" ht="18.75" customHeight="1" x14ac:dyDescent="0.2">
      <c r="A572" s="21"/>
      <c r="B572" s="21"/>
      <c r="K572" s="17"/>
      <c r="L572" s="17"/>
      <c r="M572" s="17"/>
      <c r="N572" s="17"/>
      <c r="O572" s="17"/>
      <c r="P572" s="17"/>
      <c r="Q572" s="17"/>
      <c r="R572" s="18"/>
    </row>
    <row r="573" spans="1:18" ht="18.75" customHeight="1" x14ac:dyDescent="0.2">
      <c r="A573" s="21"/>
      <c r="B573" s="21"/>
      <c r="K573" s="17"/>
      <c r="L573" s="17"/>
      <c r="M573" s="17"/>
      <c r="N573" s="17"/>
      <c r="O573" s="17"/>
      <c r="P573" s="17"/>
      <c r="Q573" s="17"/>
      <c r="R573" s="18"/>
    </row>
    <row r="574" spans="1:18" ht="18.75" customHeight="1" x14ac:dyDescent="0.2">
      <c r="A574" s="21"/>
      <c r="B574" s="21"/>
      <c r="K574" s="17"/>
      <c r="L574" s="17"/>
      <c r="M574" s="17"/>
      <c r="N574" s="17"/>
      <c r="O574" s="17"/>
      <c r="P574" s="17"/>
      <c r="Q574" s="17"/>
      <c r="R574" s="18"/>
    </row>
    <row r="575" spans="1:18" ht="18.75" customHeight="1" x14ac:dyDescent="0.2">
      <c r="A575" s="21"/>
      <c r="B575" s="21"/>
      <c r="K575" s="17"/>
      <c r="L575" s="17"/>
      <c r="M575" s="17"/>
      <c r="N575" s="17"/>
      <c r="O575" s="17"/>
      <c r="P575" s="17"/>
      <c r="Q575" s="17"/>
      <c r="R575" s="18"/>
    </row>
    <row r="576" spans="1:18" ht="18.75" customHeight="1" x14ac:dyDescent="0.2">
      <c r="A576" s="21"/>
      <c r="B576" s="21"/>
      <c r="K576" s="17"/>
      <c r="L576" s="17"/>
      <c r="M576" s="17"/>
      <c r="N576" s="17"/>
      <c r="O576" s="17"/>
      <c r="P576" s="17"/>
      <c r="Q576" s="17"/>
      <c r="R576" s="18"/>
    </row>
    <row r="577" spans="1:18" ht="18.75" customHeight="1" x14ac:dyDescent="0.2">
      <c r="A577" s="21"/>
      <c r="B577" s="21"/>
      <c r="K577" s="17"/>
      <c r="L577" s="17"/>
      <c r="M577" s="17"/>
      <c r="N577" s="17"/>
      <c r="O577" s="17"/>
      <c r="P577" s="17"/>
      <c r="Q577" s="17"/>
      <c r="R577" s="18"/>
    </row>
    <row r="578" spans="1:18" ht="18.75" customHeight="1" x14ac:dyDescent="0.2">
      <c r="A578" s="21"/>
      <c r="B578" s="21"/>
      <c r="K578" s="17"/>
      <c r="L578" s="17"/>
      <c r="M578" s="17"/>
      <c r="N578" s="17"/>
      <c r="O578" s="17"/>
      <c r="P578" s="17"/>
      <c r="Q578" s="17"/>
      <c r="R578" s="18"/>
    </row>
    <row r="579" spans="1:18" ht="18.75" customHeight="1" x14ac:dyDescent="0.2">
      <c r="A579" s="21"/>
      <c r="B579" s="21"/>
      <c r="K579" s="17"/>
      <c r="L579" s="17"/>
      <c r="M579" s="17"/>
      <c r="N579" s="17"/>
      <c r="O579" s="17"/>
      <c r="P579" s="17"/>
      <c r="Q579" s="17"/>
      <c r="R579" s="18"/>
    </row>
    <row r="580" spans="1:18" ht="18.75" customHeight="1" x14ac:dyDescent="0.2">
      <c r="A580" s="21"/>
      <c r="B580" s="21"/>
      <c r="K580" s="17"/>
      <c r="L580" s="17"/>
      <c r="M580" s="17"/>
      <c r="N580" s="17"/>
      <c r="O580" s="17"/>
      <c r="P580" s="17"/>
      <c r="Q580" s="17"/>
      <c r="R580" s="18"/>
    </row>
    <row r="581" spans="1:18" ht="18.75" customHeight="1" x14ac:dyDescent="0.2">
      <c r="A581" s="21"/>
      <c r="B581" s="21"/>
      <c r="K581" s="17"/>
      <c r="L581" s="17"/>
      <c r="M581" s="17"/>
      <c r="N581" s="17"/>
      <c r="O581" s="17"/>
      <c r="P581" s="17"/>
      <c r="Q581" s="17"/>
      <c r="R581" s="18"/>
    </row>
    <row r="582" spans="1:18" ht="18.75" customHeight="1" x14ac:dyDescent="0.2">
      <c r="A582" s="21"/>
      <c r="B582" s="21"/>
      <c r="K582" s="17"/>
      <c r="L582" s="17"/>
      <c r="M582" s="17"/>
      <c r="N582" s="17"/>
      <c r="O582" s="17"/>
      <c r="P582" s="17"/>
      <c r="Q582" s="17"/>
      <c r="R582" s="18"/>
    </row>
    <row r="583" spans="1:18" ht="18.75" customHeight="1" x14ac:dyDescent="0.2">
      <c r="A583" s="21"/>
      <c r="B583" s="21"/>
      <c r="K583" s="17"/>
      <c r="L583" s="17"/>
      <c r="M583" s="17"/>
      <c r="N583" s="17"/>
      <c r="O583" s="17"/>
      <c r="P583" s="17"/>
      <c r="Q583" s="17"/>
      <c r="R583" s="18"/>
    </row>
    <row r="584" spans="1:18" ht="18.75" customHeight="1" x14ac:dyDescent="0.2">
      <c r="A584" s="21"/>
      <c r="B584" s="21"/>
      <c r="K584" s="17"/>
      <c r="L584" s="17"/>
      <c r="M584" s="17"/>
      <c r="N584" s="17"/>
      <c r="O584" s="17"/>
      <c r="P584" s="17"/>
      <c r="Q584" s="17"/>
      <c r="R584" s="18"/>
    </row>
    <row r="585" spans="1:18" ht="18.75" customHeight="1" x14ac:dyDescent="0.2">
      <c r="A585" s="21"/>
      <c r="B585" s="21"/>
      <c r="K585" s="17"/>
      <c r="L585" s="17"/>
      <c r="M585" s="17"/>
      <c r="N585" s="17"/>
      <c r="O585" s="17"/>
      <c r="P585" s="17"/>
      <c r="Q585" s="17"/>
      <c r="R585" s="18"/>
    </row>
    <row r="586" spans="1:18" ht="18.75" customHeight="1" x14ac:dyDescent="0.2">
      <c r="A586" s="21"/>
      <c r="B586" s="21"/>
      <c r="K586" s="17"/>
      <c r="L586" s="17"/>
      <c r="M586" s="17"/>
      <c r="N586" s="17"/>
      <c r="O586" s="17"/>
      <c r="P586" s="17"/>
      <c r="Q586" s="17"/>
      <c r="R586" s="18"/>
    </row>
    <row r="587" spans="1:18" ht="18.75" customHeight="1" x14ac:dyDescent="0.2">
      <c r="A587" s="21"/>
      <c r="B587" s="21"/>
      <c r="K587" s="17"/>
      <c r="L587" s="17"/>
      <c r="M587" s="17"/>
      <c r="N587" s="17"/>
      <c r="O587" s="17"/>
      <c r="P587" s="17"/>
      <c r="Q587" s="17"/>
      <c r="R587" s="18"/>
    </row>
    <row r="588" spans="1:18" ht="18.75" customHeight="1" x14ac:dyDescent="0.2">
      <c r="A588" s="21"/>
      <c r="B588" s="21"/>
      <c r="K588" s="17"/>
      <c r="L588" s="17"/>
      <c r="M588" s="17"/>
      <c r="N588" s="17"/>
      <c r="O588" s="17"/>
      <c r="P588" s="17"/>
      <c r="Q588" s="17"/>
      <c r="R588" s="18"/>
    </row>
    <row r="589" spans="1:18" ht="18.75" customHeight="1" x14ac:dyDescent="0.2">
      <c r="A589" s="21"/>
      <c r="B589" s="21"/>
      <c r="K589" s="17"/>
      <c r="L589" s="17"/>
      <c r="M589" s="17"/>
      <c r="N589" s="17"/>
      <c r="O589" s="17"/>
      <c r="P589" s="17"/>
      <c r="Q589" s="17"/>
      <c r="R589" s="18"/>
    </row>
    <row r="590" spans="1:18" ht="18.75" customHeight="1" x14ac:dyDescent="0.2">
      <c r="A590" s="21"/>
      <c r="B590" s="21"/>
      <c r="K590" s="17"/>
      <c r="L590" s="17"/>
      <c r="M590" s="17"/>
      <c r="N590" s="17"/>
      <c r="O590" s="17"/>
      <c r="P590" s="17"/>
      <c r="Q590" s="17"/>
      <c r="R590" s="18"/>
    </row>
    <row r="591" spans="1:18" ht="18.75" customHeight="1" x14ac:dyDescent="0.2">
      <c r="A591" s="21"/>
      <c r="B591" s="21"/>
      <c r="K591" s="17"/>
      <c r="L591" s="17"/>
      <c r="M591" s="17"/>
      <c r="N591" s="17"/>
      <c r="O591" s="17"/>
      <c r="P591" s="17"/>
      <c r="Q591" s="17"/>
      <c r="R591" s="18"/>
    </row>
    <row r="592" spans="1:18" ht="18.75" customHeight="1" x14ac:dyDescent="0.2">
      <c r="A592" s="21"/>
      <c r="B592" s="21"/>
      <c r="K592" s="17"/>
      <c r="L592" s="17"/>
      <c r="M592" s="17"/>
      <c r="N592" s="17"/>
      <c r="O592" s="17"/>
      <c r="P592" s="17"/>
      <c r="Q592" s="17"/>
      <c r="R592" s="18"/>
    </row>
    <row r="593" spans="1:18" ht="18.75" customHeight="1" x14ac:dyDescent="0.2">
      <c r="A593" s="21"/>
      <c r="B593" s="21"/>
      <c r="K593" s="17"/>
      <c r="L593" s="17"/>
      <c r="M593" s="17"/>
      <c r="N593" s="17"/>
      <c r="O593" s="17"/>
      <c r="P593" s="17"/>
      <c r="Q593" s="17"/>
      <c r="R593" s="18"/>
    </row>
    <row r="594" spans="1:18" ht="18.75" customHeight="1" x14ac:dyDescent="0.2">
      <c r="A594" s="21"/>
      <c r="B594" s="21"/>
      <c r="K594" s="17"/>
      <c r="L594" s="17"/>
      <c r="M594" s="17"/>
      <c r="N594" s="17"/>
      <c r="O594" s="17"/>
      <c r="P594" s="17"/>
      <c r="Q594" s="17"/>
      <c r="R594" s="18"/>
    </row>
    <row r="595" spans="1:18" ht="18.75" customHeight="1" x14ac:dyDescent="0.2">
      <c r="A595" s="21"/>
      <c r="B595" s="21"/>
      <c r="K595" s="17"/>
      <c r="L595" s="17"/>
      <c r="M595" s="17"/>
      <c r="N595" s="17"/>
      <c r="O595" s="17"/>
      <c r="P595" s="17"/>
      <c r="Q595" s="17"/>
      <c r="R595" s="18"/>
    </row>
    <row r="596" spans="1:18" ht="18.75" customHeight="1" x14ac:dyDescent="0.2">
      <c r="A596" s="21"/>
      <c r="B596" s="21"/>
      <c r="K596" s="17"/>
      <c r="L596" s="17"/>
      <c r="M596" s="17"/>
      <c r="N596" s="17"/>
      <c r="O596" s="17"/>
      <c r="P596" s="17"/>
      <c r="Q596" s="17"/>
      <c r="R596" s="18"/>
    </row>
    <row r="597" spans="1:18" ht="18.75" customHeight="1" x14ac:dyDescent="0.2">
      <c r="A597" s="21"/>
      <c r="B597" s="21"/>
      <c r="K597" s="17"/>
      <c r="L597" s="17"/>
      <c r="M597" s="17"/>
      <c r="N597" s="17"/>
      <c r="O597" s="17"/>
      <c r="P597" s="17"/>
      <c r="Q597" s="17"/>
      <c r="R597" s="18"/>
    </row>
    <row r="598" spans="1:18" ht="18.75" customHeight="1" x14ac:dyDescent="0.2">
      <c r="A598" s="21"/>
      <c r="B598" s="21"/>
      <c r="K598" s="17"/>
      <c r="L598" s="17"/>
      <c r="M598" s="17"/>
      <c r="N598" s="17"/>
      <c r="O598" s="17"/>
      <c r="P598" s="17"/>
      <c r="Q598" s="17"/>
      <c r="R598" s="18"/>
    </row>
    <row r="599" spans="1:18" ht="18.75" customHeight="1" x14ac:dyDescent="0.2">
      <c r="A599" s="21"/>
      <c r="B599" s="21"/>
      <c r="K599" s="17"/>
      <c r="L599" s="17"/>
      <c r="M599" s="17"/>
      <c r="N599" s="17"/>
      <c r="O599" s="17"/>
      <c r="P599" s="17"/>
      <c r="Q599" s="17"/>
      <c r="R599" s="18"/>
    </row>
    <row r="600" spans="1:18" ht="18.75" customHeight="1" x14ac:dyDescent="0.2">
      <c r="A600" s="21"/>
      <c r="B600" s="21"/>
      <c r="K600" s="17"/>
      <c r="L600" s="17"/>
      <c r="M600" s="17"/>
      <c r="N600" s="17"/>
      <c r="O600" s="17"/>
      <c r="P600" s="17"/>
      <c r="Q600" s="17"/>
      <c r="R600" s="18"/>
    </row>
    <row r="601" spans="1:18" ht="18.75" customHeight="1" x14ac:dyDescent="0.2">
      <c r="A601" s="21"/>
      <c r="B601" s="21"/>
      <c r="K601" s="17"/>
      <c r="L601" s="17"/>
      <c r="M601" s="17"/>
      <c r="N601" s="17"/>
      <c r="O601" s="17"/>
      <c r="P601" s="17"/>
      <c r="Q601" s="17"/>
      <c r="R601" s="18"/>
    </row>
    <row r="602" spans="1:18" ht="18.75" customHeight="1" x14ac:dyDescent="0.2">
      <c r="A602" s="21"/>
      <c r="B602" s="21"/>
      <c r="K602" s="17"/>
      <c r="L602" s="17"/>
      <c r="M602" s="17"/>
      <c r="N602" s="17"/>
      <c r="O602" s="17"/>
      <c r="P602" s="17"/>
      <c r="Q602" s="17"/>
      <c r="R602" s="18"/>
    </row>
    <row r="603" spans="1:18" ht="18.75" customHeight="1" x14ac:dyDescent="0.2">
      <c r="A603" s="21"/>
      <c r="B603" s="21"/>
      <c r="K603" s="17"/>
      <c r="L603" s="17"/>
      <c r="M603" s="17"/>
      <c r="N603" s="17"/>
      <c r="O603" s="17"/>
      <c r="P603" s="17"/>
      <c r="Q603" s="17"/>
      <c r="R603" s="18"/>
    </row>
    <row r="604" spans="1:18" ht="18.75" customHeight="1" x14ac:dyDescent="0.2">
      <c r="A604" s="21"/>
      <c r="B604" s="21"/>
      <c r="K604" s="17"/>
      <c r="L604" s="17"/>
      <c r="M604" s="17"/>
      <c r="N604" s="17"/>
      <c r="O604" s="17"/>
      <c r="P604" s="17"/>
      <c r="Q604" s="17"/>
      <c r="R604" s="18"/>
    </row>
    <row r="605" spans="1:18" ht="18.75" customHeight="1" x14ac:dyDescent="0.2">
      <c r="A605" s="21"/>
      <c r="B605" s="21"/>
      <c r="K605" s="17"/>
      <c r="L605" s="17"/>
      <c r="M605" s="17"/>
      <c r="N605" s="17"/>
      <c r="O605" s="17"/>
      <c r="P605" s="17"/>
      <c r="Q605" s="17"/>
      <c r="R605" s="18"/>
    </row>
    <row r="606" spans="1:18" ht="18.75" customHeight="1" x14ac:dyDescent="0.2">
      <c r="A606" s="21"/>
      <c r="B606" s="21"/>
      <c r="K606" s="17"/>
      <c r="L606" s="17"/>
      <c r="M606" s="17"/>
      <c r="N606" s="17"/>
      <c r="O606" s="17"/>
      <c r="P606" s="17"/>
      <c r="Q606" s="17"/>
      <c r="R606" s="18"/>
    </row>
    <row r="607" spans="1:18" ht="18.75" customHeight="1" x14ac:dyDescent="0.2">
      <c r="A607" s="21"/>
      <c r="B607" s="21"/>
      <c r="K607" s="17"/>
      <c r="L607" s="17"/>
      <c r="M607" s="17"/>
      <c r="N607" s="17"/>
      <c r="O607" s="17"/>
      <c r="P607" s="17"/>
      <c r="Q607" s="17"/>
      <c r="R607" s="18"/>
    </row>
    <row r="608" spans="1:18" ht="18.75" customHeight="1" x14ac:dyDescent="0.2">
      <c r="A608" s="21"/>
      <c r="B608" s="21"/>
      <c r="K608" s="17"/>
      <c r="L608" s="17"/>
      <c r="M608" s="17"/>
      <c r="N608" s="17"/>
      <c r="O608" s="17"/>
      <c r="P608" s="17"/>
      <c r="Q608" s="17"/>
      <c r="R608" s="18"/>
    </row>
    <row r="609" spans="1:18" ht="18.75" customHeight="1" x14ac:dyDescent="0.2">
      <c r="A609" s="21"/>
      <c r="B609" s="21"/>
      <c r="K609" s="17"/>
      <c r="L609" s="17"/>
      <c r="M609" s="17"/>
      <c r="N609" s="17"/>
      <c r="O609" s="17"/>
      <c r="P609" s="17"/>
      <c r="Q609" s="17"/>
      <c r="R609" s="18"/>
    </row>
    <row r="610" spans="1:18" ht="18.75" customHeight="1" x14ac:dyDescent="0.2">
      <c r="A610" s="21"/>
      <c r="B610" s="21"/>
      <c r="K610" s="17"/>
      <c r="L610" s="17"/>
      <c r="M610" s="17"/>
      <c r="N610" s="17"/>
      <c r="O610" s="17"/>
      <c r="P610" s="17"/>
      <c r="Q610" s="17"/>
      <c r="R610" s="18"/>
    </row>
    <row r="611" spans="1:18" ht="18.75" customHeight="1" x14ac:dyDescent="0.2">
      <c r="A611" s="21"/>
      <c r="B611" s="21"/>
      <c r="K611" s="17"/>
      <c r="L611" s="17"/>
      <c r="M611" s="17"/>
      <c r="N611" s="17"/>
      <c r="O611" s="17"/>
      <c r="P611" s="17"/>
      <c r="Q611" s="17"/>
      <c r="R611" s="18"/>
    </row>
    <row r="612" spans="1:18" ht="18.75" customHeight="1" x14ac:dyDescent="0.2">
      <c r="A612" s="21"/>
      <c r="B612" s="21"/>
      <c r="K612" s="17"/>
      <c r="L612" s="17"/>
      <c r="M612" s="17"/>
      <c r="N612" s="17"/>
      <c r="O612" s="17"/>
      <c r="P612" s="17"/>
      <c r="Q612" s="17"/>
      <c r="R612" s="18"/>
    </row>
    <row r="613" spans="1:18" ht="18.75" customHeight="1" x14ac:dyDescent="0.2">
      <c r="A613" s="21"/>
      <c r="B613" s="21"/>
      <c r="K613" s="17"/>
      <c r="L613" s="17"/>
      <c r="M613" s="17"/>
      <c r="N613" s="17"/>
      <c r="O613" s="17"/>
      <c r="P613" s="17"/>
      <c r="Q613" s="17"/>
      <c r="R613" s="18"/>
    </row>
    <row r="614" spans="1:18" ht="18.75" customHeight="1" x14ac:dyDescent="0.2">
      <c r="A614" s="21"/>
      <c r="B614" s="21"/>
      <c r="K614" s="17"/>
      <c r="L614" s="17"/>
      <c r="M614" s="17"/>
      <c r="N614" s="17"/>
      <c r="O614" s="17"/>
      <c r="P614" s="17"/>
      <c r="Q614" s="17"/>
      <c r="R614" s="18"/>
    </row>
    <row r="615" spans="1:18" ht="18.75" customHeight="1" x14ac:dyDescent="0.2">
      <c r="A615" s="21"/>
      <c r="B615" s="21"/>
      <c r="K615" s="17"/>
      <c r="L615" s="17"/>
      <c r="M615" s="17"/>
      <c r="N615" s="17"/>
      <c r="O615" s="17"/>
      <c r="P615" s="17"/>
      <c r="Q615" s="17"/>
      <c r="R615" s="18"/>
    </row>
    <row r="616" spans="1:18" ht="18.75" customHeight="1" x14ac:dyDescent="0.2">
      <c r="A616" s="21"/>
      <c r="B616" s="21"/>
      <c r="K616" s="17"/>
      <c r="L616" s="17"/>
      <c r="M616" s="17"/>
      <c r="N616" s="17"/>
      <c r="O616" s="17"/>
      <c r="P616" s="17"/>
      <c r="Q616" s="17"/>
      <c r="R616" s="18"/>
    </row>
    <row r="617" spans="1:18" ht="18.75" customHeight="1" x14ac:dyDescent="0.2">
      <c r="A617" s="21"/>
      <c r="B617" s="21"/>
      <c r="K617" s="17"/>
      <c r="L617" s="17"/>
      <c r="M617" s="17"/>
      <c r="N617" s="17"/>
      <c r="O617" s="17"/>
      <c r="P617" s="17"/>
      <c r="Q617" s="17"/>
      <c r="R617" s="18"/>
    </row>
    <row r="618" spans="1:18" ht="18.75" customHeight="1" x14ac:dyDescent="0.2">
      <c r="A618" s="21"/>
      <c r="B618" s="21"/>
      <c r="K618" s="17"/>
      <c r="L618" s="17"/>
      <c r="M618" s="17"/>
      <c r="N618" s="17"/>
      <c r="O618" s="17"/>
      <c r="P618" s="17"/>
      <c r="Q618" s="17"/>
      <c r="R618" s="18"/>
    </row>
    <row r="619" spans="1:18" ht="18.75" customHeight="1" x14ac:dyDescent="0.2">
      <c r="A619" s="21"/>
      <c r="B619" s="21"/>
      <c r="K619" s="17"/>
      <c r="L619" s="17"/>
      <c r="M619" s="17"/>
      <c r="N619" s="17"/>
      <c r="O619" s="17"/>
      <c r="P619" s="17"/>
      <c r="Q619" s="17"/>
      <c r="R619" s="18"/>
    </row>
    <row r="620" spans="1:18" ht="18.75" customHeight="1" x14ac:dyDescent="0.2">
      <c r="A620" s="21"/>
      <c r="B620" s="21"/>
      <c r="K620" s="17"/>
      <c r="L620" s="17"/>
      <c r="M620" s="17"/>
      <c r="N620" s="17"/>
      <c r="O620" s="17"/>
      <c r="P620" s="17"/>
      <c r="Q620" s="17"/>
      <c r="R620" s="18"/>
    </row>
    <row r="621" spans="1:18" ht="18.75" customHeight="1" x14ac:dyDescent="0.2">
      <c r="A621" s="21"/>
      <c r="B621" s="21"/>
      <c r="K621" s="17"/>
      <c r="L621" s="17"/>
      <c r="M621" s="17"/>
      <c r="N621" s="17"/>
      <c r="O621" s="17"/>
      <c r="P621" s="17"/>
      <c r="Q621" s="17"/>
      <c r="R621" s="18"/>
    </row>
    <row r="622" spans="1:18" ht="18.75" customHeight="1" x14ac:dyDescent="0.2">
      <c r="A622" s="21"/>
      <c r="B622" s="21"/>
      <c r="K622" s="17"/>
      <c r="L622" s="17"/>
      <c r="M622" s="17"/>
      <c r="N622" s="17"/>
      <c r="O622" s="17"/>
      <c r="P622" s="17"/>
      <c r="Q622" s="17"/>
      <c r="R622" s="18"/>
    </row>
    <row r="623" spans="1:18" ht="18.75" customHeight="1" x14ac:dyDescent="0.2">
      <c r="A623" s="21"/>
      <c r="B623" s="21"/>
      <c r="K623" s="17"/>
      <c r="L623" s="17"/>
      <c r="M623" s="17"/>
      <c r="N623" s="17"/>
      <c r="O623" s="17"/>
      <c r="P623" s="17"/>
      <c r="Q623" s="17"/>
      <c r="R623" s="18"/>
    </row>
    <row r="624" spans="1:18" ht="18.75" customHeight="1" x14ac:dyDescent="0.2">
      <c r="A624" s="21"/>
      <c r="B624" s="21"/>
      <c r="K624" s="17"/>
      <c r="L624" s="17"/>
      <c r="M624" s="17"/>
      <c r="N624" s="17"/>
      <c r="O624" s="17"/>
      <c r="P624" s="17"/>
      <c r="Q624" s="17"/>
      <c r="R624" s="18"/>
    </row>
    <row r="625" spans="1:18" ht="18.75" customHeight="1" x14ac:dyDescent="0.2">
      <c r="A625" s="21"/>
      <c r="B625" s="21"/>
      <c r="K625" s="17"/>
      <c r="L625" s="17"/>
      <c r="M625" s="17"/>
      <c r="N625" s="17"/>
      <c r="O625" s="17"/>
      <c r="P625" s="17"/>
      <c r="Q625" s="17"/>
      <c r="R625" s="18"/>
    </row>
    <row r="626" spans="1:18" ht="18.75" customHeight="1" x14ac:dyDescent="0.2">
      <c r="A626" s="21"/>
      <c r="B626" s="21"/>
      <c r="K626" s="17"/>
      <c r="L626" s="17"/>
      <c r="M626" s="17"/>
      <c r="N626" s="17"/>
      <c r="O626" s="17"/>
      <c r="P626" s="17"/>
      <c r="Q626" s="17"/>
      <c r="R626" s="18"/>
    </row>
    <row r="627" spans="1:18" ht="18.75" customHeight="1" x14ac:dyDescent="0.2">
      <c r="A627" s="21"/>
      <c r="B627" s="21"/>
      <c r="K627" s="17"/>
      <c r="L627" s="17"/>
      <c r="M627" s="17"/>
      <c r="N627" s="17"/>
      <c r="O627" s="17"/>
      <c r="P627" s="17"/>
      <c r="Q627" s="17"/>
      <c r="R627" s="18"/>
    </row>
    <row r="628" spans="1:18" ht="18.75" customHeight="1" x14ac:dyDescent="0.2">
      <c r="A628" s="21"/>
      <c r="B628" s="21"/>
      <c r="K628" s="17"/>
      <c r="L628" s="17"/>
      <c r="M628" s="17"/>
      <c r="N628" s="17"/>
      <c r="O628" s="17"/>
      <c r="P628" s="17"/>
      <c r="Q628" s="17"/>
      <c r="R628" s="18"/>
    </row>
    <row r="629" spans="1:18" ht="18.75" customHeight="1" x14ac:dyDescent="0.2">
      <c r="A629" s="21"/>
      <c r="B629" s="21"/>
      <c r="K629" s="17"/>
      <c r="L629" s="17"/>
      <c r="M629" s="17"/>
      <c r="N629" s="17"/>
      <c r="O629" s="17"/>
      <c r="P629" s="17"/>
      <c r="Q629" s="17"/>
      <c r="R629" s="18"/>
    </row>
    <row r="630" spans="1:18" ht="18.75" customHeight="1" x14ac:dyDescent="0.2">
      <c r="A630" s="21"/>
      <c r="B630" s="21"/>
      <c r="K630" s="17"/>
      <c r="L630" s="17"/>
      <c r="M630" s="17"/>
      <c r="N630" s="17"/>
      <c r="O630" s="17"/>
      <c r="P630" s="17"/>
      <c r="Q630" s="17"/>
      <c r="R630" s="18"/>
    </row>
    <row r="631" spans="1:18" ht="18.75" customHeight="1" x14ac:dyDescent="0.2">
      <c r="A631" s="21"/>
      <c r="B631" s="21"/>
      <c r="K631" s="17"/>
      <c r="L631" s="17"/>
      <c r="M631" s="17"/>
      <c r="N631" s="17"/>
      <c r="O631" s="17"/>
      <c r="P631" s="17"/>
      <c r="Q631" s="17"/>
      <c r="R631" s="18"/>
    </row>
    <row r="632" spans="1:18" ht="18.75" customHeight="1" x14ac:dyDescent="0.2">
      <c r="A632" s="21"/>
      <c r="B632" s="21"/>
      <c r="K632" s="17"/>
      <c r="L632" s="17"/>
      <c r="M632" s="17"/>
      <c r="N632" s="17"/>
      <c r="O632" s="17"/>
      <c r="P632" s="17"/>
      <c r="Q632" s="17"/>
      <c r="R632" s="18"/>
    </row>
    <row r="633" spans="1:18" ht="18.75" customHeight="1" x14ac:dyDescent="0.2">
      <c r="A633" s="21"/>
      <c r="B633" s="21"/>
      <c r="K633" s="17"/>
      <c r="L633" s="17"/>
      <c r="M633" s="17"/>
      <c r="N633" s="17"/>
      <c r="O633" s="17"/>
      <c r="P633" s="17"/>
      <c r="Q633" s="17"/>
      <c r="R633" s="18"/>
    </row>
    <row r="634" spans="1:18" ht="18.75" customHeight="1" x14ac:dyDescent="0.2">
      <c r="A634" s="21"/>
      <c r="B634" s="21"/>
      <c r="K634" s="17"/>
      <c r="L634" s="17"/>
      <c r="M634" s="17"/>
      <c r="N634" s="17"/>
      <c r="O634" s="17"/>
      <c r="P634" s="17"/>
      <c r="Q634" s="17"/>
      <c r="R634" s="18"/>
    </row>
    <row r="635" spans="1:18" ht="18.75" customHeight="1" x14ac:dyDescent="0.2">
      <c r="A635" s="21"/>
      <c r="B635" s="21"/>
      <c r="K635" s="17"/>
      <c r="L635" s="17"/>
      <c r="M635" s="17"/>
      <c r="N635" s="17"/>
      <c r="O635" s="17"/>
      <c r="P635" s="17"/>
      <c r="Q635" s="17"/>
      <c r="R635" s="18"/>
    </row>
    <row r="636" spans="1:18" ht="18.75" customHeight="1" x14ac:dyDescent="0.2">
      <c r="A636" s="21"/>
      <c r="B636" s="21"/>
      <c r="K636" s="17"/>
      <c r="L636" s="17"/>
      <c r="M636" s="17"/>
      <c r="N636" s="17"/>
      <c r="O636" s="17"/>
      <c r="P636" s="17"/>
      <c r="Q636" s="17"/>
      <c r="R636" s="18"/>
    </row>
    <row r="637" spans="1:18" ht="18.75" customHeight="1" x14ac:dyDescent="0.2">
      <c r="A637" s="21"/>
      <c r="B637" s="21"/>
      <c r="K637" s="17"/>
      <c r="L637" s="17"/>
      <c r="M637" s="17"/>
      <c r="N637" s="17"/>
      <c r="O637" s="17"/>
      <c r="P637" s="17"/>
      <c r="Q637" s="17"/>
      <c r="R637" s="18"/>
    </row>
    <row r="638" spans="1:18" ht="18.75" customHeight="1" x14ac:dyDescent="0.2">
      <c r="A638" s="21"/>
      <c r="B638" s="21"/>
      <c r="K638" s="17"/>
      <c r="L638" s="17"/>
      <c r="M638" s="17"/>
      <c r="N638" s="17"/>
      <c r="O638" s="17"/>
      <c r="P638" s="17"/>
      <c r="Q638" s="17"/>
      <c r="R638" s="18"/>
    </row>
    <row r="639" spans="1:18" ht="18.75" customHeight="1" x14ac:dyDescent="0.2">
      <c r="A639" s="21"/>
      <c r="B639" s="21"/>
      <c r="K639" s="17"/>
      <c r="L639" s="17"/>
      <c r="M639" s="17"/>
      <c r="N639" s="17"/>
      <c r="O639" s="17"/>
      <c r="P639" s="17"/>
      <c r="Q639" s="17"/>
      <c r="R639" s="18"/>
    </row>
    <row r="640" spans="1:18" ht="18.75" customHeight="1" x14ac:dyDescent="0.2">
      <c r="A640" s="21"/>
      <c r="B640" s="21"/>
      <c r="K640" s="17"/>
      <c r="L640" s="17"/>
      <c r="M640" s="17"/>
      <c r="N640" s="17"/>
      <c r="O640" s="17"/>
      <c r="P640" s="17"/>
      <c r="Q640" s="17"/>
      <c r="R640" s="18"/>
    </row>
    <row r="641" spans="1:18" ht="18.75" customHeight="1" x14ac:dyDescent="0.2">
      <c r="A641" s="21"/>
      <c r="B641" s="21"/>
      <c r="K641" s="17"/>
      <c r="L641" s="17"/>
      <c r="M641" s="17"/>
      <c r="N641" s="17"/>
      <c r="O641" s="17"/>
      <c r="P641" s="17"/>
      <c r="Q641" s="17"/>
      <c r="R641" s="18"/>
    </row>
    <row r="642" spans="1:18" ht="18.75" customHeight="1" x14ac:dyDescent="0.2">
      <c r="A642" s="21"/>
      <c r="B642" s="21"/>
      <c r="K642" s="17"/>
      <c r="L642" s="17"/>
      <c r="M642" s="17"/>
      <c r="N642" s="17"/>
      <c r="O642" s="17"/>
      <c r="P642" s="17"/>
      <c r="Q642" s="17"/>
      <c r="R642" s="18"/>
    </row>
    <row r="643" spans="1:18" ht="18.75" customHeight="1" x14ac:dyDescent="0.2">
      <c r="A643" s="21"/>
      <c r="B643" s="21"/>
      <c r="K643" s="17"/>
      <c r="L643" s="17"/>
      <c r="M643" s="17"/>
      <c r="N643" s="17"/>
      <c r="O643" s="17"/>
      <c r="P643" s="17"/>
      <c r="Q643" s="17"/>
      <c r="R643" s="18"/>
    </row>
    <row r="644" spans="1:18" ht="18.75" customHeight="1" x14ac:dyDescent="0.2">
      <c r="A644" s="21"/>
      <c r="B644" s="21"/>
      <c r="K644" s="17"/>
      <c r="L644" s="17"/>
      <c r="M644" s="17"/>
      <c r="N644" s="17"/>
      <c r="O644" s="17"/>
      <c r="P644" s="17"/>
      <c r="Q644" s="17"/>
      <c r="R644" s="18"/>
    </row>
    <row r="645" spans="1:18" ht="18.75" customHeight="1" x14ac:dyDescent="0.2">
      <c r="A645" s="21"/>
      <c r="B645" s="21"/>
      <c r="K645" s="17"/>
      <c r="L645" s="17"/>
      <c r="M645" s="17"/>
      <c r="N645" s="17"/>
      <c r="O645" s="17"/>
      <c r="P645" s="17"/>
      <c r="Q645" s="17"/>
      <c r="R645" s="18"/>
    </row>
    <row r="646" spans="1:18" ht="18.75" customHeight="1" x14ac:dyDescent="0.2">
      <c r="A646" s="21"/>
      <c r="B646" s="21"/>
      <c r="K646" s="17"/>
      <c r="L646" s="17"/>
      <c r="M646" s="17"/>
      <c r="N646" s="17"/>
      <c r="O646" s="17"/>
      <c r="P646" s="17"/>
      <c r="Q646" s="17"/>
      <c r="R646" s="18"/>
    </row>
    <row r="647" spans="1:18" ht="18.75" customHeight="1" x14ac:dyDescent="0.2">
      <c r="A647" s="21"/>
      <c r="B647" s="21"/>
      <c r="K647" s="17"/>
      <c r="L647" s="17"/>
      <c r="M647" s="17"/>
      <c r="N647" s="17"/>
      <c r="O647" s="17"/>
      <c r="P647" s="17"/>
      <c r="Q647" s="17"/>
      <c r="R647" s="18"/>
    </row>
    <row r="648" spans="1:18" ht="18.75" customHeight="1" x14ac:dyDescent="0.2">
      <c r="A648" s="21"/>
      <c r="B648" s="21"/>
      <c r="K648" s="17"/>
      <c r="L648" s="17"/>
      <c r="M648" s="17"/>
      <c r="N648" s="17"/>
      <c r="O648" s="17"/>
      <c r="P648" s="17"/>
      <c r="Q648" s="17"/>
      <c r="R648" s="18"/>
    </row>
    <row r="649" spans="1:18" ht="18.75" customHeight="1" x14ac:dyDescent="0.2">
      <c r="A649" s="21"/>
      <c r="B649" s="21"/>
      <c r="K649" s="17"/>
      <c r="L649" s="17"/>
      <c r="M649" s="17"/>
      <c r="N649" s="17"/>
      <c r="O649" s="17"/>
      <c r="P649" s="17"/>
      <c r="Q649" s="17"/>
      <c r="R649" s="18"/>
    </row>
    <row r="650" spans="1:18" ht="18.75" customHeight="1" x14ac:dyDescent="0.2">
      <c r="A650" s="21"/>
      <c r="B650" s="21"/>
      <c r="K650" s="17"/>
      <c r="L650" s="17"/>
      <c r="M650" s="17"/>
      <c r="N650" s="17"/>
      <c r="O650" s="17"/>
      <c r="P650" s="17"/>
      <c r="Q650" s="17"/>
      <c r="R650" s="18"/>
    </row>
    <row r="651" spans="1:18" ht="18.75" customHeight="1" x14ac:dyDescent="0.2">
      <c r="A651" s="21"/>
      <c r="B651" s="21"/>
      <c r="K651" s="17"/>
      <c r="L651" s="17"/>
      <c r="M651" s="17"/>
      <c r="N651" s="17"/>
      <c r="O651" s="17"/>
      <c r="P651" s="17"/>
      <c r="Q651" s="17"/>
      <c r="R651" s="18"/>
    </row>
    <row r="652" spans="1:18" ht="18.75" customHeight="1" x14ac:dyDescent="0.2">
      <c r="A652" s="21"/>
      <c r="B652" s="21"/>
      <c r="K652" s="17"/>
      <c r="L652" s="17"/>
      <c r="M652" s="17"/>
      <c r="N652" s="17"/>
      <c r="O652" s="17"/>
      <c r="P652" s="17"/>
      <c r="Q652" s="17"/>
      <c r="R652" s="18"/>
    </row>
    <row r="653" spans="1:18" ht="18.75" customHeight="1" x14ac:dyDescent="0.2">
      <c r="A653" s="21"/>
      <c r="B653" s="21"/>
      <c r="K653" s="17"/>
      <c r="L653" s="17"/>
      <c r="M653" s="17"/>
      <c r="N653" s="17"/>
      <c r="O653" s="17"/>
      <c r="P653" s="17"/>
      <c r="Q653" s="17"/>
      <c r="R653" s="18"/>
    </row>
    <row r="654" spans="1:18" ht="18.75" customHeight="1" x14ac:dyDescent="0.2">
      <c r="A654" s="21"/>
      <c r="B654" s="21"/>
      <c r="K654" s="17"/>
      <c r="L654" s="17"/>
      <c r="M654" s="17"/>
      <c r="N654" s="17"/>
      <c r="O654" s="17"/>
      <c r="P654" s="17"/>
      <c r="Q654" s="17"/>
      <c r="R654" s="18"/>
    </row>
    <row r="655" spans="1:18" ht="18.75" customHeight="1" x14ac:dyDescent="0.2">
      <c r="A655" s="21"/>
      <c r="B655" s="21"/>
      <c r="K655" s="17"/>
      <c r="L655" s="17"/>
      <c r="M655" s="17"/>
      <c r="N655" s="17"/>
      <c r="O655" s="17"/>
      <c r="P655" s="17"/>
      <c r="Q655" s="17"/>
      <c r="R655" s="18"/>
    </row>
    <row r="656" spans="1:18" ht="18.75" customHeight="1" x14ac:dyDescent="0.2">
      <c r="A656" s="21"/>
      <c r="B656" s="21"/>
      <c r="K656" s="17"/>
      <c r="L656" s="17"/>
      <c r="M656" s="17"/>
      <c r="N656" s="17"/>
      <c r="O656" s="17"/>
      <c r="P656" s="17"/>
      <c r="Q656" s="17"/>
      <c r="R656" s="18"/>
    </row>
    <row r="657" spans="1:18" ht="18.75" customHeight="1" x14ac:dyDescent="0.2">
      <c r="A657" s="21"/>
      <c r="B657" s="21"/>
      <c r="K657" s="17"/>
      <c r="L657" s="17"/>
      <c r="M657" s="17"/>
      <c r="N657" s="17"/>
      <c r="O657" s="17"/>
      <c r="P657" s="17"/>
      <c r="Q657" s="17"/>
      <c r="R657" s="18"/>
    </row>
    <row r="658" spans="1:18" ht="18.75" customHeight="1" x14ac:dyDescent="0.2">
      <c r="A658" s="21"/>
      <c r="B658" s="21"/>
      <c r="K658" s="17"/>
      <c r="L658" s="17"/>
      <c r="M658" s="17"/>
      <c r="N658" s="17"/>
      <c r="O658" s="17"/>
      <c r="P658" s="17"/>
      <c r="Q658" s="17"/>
      <c r="R658" s="18"/>
    </row>
    <row r="659" spans="1:18" ht="18.75" customHeight="1" x14ac:dyDescent="0.2">
      <c r="A659" s="21"/>
      <c r="B659" s="21"/>
      <c r="K659" s="17"/>
      <c r="L659" s="17"/>
      <c r="M659" s="17"/>
      <c r="N659" s="17"/>
      <c r="O659" s="17"/>
      <c r="P659" s="17"/>
      <c r="Q659" s="17"/>
      <c r="R659" s="18"/>
    </row>
    <row r="660" spans="1:18" ht="18.75" customHeight="1" x14ac:dyDescent="0.2">
      <c r="A660" s="21"/>
      <c r="B660" s="21"/>
      <c r="K660" s="17"/>
      <c r="L660" s="17"/>
      <c r="M660" s="17"/>
      <c r="N660" s="17"/>
      <c r="O660" s="17"/>
      <c r="P660" s="17"/>
      <c r="Q660" s="17"/>
      <c r="R660" s="18"/>
    </row>
    <row r="661" spans="1:18" ht="18.75" customHeight="1" x14ac:dyDescent="0.2">
      <c r="A661" s="21"/>
      <c r="B661" s="21"/>
      <c r="K661" s="17"/>
      <c r="L661" s="17"/>
      <c r="M661" s="17"/>
      <c r="N661" s="17"/>
      <c r="O661" s="17"/>
      <c r="P661" s="17"/>
      <c r="Q661" s="17"/>
      <c r="R661" s="18"/>
    </row>
    <row r="662" spans="1:18" ht="18.75" customHeight="1" x14ac:dyDescent="0.2">
      <c r="A662" s="21"/>
      <c r="B662" s="21"/>
      <c r="K662" s="17"/>
      <c r="L662" s="17"/>
      <c r="M662" s="17"/>
      <c r="N662" s="17"/>
      <c r="O662" s="17"/>
      <c r="P662" s="17"/>
      <c r="Q662" s="17"/>
      <c r="R662" s="18"/>
    </row>
    <row r="663" spans="1:18" ht="18.75" customHeight="1" x14ac:dyDescent="0.2">
      <c r="A663" s="21"/>
      <c r="B663" s="21"/>
      <c r="K663" s="17"/>
      <c r="L663" s="17"/>
      <c r="M663" s="17"/>
      <c r="N663" s="17"/>
      <c r="O663" s="17"/>
      <c r="P663" s="17"/>
      <c r="Q663" s="17"/>
      <c r="R663" s="18"/>
    </row>
    <row r="664" spans="1:18" ht="18.75" customHeight="1" x14ac:dyDescent="0.2">
      <c r="A664" s="21"/>
      <c r="B664" s="21"/>
      <c r="K664" s="17"/>
      <c r="L664" s="17"/>
      <c r="M664" s="17"/>
      <c r="N664" s="17"/>
      <c r="O664" s="17"/>
      <c r="P664" s="17"/>
      <c r="Q664" s="17"/>
      <c r="R664" s="18"/>
    </row>
    <row r="665" spans="1:18" ht="18.75" customHeight="1" x14ac:dyDescent="0.2">
      <c r="A665" s="21"/>
      <c r="B665" s="21"/>
      <c r="K665" s="17"/>
      <c r="L665" s="17"/>
      <c r="M665" s="17"/>
      <c r="N665" s="17"/>
      <c r="O665" s="17"/>
      <c r="P665" s="17"/>
      <c r="Q665" s="17"/>
      <c r="R665" s="18"/>
    </row>
    <row r="666" spans="1:18" ht="18.75" customHeight="1" x14ac:dyDescent="0.2">
      <c r="A666" s="21"/>
      <c r="B666" s="21"/>
      <c r="K666" s="17"/>
      <c r="L666" s="17"/>
      <c r="M666" s="17"/>
      <c r="N666" s="17"/>
      <c r="O666" s="17"/>
      <c r="P666" s="17"/>
      <c r="Q666" s="17"/>
      <c r="R666" s="18"/>
    </row>
    <row r="667" spans="1:18" ht="18.75" customHeight="1" x14ac:dyDescent="0.2">
      <c r="A667" s="21"/>
      <c r="B667" s="21"/>
      <c r="K667" s="17"/>
      <c r="L667" s="17"/>
      <c r="M667" s="17"/>
      <c r="N667" s="17"/>
      <c r="O667" s="17"/>
      <c r="P667" s="17"/>
      <c r="Q667" s="17"/>
      <c r="R667" s="18"/>
    </row>
    <row r="668" spans="1:18" ht="18.75" customHeight="1" x14ac:dyDescent="0.2">
      <c r="A668" s="21"/>
      <c r="B668" s="21"/>
      <c r="K668" s="17"/>
      <c r="L668" s="17"/>
      <c r="M668" s="17"/>
      <c r="N668" s="17"/>
      <c r="O668" s="17"/>
      <c r="P668" s="17"/>
      <c r="Q668" s="17"/>
      <c r="R668" s="18"/>
    </row>
    <row r="669" spans="1:18" ht="18.75" customHeight="1" x14ac:dyDescent="0.2">
      <c r="A669" s="21"/>
      <c r="B669" s="21"/>
      <c r="K669" s="17"/>
      <c r="L669" s="17"/>
      <c r="M669" s="17"/>
      <c r="N669" s="17"/>
      <c r="O669" s="17"/>
      <c r="P669" s="17"/>
      <c r="Q669" s="17"/>
      <c r="R669" s="18"/>
    </row>
    <row r="670" spans="1:18" ht="18.75" customHeight="1" x14ac:dyDescent="0.2">
      <c r="A670" s="21"/>
      <c r="B670" s="21"/>
      <c r="K670" s="17"/>
      <c r="L670" s="17"/>
      <c r="M670" s="17"/>
      <c r="N670" s="17"/>
      <c r="O670" s="17"/>
      <c r="P670" s="17"/>
      <c r="Q670" s="17"/>
      <c r="R670" s="18"/>
    </row>
    <row r="671" spans="1:18" ht="18.75" customHeight="1" x14ac:dyDescent="0.2">
      <c r="A671" s="21"/>
      <c r="B671" s="21"/>
      <c r="K671" s="17"/>
      <c r="L671" s="17"/>
      <c r="M671" s="17"/>
      <c r="N671" s="17"/>
      <c r="O671" s="17"/>
      <c r="P671" s="17"/>
      <c r="Q671" s="17"/>
      <c r="R671" s="18"/>
    </row>
    <row r="672" spans="1:18" ht="18.75" customHeight="1" x14ac:dyDescent="0.2">
      <c r="A672" s="21"/>
      <c r="B672" s="21"/>
      <c r="K672" s="17"/>
      <c r="L672" s="17"/>
      <c r="M672" s="17"/>
      <c r="N672" s="17"/>
      <c r="O672" s="17"/>
      <c r="P672" s="17"/>
      <c r="Q672" s="17"/>
      <c r="R672" s="18"/>
    </row>
    <row r="673" spans="1:18" ht="18.75" customHeight="1" x14ac:dyDescent="0.2">
      <c r="A673" s="21"/>
      <c r="B673" s="21"/>
      <c r="K673" s="17"/>
      <c r="L673" s="17"/>
      <c r="M673" s="17"/>
      <c r="N673" s="17"/>
      <c r="O673" s="17"/>
      <c r="P673" s="17"/>
      <c r="Q673" s="17"/>
      <c r="R673" s="18"/>
    </row>
    <row r="674" spans="1:18" ht="18.75" customHeight="1" x14ac:dyDescent="0.2">
      <c r="A674" s="21"/>
      <c r="B674" s="21"/>
      <c r="K674" s="17"/>
      <c r="L674" s="17"/>
      <c r="M674" s="17"/>
      <c r="N674" s="17"/>
      <c r="O674" s="17"/>
      <c r="P674" s="17"/>
      <c r="Q674" s="17"/>
      <c r="R674" s="18"/>
    </row>
    <row r="675" spans="1:18" ht="18.75" customHeight="1" x14ac:dyDescent="0.2">
      <c r="A675" s="21"/>
      <c r="B675" s="21"/>
      <c r="K675" s="17"/>
      <c r="L675" s="17"/>
      <c r="M675" s="17"/>
      <c r="N675" s="17"/>
      <c r="O675" s="17"/>
      <c r="P675" s="17"/>
      <c r="Q675" s="17"/>
      <c r="R675" s="18"/>
    </row>
    <row r="676" spans="1:18" ht="18.75" customHeight="1" x14ac:dyDescent="0.2">
      <c r="A676" s="21"/>
      <c r="B676" s="21"/>
      <c r="K676" s="17"/>
      <c r="L676" s="17"/>
      <c r="M676" s="17"/>
      <c r="N676" s="17"/>
      <c r="O676" s="17"/>
      <c r="P676" s="17"/>
      <c r="Q676" s="17"/>
      <c r="R676" s="18"/>
    </row>
    <row r="677" spans="1:18" ht="18.75" customHeight="1" x14ac:dyDescent="0.2">
      <c r="A677" s="21"/>
      <c r="B677" s="21"/>
      <c r="K677" s="17"/>
      <c r="L677" s="17"/>
      <c r="M677" s="17"/>
      <c r="N677" s="17"/>
      <c r="O677" s="17"/>
      <c r="P677" s="17"/>
      <c r="Q677" s="17"/>
      <c r="R677" s="18"/>
    </row>
    <row r="678" spans="1:18" ht="18.75" customHeight="1" x14ac:dyDescent="0.2">
      <c r="A678" s="21"/>
      <c r="B678" s="21"/>
      <c r="K678" s="17"/>
      <c r="L678" s="17"/>
      <c r="M678" s="17"/>
      <c r="N678" s="17"/>
      <c r="O678" s="17"/>
      <c r="P678" s="17"/>
      <c r="Q678" s="17"/>
      <c r="R678" s="18"/>
    </row>
    <row r="679" spans="1:18" ht="18.75" customHeight="1" x14ac:dyDescent="0.2">
      <c r="A679" s="21"/>
      <c r="B679" s="21"/>
      <c r="K679" s="17"/>
      <c r="L679" s="17"/>
      <c r="M679" s="17"/>
      <c r="N679" s="17"/>
      <c r="O679" s="17"/>
      <c r="P679" s="17"/>
      <c r="Q679" s="17"/>
      <c r="R679" s="18"/>
    </row>
    <row r="680" spans="1:18" ht="18.75" customHeight="1" x14ac:dyDescent="0.2">
      <c r="A680" s="21"/>
      <c r="B680" s="21"/>
      <c r="K680" s="17"/>
      <c r="L680" s="17"/>
      <c r="M680" s="17"/>
      <c r="N680" s="17"/>
      <c r="O680" s="17"/>
      <c r="P680" s="17"/>
      <c r="Q680" s="17"/>
      <c r="R680" s="18"/>
    </row>
    <row r="681" spans="1:18" ht="18.75" customHeight="1" x14ac:dyDescent="0.2">
      <c r="A681" s="21"/>
      <c r="B681" s="21"/>
      <c r="K681" s="17"/>
      <c r="L681" s="17"/>
      <c r="M681" s="17"/>
      <c r="N681" s="17"/>
      <c r="O681" s="17"/>
      <c r="P681" s="17"/>
      <c r="Q681" s="17"/>
      <c r="R681" s="18"/>
    </row>
    <row r="682" spans="1:18" ht="18.75" customHeight="1" x14ac:dyDescent="0.2">
      <c r="A682" s="21"/>
      <c r="B682" s="21"/>
      <c r="K682" s="17"/>
      <c r="L682" s="17"/>
      <c r="M682" s="17"/>
      <c r="N682" s="17"/>
      <c r="O682" s="17"/>
      <c r="P682" s="17"/>
      <c r="Q682" s="17"/>
      <c r="R682" s="18"/>
    </row>
    <row r="683" spans="1:18" ht="18.75" customHeight="1" x14ac:dyDescent="0.2">
      <c r="A683" s="21"/>
      <c r="B683" s="21"/>
      <c r="K683" s="17"/>
      <c r="L683" s="17"/>
      <c r="M683" s="17"/>
      <c r="N683" s="17"/>
      <c r="O683" s="17"/>
      <c r="P683" s="17"/>
      <c r="Q683" s="17"/>
      <c r="R683" s="18"/>
    </row>
    <row r="684" spans="1:18" ht="18.75" customHeight="1" x14ac:dyDescent="0.2">
      <c r="A684" s="21"/>
      <c r="B684" s="21"/>
      <c r="K684" s="17"/>
      <c r="L684" s="17"/>
      <c r="M684" s="17"/>
      <c r="N684" s="17"/>
      <c r="O684" s="17"/>
      <c r="P684" s="17"/>
      <c r="Q684" s="17"/>
      <c r="R684" s="18"/>
    </row>
    <row r="685" spans="1:18" ht="18.75" customHeight="1" x14ac:dyDescent="0.2">
      <c r="A685" s="21"/>
      <c r="B685" s="21"/>
      <c r="K685" s="17"/>
      <c r="L685" s="17"/>
      <c r="M685" s="17"/>
      <c r="N685" s="17"/>
      <c r="O685" s="17"/>
      <c r="P685" s="17"/>
      <c r="Q685" s="17"/>
      <c r="R685" s="18"/>
    </row>
    <row r="686" spans="1:18" ht="18.75" customHeight="1" x14ac:dyDescent="0.2">
      <c r="A686" s="21"/>
      <c r="B686" s="21"/>
      <c r="K686" s="17"/>
      <c r="L686" s="17"/>
      <c r="M686" s="17"/>
      <c r="N686" s="17"/>
      <c r="O686" s="17"/>
      <c r="P686" s="17"/>
      <c r="Q686" s="17"/>
      <c r="R686" s="18"/>
    </row>
    <row r="687" spans="1:18" ht="18.75" customHeight="1" x14ac:dyDescent="0.2">
      <c r="A687" s="21"/>
      <c r="B687" s="21"/>
      <c r="K687" s="17"/>
      <c r="L687" s="17"/>
      <c r="M687" s="17"/>
      <c r="N687" s="17"/>
      <c r="O687" s="17"/>
      <c r="P687" s="17"/>
      <c r="Q687" s="17"/>
      <c r="R687" s="18"/>
    </row>
    <row r="688" spans="1:18" ht="18.75" customHeight="1" x14ac:dyDescent="0.2">
      <c r="A688" s="21"/>
      <c r="B688" s="21"/>
      <c r="K688" s="17"/>
      <c r="L688" s="17"/>
      <c r="M688" s="17"/>
      <c r="N688" s="17"/>
      <c r="O688" s="17"/>
      <c r="P688" s="17"/>
      <c r="Q688" s="17"/>
      <c r="R688" s="18"/>
    </row>
    <row r="689" spans="1:18" ht="18.75" customHeight="1" x14ac:dyDescent="0.2">
      <c r="A689" s="21"/>
      <c r="B689" s="21"/>
      <c r="K689" s="17"/>
      <c r="L689" s="17"/>
      <c r="M689" s="17"/>
      <c r="N689" s="17"/>
      <c r="O689" s="17"/>
      <c r="P689" s="17"/>
      <c r="Q689" s="17"/>
      <c r="R689" s="18"/>
    </row>
    <row r="690" spans="1:18" ht="18.75" customHeight="1" x14ac:dyDescent="0.2">
      <c r="A690" s="21"/>
      <c r="B690" s="21"/>
      <c r="K690" s="17"/>
      <c r="L690" s="17"/>
      <c r="M690" s="17"/>
      <c r="N690" s="17"/>
      <c r="O690" s="17"/>
      <c r="P690" s="17"/>
      <c r="Q690" s="17"/>
      <c r="R690" s="18"/>
    </row>
    <row r="691" spans="1:18" ht="18.75" customHeight="1" x14ac:dyDescent="0.2">
      <c r="A691" s="21"/>
      <c r="B691" s="21"/>
      <c r="K691" s="17"/>
      <c r="L691" s="17"/>
      <c r="M691" s="17"/>
      <c r="N691" s="17"/>
      <c r="O691" s="17"/>
      <c r="P691" s="17"/>
      <c r="Q691" s="17"/>
      <c r="R691" s="18"/>
    </row>
    <row r="692" spans="1:18" ht="18.75" customHeight="1" x14ac:dyDescent="0.2">
      <c r="A692" s="21"/>
      <c r="B692" s="21"/>
      <c r="K692" s="17"/>
      <c r="L692" s="17"/>
      <c r="M692" s="17"/>
      <c r="N692" s="17"/>
      <c r="O692" s="17"/>
      <c r="P692" s="17"/>
      <c r="Q692" s="17"/>
      <c r="R692" s="18"/>
    </row>
    <row r="693" spans="1:18" ht="18.75" customHeight="1" x14ac:dyDescent="0.2">
      <c r="A693" s="21"/>
      <c r="B693" s="21"/>
      <c r="K693" s="17"/>
      <c r="L693" s="17"/>
      <c r="M693" s="17"/>
      <c r="N693" s="17"/>
      <c r="O693" s="17"/>
      <c r="P693" s="17"/>
      <c r="Q693" s="17"/>
      <c r="R693" s="18"/>
    </row>
    <row r="694" spans="1:18" ht="18.75" customHeight="1" x14ac:dyDescent="0.2">
      <c r="A694" s="21"/>
      <c r="B694" s="21"/>
      <c r="K694" s="17"/>
      <c r="L694" s="17"/>
      <c r="M694" s="17"/>
      <c r="N694" s="17"/>
      <c r="O694" s="17"/>
      <c r="P694" s="17"/>
      <c r="Q694" s="17"/>
      <c r="R694" s="18"/>
    </row>
    <row r="695" spans="1:18" ht="18.75" customHeight="1" x14ac:dyDescent="0.2">
      <c r="A695" s="21"/>
      <c r="B695" s="21"/>
      <c r="K695" s="17"/>
      <c r="L695" s="17"/>
      <c r="M695" s="17"/>
      <c r="N695" s="17"/>
      <c r="O695" s="17"/>
      <c r="P695" s="17"/>
      <c r="Q695" s="17"/>
      <c r="R695" s="18"/>
    </row>
    <row r="696" spans="1:18" ht="18.75" customHeight="1" x14ac:dyDescent="0.2">
      <c r="A696" s="21"/>
      <c r="B696" s="21"/>
      <c r="K696" s="17"/>
      <c r="L696" s="17"/>
      <c r="M696" s="17"/>
      <c r="N696" s="17"/>
      <c r="O696" s="17"/>
      <c r="P696" s="17"/>
      <c r="Q696" s="17"/>
      <c r="R696" s="18"/>
    </row>
    <row r="697" spans="1:18" ht="18.75" customHeight="1" x14ac:dyDescent="0.2">
      <c r="A697" s="21"/>
      <c r="B697" s="21"/>
      <c r="K697" s="17"/>
      <c r="L697" s="17"/>
      <c r="M697" s="17"/>
      <c r="N697" s="17"/>
      <c r="O697" s="17"/>
      <c r="P697" s="17"/>
      <c r="Q697" s="17"/>
      <c r="R697" s="18"/>
    </row>
    <row r="698" spans="1:18" ht="18.75" customHeight="1" x14ac:dyDescent="0.2">
      <c r="A698" s="21"/>
      <c r="B698" s="21"/>
      <c r="K698" s="17"/>
      <c r="L698" s="17"/>
      <c r="M698" s="17"/>
      <c r="N698" s="17"/>
      <c r="O698" s="17"/>
      <c r="P698" s="17"/>
      <c r="Q698" s="17"/>
      <c r="R698" s="18"/>
    </row>
    <row r="699" spans="1:18" ht="18.75" customHeight="1" x14ac:dyDescent="0.2">
      <c r="A699" s="21"/>
      <c r="B699" s="21"/>
      <c r="K699" s="17"/>
      <c r="L699" s="17"/>
      <c r="M699" s="17"/>
      <c r="N699" s="17"/>
      <c r="O699" s="17"/>
      <c r="P699" s="17"/>
      <c r="Q699" s="17"/>
      <c r="R699" s="18"/>
    </row>
    <row r="700" spans="1:18" ht="18.75" customHeight="1" x14ac:dyDescent="0.2">
      <c r="A700" s="21"/>
      <c r="B700" s="21"/>
      <c r="K700" s="17"/>
      <c r="L700" s="17"/>
      <c r="M700" s="17"/>
      <c r="N700" s="17"/>
      <c r="O700" s="17"/>
      <c r="P700" s="17"/>
      <c r="Q700" s="17"/>
      <c r="R700" s="18"/>
    </row>
    <row r="701" spans="1:18" ht="18.75" customHeight="1" x14ac:dyDescent="0.2">
      <c r="A701" s="21"/>
      <c r="B701" s="21"/>
      <c r="K701" s="17"/>
      <c r="L701" s="17"/>
      <c r="M701" s="17"/>
      <c r="N701" s="17"/>
      <c r="O701" s="17"/>
      <c r="P701" s="17"/>
      <c r="Q701" s="17"/>
      <c r="R701" s="18"/>
    </row>
    <row r="702" spans="1:18" ht="18.75" customHeight="1" x14ac:dyDescent="0.2">
      <c r="A702" s="21"/>
      <c r="B702" s="21"/>
      <c r="K702" s="17"/>
      <c r="L702" s="17"/>
      <c r="M702" s="17"/>
      <c r="N702" s="17"/>
      <c r="O702" s="17"/>
      <c r="P702" s="17"/>
      <c r="Q702" s="17"/>
      <c r="R702" s="18"/>
    </row>
    <row r="703" spans="1:18" ht="18.75" customHeight="1" x14ac:dyDescent="0.2">
      <c r="A703" s="21"/>
      <c r="B703" s="21"/>
      <c r="K703" s="17"/>
      <c r="L703" s="17"/>
      <c r="M703" s="17"/>
      <c r="N703" s="17"/>
      <c r="O703" s="17"/>
      <c r="P703" s="17"/>
      <c r="Q703" s="17"/>
      <c r="R703" s="18"/>
    </row>
    <row r="704" spans="1:18" ht="18.75" customHeight="1" x14ac:dyDescent="0.2">
      <c r="A704" s="21"/>
      <c r="B704" s="21"/>
      <c r="K704" s="17"/>
      <c r="L704" s="17"/>
      <c r="M704" s="17"/>
      <c r="N704" s="17"/>
      <c r="O704" s="17"/>
      <c r="P704" s="17"/>
      <c r="Q704" s="17"/>
      <c r="R704" s="18"/>
    </row>
    <row r="705" spans="1:18" ht="18.75" customHeight="1" x14ac:dyDescent="0.2">
      <c r="A705" s="21"/>
      <c r="B705" s="21"/>
      <c r="K705" s="17"/>
      <c r="L705" s="17"/>
      <c r="M705" s="17"/>
      <c r="N705" s="17"/>
      <c r="O705" s="17"/>
      <c r="P705" s="17"/>
      <c r="Q705" s="17"/>
      <c r="R705" s="18"/>
    </row>
    <row r="706" spans="1:18" ht="18.75" customHeight="1" x14ac:dyDescent="0.2">
      <c r="A706" s="21"/>
      <c r="B706" s="21"/>
      <c r="K706" s="17"/>
      <c r="L706" s="17"/>
      <c r="M706" s="17"/>
      <c r="N706" s="17"/>
      <c r="O706" s="17"/>
      <c r="P706" s="17"/>
      <c r="Q706" s="17"/>
      <c r="R706" s="18"/>
    </row>
    <row r="707" spans="1:18" ht="18.75" customHeight="1" x14ac:dyDescent="0.2">
      <c r="A707" s="21"/>
      <c r="B707" s="21"/>
      <c r="K707" s="17"/>
      <c r="L707" s="17"/>
      <c r="M707" s="17"/>
      <c r="N707" s="17"/>
      <c r="O707" s="17"/>
      <c r="P707" s="17"/>
      <c r="Q707" s="17"/>
      <c r="R707" s="18"/>
    </row>
    <row r="708" spans="1:18" ht="18.75" customHeight="1" x14ac:dyDescent="0.2">
      <c r="A708" s="21"/>
      <c r="B708" s="21"/>
      <c r="K708" s="17"/>
      <c r="L708" s="17"/>
      <c r="M708" s="17"/>
      <c r="N708" s="17"/>
      <c r="O708" s="17"/>
      <c r="P708" s="17"/>
      <c r="Q708" s="17"/>
      <c r="R708" s="18"/>
    </row>
    <row r="709" spans="1:18" ht="18.75" customHeight="1" x14ac:dyDescent="0.2">
      <c r="A709" s="21"/>
      <c r="B709" s="21"/>
      <c r="K709" s="17"/>
      <c r="L709" s="17"/>
      <c r="M709" s="17"/>
      <c r="N709" s="17"/>
      <c r="O709" s="17"/>
      <c r="P709" s="17"/>
      <c r="Q709" s="17"/>
      <c r="R709" s="18"/>
    </row>
    <row r="710" spans="1:18" ht="18.75" customHeight="1" x14ac:dyDescent="0.2">
      <c r="A710" s="21"/>
      <c r="B710" s="21"/>
      <c r="K710" s="17"/>
      <c r="L710" s="17"/>
      <c r="M710" s="17"/>
      <c r="N710" s="17"/>
      <c r="O710" s="17"/>
      <c r="P710" s="17"/>
      <c r="Q710" s="17"/>
      <c r="R710" s="18"/>
    </row>
    <row r="711" spans="1:18" ht="18.75" customHeight="1" x14ac:dyDescent="0.2">
      <c r="A711" s="21"/>
      <c r="B711" s="21"/>
      <c r="K711" s="17"/>
      <c r="L711" s="17"/>
      <c r="M711" s="17"/>
      <c r="N711" s="17"/>
      <c r="O711" s="17"/>
      <c r="P711" s="17"/>
      <c r="Q711" s="17"/>
      <c r="R711" s="18"/>
    </row>
    <row r="712" spans="1:18" ht="18.75" customHeight="1" x14ac:dyDescent="0.2">
      <c r="A712" s="21"/>
      <c r="B712" s="21"/>
      <c r="K712" s="17"/>
      <c r="L712" s="17"/>
      <c r="M712" s="17"/>
      <c r="N712" s="17"/>
      <c r="O712" s="17"/>
      <c r="P712" s="17"/>
      <c r="Q712" s="17"/>
      <c r="R712" s="18"/>
    </row>
    <row r="713" spans="1:18" ht="18.75" customHeight="1" x14ac:dyDescent="0.2">
      <c r="A713" s="21"/>
      <c r="B713" s="21"/>
      <c r="K713" s="17"/>
      <c r="L713" s="17"/>
      <c r="M713" s="17"/>
      <c r="N713" s="17"/>
      <c r="O713" s="17"/>
      <c r="P713" s="17"/>
      <c r="Q713" s="17"/>
      <c r="R713" s="18"/>
    </row>
    <row r="714" spans="1:18" ht="18.75" customHeight="1" x14ac:dyDescent="0.2">
      <c r="A714" s="21"/>
      <c r="B714" s="21"/>
      <c r="K714" s="17"/>
      <c r="L714" s="17"/>
      <c r="M714" s="17"/>
      <c r="N714" s="17"/>
      <c r="O714" s="17"/>
      <c r="P714" s="17"/>
      <c r="Q714" s="17"/>
      <c r="R714" s="18"/>
    </row>
    <row r="715" spans="1:18" ht="18.75" customHeight="1" x14ac:dyDescent="0.2">
      <c r="A715" s="21"/>
      <c r="B715" s="21"/>
      <c r="K715" s="17"/>
      <c r="L715" s="17"/>
      <c r="M715" s="17"/>
      <c r="N715" s="17"/>
      <c r="O715" s="17"/>
      <c r="P715" s="17"/>
      <c r="Q715" s="17"/>
      <c r="R715" s="18"/>
    </row>
    <row r="716" spans="1:18" ht="18.75" customHeight="1" x14ac:dyDescent="0.2">
      <c r="A716" s="21"/>
      <c r="B716" s="21"/>
      <c r="K716" s="17"/>
      <c r="L716" s="17"/>
      <c r="M716" s="17"/>
      <c r="N716" s="17"/>
      <c r="O716" s="17"/>
      <c r="P716" s="17"/>
      <c r="Q716" s="17"/>
      <c r="R716" s="18"/>
    </row>
    <row r="717" spans="1:18" ht="18.75" customHeight="1" x14ac:dyDescent="0.2">
      <c r="A717" s="21"/>
      <c r="B717" s="21"/>
      <c r="K717" s="17"/>
      <c r="L717" s="17"/>
      <c r="M717" s="17"/>
      <c r="N717" s="17"/>
      <c r="O717" s="17"/>
      <c r="P717" s="17"/>
      <c r="Q717" s="17"/>
      <c r="R717" s="18"/>
    </row>
    <row r="718" spans="1:18" ht="18.75" customHeight="1" x14ac:dyDescent="0.2">
      <c r="A718" s="21"/>
      <c r="B718" s="21"/>
      <c r="K718" s="17"/>
      <c r="L718" s="17"/>
      <c r="M718" s="17"/>
      <c r="N718" s="17"/>
      <c r="O718" s="17"/>
      <c r="P718" s="17"/>
      <c r="Q718" s="17"/>
      <c r="R718" s="18"/>
    </row>
    <row r="719" spans="1:18" ht="18.75" customHeight="1" x14ac:dyDescent="0.2">
      <c r="A719" s="21"/>
      <c r="B719" s="21"/>
      <c r="K719" s="17"/>
      <c r="L719" s="17"/>
      <c r="M719" s="17"/>
      <c r="N719" s="17"/>
      <c r="O719" s="17"/>
      <c r="P719" s="17"/>
      <c r="Q719" s="17"/>
      <c r="R719" s="18"/>
    </row>
    <row r="720" spans="1:18" ht="18.75" customHeight="1" x14ac:dyDescent="0.2">
      <c r="A720" s="21"/>
      <c r="B720" s="21"/>
      <c r="K720" s="17"/>
      <c r="L720" s="17"/>
      <c r="M720" s="17"/>
      <c r="N720" s="17"/>
      <c r="O720" s="17"/>
      <c r="P720" s="17"/>
      <c r="Q720" s="17"/>
      <c r="R720" s="18"/>
    </row>
    <row r="721" spans="1:18" ht="18.75" customHeight="1" x14ac:dyDescent="0.2">
      <c r="A721" s="21"/>
      <c r="B721" s="21"/>
      <c r="K721" s="17"/>
      <c r="L721" s="17"/>
      <c r="M721" s="17"/>
      <c r="N721" s="17"/>
      <c r="O721" s="17"/>
      <c r="P721" s="17"/>
      <c r="Q721" s="17"/>
      <c r="R721" s="18"/>
    </row>
    <row r="722" spans="1:18" ht="18.75" customHeight="1" x14ac:dyDescent="0.2">
      <c r="A722" s="21"/>
      <c r="B722" s="21"/>
      <c r="K722" s="17"/>
      <c r="L722" s="17"/>
      <c r="M722" s="17"/>
      <c r="N722" s="17"/>
      <c r="O722" s="17"/>
      <c r="P722" s="17"/>
      <c r="Q722" s="17"/>
      <c r="R722" s="18"/>
    </row>
    <row r="723" spans="1:18" ht="18.75" customHeight="1" x14ac:dyDescent="0.2">
      <c r="A723" s="21"/>
      <c r="B723" s="21"/>
      <c r="K723" s="17"/>
      <c r="L723" s="17"/>
      <c r="M723" s="17"/>
      <c r="N723" s="17"/>
      <c r="O723" s="17"/>
      <c r="P723" s="17"/>
      <c r="Q723" s="17"/>
      <c r="R723" s="18"/>
    </row>
    <row r="724" spans="1:18" ht="18.75" customHeight="1" x14ac:dyDescent="0.2">
      <c r="A724" s="21"/>
      <c r="B724" s="21"/>
      <c r="K724" s="17"/>
      <c r="L724" s="17"/>
      <c r="M724" s="17"/>
      <c r="N724" s="17"/>
      <c r="O724" s="17"/>
      <c r="P724" s="17"/>
      <c r="Q724" s="17"/>
      <c r="R724" s="18"/>
    </row>
    <row r="725" spans="1:18" ht="18.75" customHeight="1" x14ac:dyDescent="0.2">
      <c r="A725" s="21"/>
      <c r="B725" s="21"/>
      <c r="K725" s="17"/>
      <c r="L725" s="17"/>
      <c r="M725" s="17"/>
      <c r="N725" s="17"/>
      <c r="O725" s="17"/>
      <c r="P725" s="17"/>
      <c r="Q725" s="17"/>
      <c r="R725" s="18"/>
    </row>
    <row r="726" spans="1:18" ht="18.75" customHeight="1" x14ac:dyDescent="0.2">
      <c r="A726" s="21"/>
      <c r="B726" s="21"/>
      <c r="K726" s="17"/>
      <c r="L726" s="17"/>
      <c r="M726" s="17"/>
      <c r="N726" s="17"/>
      <c r="O726" s="17"/>
      <c r="P726" s="17"/>
      <c r="Q726" s="17"/>
      <c r="R726" s="18"/>
    </row>
    <row r="727" spans="1:18" ht="18.75" customHeight="1" x14ac:dyDescent="0.2">
      <c r="A727" s="21"/>
      <c r="B727" s="21"/>
      <c r="K727" s="17"/>
      <c r="L727" s="17"/>
      <c r="M727" s="17"/>
      <c r="N727" s="17"/>
      <c r="O727" s="17"/>
      <c r="P727" s="17"/>
      <c r="Q727" s="17"/>
      <c r="R727" s="18"/>
    </row>
    <row r="728" spans="1:18" ht="18.75" customHeight="1" x14ac:dyDescent="0.2">
      <c r="A728" s="21"/>
      <c r="B728" s="21"/>
      <c r="K728" s="17"/>
      <c r="L728" s="17"/>
      <c r="M728" s="17"/>
      <c r="N728" s="17"/>
      <c r="O728" s="17"/>
      <c r="P728" s="17"/>
      <c r="Q728" s="17"/>
      <c r="R728" s="18"/>
    </row>
    <row r="729" spans="1:18" ht="18.75" customHeight="1" x14ac:dyDescent="0.2">
      <c r="A729" s="21"/>
      <c r="B729" s="21"/>
      <c r="K729" s="17"/>
      <c r="L729" s="17"/>
      <c r="M729" s="17"/>
      <c r="N729" s="17"/>
      <c r="O729" s="17"/>
      <c r="P729" s="17"/>
      <c r="Q729" s="17"/>
      <c r="R729" s="18"/>
    </row>
    <row r="730" spans="1:18" ht="18.75" customHeight="1" x14ac:dyDescent="0.2">
      <c r="A730" s="21"/>
      <c r="B730" s="21"/>
      <c r="K730" s="17"/>
      <c r="L730" s="17"/>
      <c r="M730" s="17"/>
      <c r="N730" s="17"/>
      <c r="O730" s="17"/>
      <c r="P730" s="17"/>
      <c r="Q730" s="17"/>
      <c r="R730" s="18"/>
    </row>
    <row r="731" spans="1:18" ht="18.75" customHeight="1" x14ac:dyDescent="0.2">
      <c r="A731" s="21"/>
      <c r="B731" s="21"/>
      <c r="K731" s="17"/>
      <c r="L731" s="17"/>
      <c r="M731" s="17"/>
      <c r="N731" s="17"/>
      <c r="O731" s="17"/>
      <c r="P731" s="17"/>
      <c r="Q731" s="17"/>
      <c r="R731" s="18"/>
    </row>
    <row r="732" spans="1:18" ht="18.75" customHeight="1" x14ac:dyDescent="0.2">
      <c r="A732" s="21"/>
      <c r="B732" s="21"/>
      <c r="K732" s="17"/>
      <c r="L732" s="17"/>
      <c r="M732" s="17"/>
      <c r="N732" s="17"/>
      <c r="O732" s="17"/>
      <c r="P732" s="17"/>
      <c r="Q732" s="17"/>
      <c r="R732" s="18"/>
    </row>
    <row r="733" spans="1:18" ht="18.75" customHeight="1" x14ac:dyDescent="0.2">
      <c r="A733" s="21"/>
      <c r="B733" s="21"/>
      <c r="K733" s="17"/>
      <c r="L733" s="17"/>
      <c r="M733" s="17"/>
      <c r="N733" s="17"/>
      <c r="O733" s="17"/>
      <c r="P733" s="17"/>
      <c r="Q733" s="17"/>
      <c r="R733" s="18"/>
    </row>
    <row r="734" spans="1:18" ht="18.75" customHeight="1" x14ac:dyDescent="0.2">
      <c r="A734" s="21"/>
      <c r="B734" s="21"/>
      <c r="K734" s="17"/>
      <c r="L734" s="17"/>
      <c r="M734" s="17"/>
      <c r="N734" s="17"/>
      <c r="O734" s="17"/>
      <c r="P734" s="17"/>
      <c r="Q734" s="17"/>
      <c r="R734" s="18"/>
    </row>
    <row r="735" spans="1:18" ht="18.75" customHeight="1" x14ac:dyDescent="0.2">
      <c r="A735" s="21"/>
      <c r="B735" s="21"/>
      <c r="K735" s="17"/>
      <c r="L735" s="17"/>
      <c r="M735" s="17"/>
      <c r="N735" s="17"/>
      <c r="O735" s="17"/>
      <c r="P735" s="17"/>
      <c r="Q735" s="17"/>
      <c r="R735" s="18"/>
    </row>
    <row r="736" spans="1:18" ht="18.75" customHeight="1" x14ac:dyDescent="0.2">
      <c r="A736" s="21"/>
      <c r="B736" s="21"/>
      <c r="K736" s="17"/>
      <c r="L736" s="17"/>
      <c r="M736" s="17"/>
      <c r="N736" s="17"/>
      <c r="O736" s="17"/>
      <c r="P736" s="17"/>
      <c r="Q736" s="17"/>
      <c r="R736" s="18"/>
    </row>
    <row r="737" spans="1:18" ht="18.75" customHeight="1" x14ac:dyDescent="0.2">
      <c r="A737" s="21"/>
      <c r="B737" s="21"/>
      <c r="K737" s="17"/>
      <c r="L737" s="17"/>
      <c r="M737" s="17"/>
      <c r="N737" s="17"/>
      <c r="O737" s="17"/>
      <c r="P737" s="17"/>
      <c r="Q737" s="17"/>
      <c r="R737" s="18"/>
    </row>
    <row r="738" spans="1:18" ht="18.75" customHeight="1" x14ac:dyDescent="0.2">
      <c r="A738" s="21"/>
      <c r="B738" s="21"/>
      <c r="K738" s="17"/>
      <c r="L738" s="17"/>
      <c r="M738" s="17"/>
      <c r="N738" s="17"/>
      <c r="O738" s="17"/>
      <c r="P738" s="17"/>
      <c r="Q738" s="17"/>
      <c r="R738" s="18"/>
    </row>
    <row r="739" spans="1:18" ht="18.75" customHeight="1" x14ac:dyDescent="0.2">
      <c r="A739" s="21"/>
      <c r="B739" s="21"/>
      <c r="K739" s="17"/>
      <c r="L739" s="17"/>
      <c r="M739" s="17"/>
      <c r="N739" s="17"/>
      <c r="O739" s="17"/>
      <c r="P739" s="17"/>
      <c r="Q739" s="17"/>
      <c r="R739" s="18"/>
    </row>
    <row r="740" spans="1:18" ht="18.75" customHeight="1" x14ac:dyDescent="0.2">
      <c r="A740" s="21"/>
      <c r="B740" s="21"/>
      <c r="K740" s="17"/>
      <c r="L740" s="17"/>
      <c r="M740" s="17"/>
      <c r="N740" s="17"/>
      <c r="O740" s="17"/>
      <c r="P740" s="17"/>
      <c r="Q740" s="17"/>
      <c r="R740" s="18"/>
    </row>
    <row r="741" spans="1:18" ht="18.75" customHeight="1" x14ac:dyDescent="0.2">
      <c r="A741" s="21"/>
      <c r="B741" s="21"/>
      <c r="K741" s="17"/>
      <c r="L741" s="17"/>
      <c r="M741" s="17"/>
      <c r="N741" s="17"/>
      <c r="O741" s="17"/>
      <c r="P741" s="17"/>
      <c r="Q741" s="17"/>
      <c r="R741" s="18"/>
    </row>
    <row r="742" spans="1:18" ht="18.75" customHeight="1" x14ac:dyDescent="0.2">
      <c r="A742" s="21"/>
      <c r="B742" s="21"/>
      <c r="K742" s="17"/>
      <c r="L742" s="17"/>
      <c r="M742" s="17"/>
      <c r="N742" s="17"/>
      <c r="O742" s="17"/>
      <c r="P742" s="17"/>
      <c r="Q742" s="17"/>
      <c r="R742" s="18"/>
    </row>
    <row r="743" spans="1:18" ht="18.75" customHeight="1" x14ac:dyDescent="0.2">
      <c r="A743" s="21"/>
      <c r="B743" s="21"/>
      <c r="K743" s="17"/>
      <c r="L743" s="17"/>
      <c r="M743" s="17"/>
      <c r="N743" s="17"/>
      <c r="O743" s="17"/>
      <c r="P743" s="17"/>
      <c r="Q743" s="17"/>
      <c r="R743" s="18"/>
    </row>
    <row r="744" spans="1:18" ht="18.75" customHeight="1" x14ac:dyDescent="0.2">
      <c r="A744" s="21"/>
      <c r="B744" s="21"/>
      <c r="K744" s="17"/>
      <c r="L744" s="17"/>
      <c r="M744" s="17"/>
      <c r="N744" s="17"/>
      <c r="O744" s="17"/>
      <c r="P744" s="17"/>
      <c r="Q744" s="17"/>
      <c r="R744" s="18"/>
    </row>
    <row r="745" spans="1:18" ht="18.75" customHeight="1" x14ac:dyDescent="0.2">
      <c r="A745" s="21"/>
      <c r="B745" s="21"/>
      <c r="K745" s="17"/>
      <c r="L745" s="17"/>
      <c r="M745" s="17"/>
      <c r="N745" s="17"/>
      <c r="O745" s="17"/>
      <c r="P745" s="17"/>
      <c r="Q745" s="17"/>
      <c r="R745" s="18"/>
    </row>
    <row r="746" spans="1:18" ht="18.75" customHeight="1" x14ac:dyDescent="0.2">
      <c r="A746" s="21"/>
      <c r="B746" s="21"/>
      <c r="K746" s="17"/>
      <c r="L746" s="17"/>
      <c r="M746" s="17"/>
      <c r="N746" s="17"/>
      <c r="O746" s="17"/>
      <c r="P746" s="17"/>
      <c r="Q746" s="17"/>
      <c r="R746" s="18"/>
    </row>
    <row r="747" spans="1:18" ht="18.75" customHeight="1" x14ac:dyDescent="0.2">
      <c r="A747" s="21"/>
      <c r="B747" s="21"/>
      <c r="K747" s="17"/>
      <c r="L747" s="17"/>
      <c r="M747" s="17"/>
      <c r="N747" s="17"/>
      <c r="O747" s="17"/>
      <c r="P747" s="17"/>
      <c r="Q747" s="17"/>
      <c r="R747" s="18"/>
    </row>
    <row r="748" spans="1:18" ht="18.75" customHeight="1" x14ac:dyDescent="0.2">
      <c r="A748" s="21"/>
      <c r="B748" s="21"/>
      <c r="K748" s="17"/>
      <c r="L748" s="17"/>
      <c r="M748" s="17"/>
      <c r="N748" s="17"/>
      <c r="O748" s="17"/>
      <c r="P748" s="17"/>
      <c r="Q748" s="17"/>
      <c r="R748" s="18"/>
    </row>
    <row r="749" spans="1:18" ht="18.75" customHeight="1" x14ac:dyDescent="0.2">
      <c r="A749" s="21"/>
      <c r="B749" s="21"/>
      <c r="K749" s="17"/>
      <c r="L749" s="17"/>
      <c r="M749" s="17"/>
      <c r="N749" s="17"/>
      <c r="O749" s="17"/>
      <c r="P749" s="17"/>
      <c r="Q749" s="17"/>
      <c r="R749" s="18"/>
    </row>
    <row r="750" spans="1:18" ht="18.75" customHeight="1" x14ac:dyDescent="0.2">
      <c r="A750" s="21"/>
      <c r="B750" s="21"/>
      <c r="K750" s="17"/>
      <c r="L750" s="17"/>
      <c r="M750" s="17"/>
      <c r="N750" s="17"/>
      <c r="O750" s="17"/>
      <c r="P750" s="17"/>
      <c r="Q750" s="17"/>
      <c r="R750" s="18"/>
    </row>
    <row r="751" spans="1:18" ht="18.75" customHeight="1" x14ac:dyDescent="0.2">
      <c r="A751" s="21"/>
      <c r="B751" s="21"/>
      <c r="K751" s="17"/>
      <c r="L751" s="17"/>
      <c r="M751" s="17"/>
      <c r="N751" s="17"/>
      <c r="O751" s="17"/>
      <c r="P751" s="17"/>
      <c r="Q751" s="17"/>
      <c r="R751" s="18"/>
    </row>
    <row r="752" spans="1:18" ht="18.75" customHeight="1" x14ac:dyDescent="0.2">
      <c r="A752" s="21"/>
      <c r="B752" s="21"/>
      <c r="K752" s="17"/>
      <c r="L752" s="17"/>
      <c r="M752" s="17"/>
      <c r="N752" s="17"/>
      <c r="O752" s="17"/>
      <c r="P752" s="17"/>
      <c r="Q752" s="17"/>
      <c r="R752" s="18"/>
    </row>
    <row r="753" spans="1:18" ht="18.75" customHeight="1" x14ac:dyDescent="0.2">
      <c r="A753" s="21"/>
      <c r="B753" s="21"/>
      <c r="K753" s="17"/>
      <c r="L753" s="17"/>
      <c r="M753" s="17"/>
      <c r="N753" s="17"/>
      <c r="O753" s="17"/>
      <c r="P753" s="17"/>
      <c r="Q753" s="17"/>
      <c r="R753" s="18"/>
    </row>
    <row r="754" spans="1:18" ht="18.75" customHeight="1" x14ac:dyDescent="0.2">
      <c r="A754" s="21"/>
      <c r="B754" s="21"/>
      <c r="K754" s="17"/>
      <c r="L754" s="17"/>
      <c r="M754" s="17"/>
      <c r="N754" s="17"/>
      <c r="O754" s="17"/>
      <c r="P754" s="17"/>
      <c r="Q754" s="17"/>
      <c r="R754" s="18"/>
    </row>
    <row r="755" spans="1:18" ht="18.75" customHeight="1" x14ac:dyDescent="0.2">
      <c r="A755" s="21"/>
      <c r="B755" s="21"/>
      <c r="K755" s="17"/>
      <c r="L755" s="17"/>
      <c r="M755" s="17"/>
      <c r="N755" s="17"/>
      <c r="O755" s="17"/>
      <c r="P755" s="17"/>
      <c r="Q755" s="17"/>
      <c r="R755" s="18"/>
    </row>
    <row r="756" spans="1:18" ht="18.75" customHeight="1" x14ac:dyDescent="0.2">
      <c r="A756" s="21"/>
      <c r="B756" s="21"/>
      <c r="K756" s="17"/>
      <c r="L756" s="17"/>
      <c r="M756" s="17"/>
      <c r="N756" s="17"/>
      <c r="O756" s="17"/>
      <c r="P756" s="17"/>
      <c r="Q756" s="17"/>
      <c r="R756" s="18"/>
    </row>
    <row r="757" spans="1:18" ht="18.75" customHeight="1" x14ac:dyDescent="0.2">
      <c r="A757" s="21"/>
      <c r="B757" s="21"/>
      <c r="K757" s="17"/>
      <c r="L757" s="17"/>
      <c r="M757" s="17"/>
      <c r="N757" s="17"/>
      <c r="O757" s="17"/>
      <c r="P757" s="17"/>
      <c r="Q757" s="17"/>
      <c r="R757" s="18"/>
    </row>
    <row r="758" spans="1:18" ht="18.75" customHeight="1" x14ac:dyDescent="0.2">
      <c r="A758" s="21"/>
      <c r="B758" s="21"/>
      <c r="K758" s="17"/>
      <c r="L758" s="17"/>
      <c r="M758" s="17"/>
      <c r="N758" s="17"/>
      <c r="O758" s="17"/>
      <c r="P758" s="17"/>
      <c r="Q758" s="17"/>
      <c r="R758" s="18"/>
    </row>
    <row r="759" spans="1:18" ht="18.75" customHeight="1" x14ac:dyDescent="0.2">
      <c r="A759" s="21"/>
      <c r="B759" s="21"/>
      <c r="K759" s="17"/>
      <c r="L759" s="17"/>
      <c r="M759" s="17"/>
      <c r="N759" s="17"/>
      <c r="O759" s="17"/>
      <c r="P759" s="17"/>
      <c r="Q759" s="17"/>
      <c r="R759" s="18"/>
    </row>
    <row r="760" spans="1:18" ht="18.75" customHeight="1" x14ac:dyDescent="0.2">
      <c r="A760" s="21"/>
      <c r="B760" s="21"/>
      <c r="K760" s="17"/>
      <c r="L760" s="17"/>
      <c r="M760" s="17"/>
      <c r="N760" s="17"/>
      <c r="O760" s="17"/>
      <c r="P760" s="17"/>
      <c r="Q760" s="17"/>
      <c r="R760" s="18"/>
    </row>
    <row r="761" spans="1:18" ht="18.75" customHeight="1" x14ac:dyDescent="0.2">
      <c r="A761" s="21"/>
      <c r="B761" s="21"/>
      <c r="K761" s="17"/>
      <c r="L761" s="17"/>
      <c r="M761" s="17"/>
      <c r="N761" s="17"/>
      <c r="O761" s="17"/>
      <c r="P761" s="17"/>
      <c r="Q761" s="17"/>
      <c r="R761" s="18"/>
    </row>
    <row r="762" spans="1:18" ht="18.75" customHeight="1" x14ac:dyDescent="0.2">
      <c r="A762" s="21"/>
      <c r="B762" s="21"/>
      <c r="K762" s="17"/>
      <c r="L762" s="17"/>
      <c r="M762" s="17"/>
      <c r="N762" s="17"/>
      <c r="O762" s="17"/>
      <c r="P762" s="17"/>
      <c r="Q762" s="17"/>
      <c r="R762" s="18"/>
    </row>
    <row r="763" spans="1:18" ht="18.75" customHeight="1" x14ac:dyDescent="0.2">
      <c r="A763" s="21"/>
      <c r="B763" s="21"/>
      <c r="K763" s="17"/>
      <c r="L763" s="17"/>
      <c r="M763" s="17"/>
      <c r="N763" s="17"/>
      <c r="O763" s="17"/>
      <c r="P763" s="17"/>
      <c r="Q763" s="17"/>
      <c r="R763" s="18"/>
    </row>
    <row r="764" spans="1:18" ht="18.75" customHeight="1" x14ac:dyDescent="0.2">
      <c r="A764" s="21"/>
      <c r="B764" s="21"/>
      <c r="K764" s="17"/>
      <c r="L764" s="17"/>
      <c r="M764" s="17"/>
      <c r="N764" s="17"/>
      <c r="O764" s="17"/>
      <c r="P764" s="17"/>
      <c r="Q764" s="17"/>
      <c r="R764" s="18"/>
    </row>
    <row r="765" spans="1:18" ht="18.75" customHeight="1" x14ac:dyDescent="0.2">
      <c r="A765" s="21"/>
      <c r="B765" s="21"/>
      <c r="K765" s="17"/>
      <c r="L765" s="17"/>
      <c r="M765" s="17"/>
      <c r="N765" s="17"/>
      <c r="O765" s="17"/>
      <c r="P765" s="17"/>
      <c r="Q765" s="17"/>
      <c r="R765" s="18"/>
    </row>
    <row r="766" spans="1:18" ht="18.75" customHeight="1" x14ac:dyDescent="0.2">
      <c r="A766" s="21"/>
      <c r="B766" s="21"/>
      <c r="K766" s="17"/>
      <c r="L766" s="17"/>
      <c r="M766" s="17"/>
      <c r="N766" s="17"/>
      <c r="O766" s="17"/>
      <c r="P766" s="17"/>
      <c r="Q766" s="17"/>
      <c r="R766" s="18"/>
    </row>
    <row r="767" spans="1:18" ht="18.75" customHeight="1" x14ac:dyDescent="0.2">
      <c r="A767" s="21"/>
      <c r="B767" s="21"/>
      <c r="K767" s="17"/>
      <c r="L767" s="17"/>
      <c r="M767" s="17"/>
      <c r="N767" s="17"/>
      <c r="O767" s="17"/>
      <c r="P767" s="17"/>
      <c r="Q767" s="17"/>
      <c r="R767" s="18"/>
    </row>
    <row r="768" spans="1:18" ht="18.75" customHeight="1" x14ac:dyDescent="0.2">
      <c r="A768" s="21"/>
      <c r="B768" s="21"/>
      <c r="K768" s="17"/>
      <c r="L768" s="17"/>
      <c r="M768" s="17"/>
      <c r="N768" s="17"/>
      <c r="O768" s="17"/>
      <c r="P768" s="17"/>
      <c r="Q768" s="17"/>
      <c r="R768" s="18"/>
    </row>
    <row r="769" spans="1:18" ht="18.75" customHeight="1" x14ac:dyDescent="0.2">
      <c r="A769" s="21"/>
      <c r="B769" s="21"/>
      <c r="K769" s="17"/>
      <c r="L769" s="17"/>
      <c r="M769" s="17"/>
      <c r="N769" s="17"/>
      <c r="O769" s="17"/>
      <c r="P769" s="17"/>
      <c r="Q769" s="17"/>
      <c r="R769" s="18"/>
    </row>
    <row r="770" spans="1:18" ht="18.75" customHeight="1" x14ac:dyDescent="0.2">
      <c r="A770" s="21"/>
      <c r="B770" s="21"/>
      <c r="K770" s="17"/>
      <c r="L770" s="17"/>
      <c r="M770" s="17"/>
      <c r="N770" s="17"/>
      <c r="O770" s="17"/>
      <c r="P770" s="17"/>
      <c r="Q770" s="17"/>
      <c r="R770" s="18"/>
    </row>
    <row r="771" spans="1:18" ht="18.75" customHeight="1" x14ac:dyDescent="0.2">
      <c r="A771" s="21"/>
      <c r="B771" s="21"/>
      <c r="K771" s="17"/>
      <c r="L771" s="17"/>
      <c r="M771" s="17"/>
      <c r="N771" s="17"/>
      <c r="O771" s="17"/>
      <c r="P771" s="17"/>
      <c r="Q771" s="17"/>
      <c r="R771" s="18"/>
    </row>
    <row r="772" spans="1:18" ht="18.75" customHeight="1" x14ac:dyDescent="0.2">
      <c r="A772" s="21"/>
      <c r="B772" s="21"/>
      <c r="K772" s="17"/>
      <c r="L772" s="17"/>
      <c r="M772" s="17"/>
      <c r="N772" s="17"/>
      <c r="O772" s="17"/>
      <c r="P772" s="17"/>
      <c r="Q772" s="17"/>
      <c r="R772" s="18"/>
    </row>
    <row r="773" spans="1:18" ht="18.75" customHeight="1" x14ac:dyDescent="0.2">
      <c r="A773" s="21"/>
      <c r="B773" s="21"/>
      <c r="K773" s="17"/>
      <c r="L773" s="17"/>
      <c r="M773" s="17"/>
      <c r="N773" s="17"/>
      <c r="O773" s="17"/>
      <c r="P773" s="17"/>
      <c r="Q773" s="17"/>
      <c r="R773" s="18"/>
    </row>
    <row r="774" spans="1:18" ht="18.75" customHeight="1" x14ac:dyDescent="0.2">
      <c r="A774" s="21"/>
      <c r="B774" s="21"/>
      <c r="K774" s="17"/>
      <c r="L774" s="17"/>
      <c r="M774" s="17"/>
      <c r="N774" s="17"/>
      <c r="O774" s="17"/>
      <c r="P774" s="17"/>
      <c r="Q774" s="17"/>
      <c r="R774" s="18"/>
    </row>
    <row r="775" spans="1:18" ht="18.75" customHeight="1" x14ac:dyDescent="0.2">
      <c r="A775" s="21"/>
      <c r="B775" s="21"/>
      <c r="K775" s="17"/>
      <c r="L775" s="17"/>
      <c r="M775" s="17"/>
      <c r="N775" s="17"/>
      <c r="O775" s="17"/>
      <c r="P775" s="17"/>
      <c r="Q775" s="17"/>
      <c r="R775" s="18"/>
    </row>
    <row r="776" spans="1:18" ht="18.75" customHeight="1" x14ac:dyDescent="0.2">
      <c r="A776" s="21"/>
      <c r="B776" s="21"/>
      <c r="K776" s="17"/>
      <c r="L776" s="17"/>
      <c r="M776" s="17"/>
      <c r="N776" s="17"/>
      <c r="O776" s="17"/>
      <c r="P776" s="17"/>
      <c r="Q776" s="17"/>
      <c r="R776" s="18"/>
    </row>
    <row r="777" spans="1:18" ht="18.75" customHeight="1" x14ac:dyDescent="0.2">
      <c r="A777" s="21"/>
      <c r="B777" s="21"/>
      <c r="K777" s="17"/>
      <c r="L777" s="17"/>
      <c r="M777" s="17"/>
      <c r="N777" s="17"/>
      <c r="O777" s="17"/>
      <c r="P777" s="17"/>
      <c r="Q777" s="17"/>
      <c r="R777" s="18"/>
    </row>
    <row r="778" spans="1:18" ht="18.75" customHeight="1" x14ac:dyDescent="0.2">
      <c r="A778" s="21"/>
      <c r="B778" s="21"/>
      <c r="K778" s="17"/>
      <c r="L778" s="17"/>
      <c r="M778" s="17"/>
      <c r="N778" s="17"/>
      <c r="O778" s="17"/>
      <c r="P778" s="17"/>
      <c r="Q778" s="17"/>
      <c r="R778" s="18"/>
    </row>
    <row r="779" spans="1:18" ht="18.75" customHeight="1" x14ac:dyDescent="0.2">
      <c r="A779" s="21"/>
      <c r="B779" s="21"/>
      <c r="K779" s="17"/>
      <c r="L779" s="17"/>
      <c r="M779" s="17"/>
      <c r="N779" s="17"/>
      <c r="O779" s="17"/>
      <c r="P779" s="17"/>
      <c r="Q779" s="17"/>
      <c r="R779" s="18"/>
    </row>
    <row r="780" spans="1:18" ht="18.75" customHeight="1" x14ac:dyDescent="0.2">
      <c r="A780" s="21"/>
      <c r="B780" s="21"/>
      <c r="K780" s="17"/>
      <c r="L780" s="17"/>
      <c r="M780" s="17"/>
      <c r="N780" s="17"/>
      <c r="O780" s="17"/>
      <c r="P780" s="17"/>
      <c r="Q780" s="17"/>
      <c r="R780" s="18"/>
    </row>
    <row r="781" spans="1:18" ht="18.75" customHeight="1" x14ac:dyDescent="0.2">
      <c r="A781" s="21"/>
      <c r="B781" s="21"/>
      <c r="K781" s="17"/>
      <c r="L781" s="17"/>
      <c r="M781" s="17"/>
      <c r="N781" s="17"/>
      <c r="O781" s="17"/>
      <c r="P781" s="17"/>
      <c r="Q781" s="17"/>
      <c r="R781" s="18"/>
    </row>
    <row r="782" spans="1:18" ht="18.75" customHeight="1" x14ac:dyDescent="0.2">
      <c r="A782" s="21"/>
      <c r="B782" s="21"/>
      <c r="K782" s="17"/>
      <c r="L782" s="17"/>
      <c r="M782" s="17"/>
      <c r="N782" s="17"/>
      <c r="O782" s="17"/>
      <c r="P782" s="17"/>
      <c r="Q782" s="17"/>
      <c r="R782" s="18"/>
    </row>
    <row r="783" spans="1:18" ht="18.75" customHeight="1" x14ac:dyDescent="0.2">
      <c r="A783" s="21"/>
      <c r="B783" s="21"/>
      <c r="K783" s="17"/>
      <c r="L783" s="17"/>
      <c r="M783" s="17"/>
      <c r="N783" s="17"/>
      <c r="O783" s="17"/>
      <c r="P783" s="17"/>
      <c r="Q783" s="17"/>
      <c r="R783" s="18"/>
    </row>
    <row r="784" spans="1:18" ht="18.75" customHeight="1" x14ac:dyDescent="0.2">
      <c r="A784" s="21"/>
      <c r="B784" s="21"/>
      <c r="K784" s="17"/>
      <c r="L784" s="17"/>
      <c r="M784" s="17"/>
      <c r="N784" s="17"/>
      <c r="O784" s="17"/>
      <c r="P784" s="17"/>
      <c r="Q784" s="17"/>
      <c r="R784" s="18"/>
    </row>
    <row r="785" spans="1:18" ht="18.75" customHeight="1" x14ac:dyDescent="0.2">
      <c r="A785" s="21"/>
      <c r="B785" s="21"/>
      <c r="K785" s="17"/>
      <c r="L785" s="17"/>
      <c r="M785" s="17"/>
      <c r="N785" s="17"/>
      <c r="O785" s="17"/>
      <c r="P785" s="17"/>
      <c r="Q785" s="17"/>
      <c r="R785" s="18"/>
    </row>
    <row r="786" spans="1:18" ht="18.75" customHeight="1" x14ac:dyDescent="0.2">
      <c r="A786" s="21"/>
      <c r="B786" s="21"/>
      <c r="K786" s="17"/>
      <c r="L786" s="17"/>
      <c r="M786" s="17"/>
      <c r="N786" s="17"/>
      <c r="O786" s="17"/>
      <c r="P786" s="17"/>
      <c r="Q786" s="17"/>
      <c r="R786" s="18"/>
    </row>
    <row r="787" spans="1:18" ht="18.75" customHeight="1" x14ac:dyDescent="0.2">
      <c r="A787" s="21"/>
      <c r="B787" s="21"/>
      <c r="K787" s="17"/>
      <c r="L787" s="17"/>
      <c r="M787" s="17"/>
      <c r="N787" s="17"/>
      <c r="O787" s="17"/>
      <c r="P787" s="17"/>
      <c r="Q787" s="17"/>
      <c r="R787" s="18"/>
    </row>
    <row r="788" spans="1:18" ht="18.75" customHeight="1" x14ac:dyDescent="0.2">
      <c r="A788" s="21"/>
      <c r="B788" s="21"/>
      <c r="K788" s="17"/>
      <c r="L788" s="17"/>
      <c r="M788" s="17"/>
      <c r="N788" s="17"/>
      <c r="O788" s="17"/>
      <c r="P788" s="17"/>
      <c r="Q788" s="17"/>
      <c r="R788" s="18"/>
    </row>
    <row r="789" spans="1:18" ht="18.75" customHeight="1" x14ac:dyDescent="0.2">
      <c r="A789" s="21"/>
      <c r="B789" s="21"/>
      <c r="K789" s="17"/>
      <c r="L789" s="17"/>
      <c r="M789" s="17"/>
      <c r="N789" s="17"/>
      <c r="O789" s="17"/>
      <c r="P789" s="17"/>
      <c r="Q789" s="17"/>
      <c r="R789" s="18"/>
    </row>
    <row r="790" spans="1:18" ht="18.75" customHeight="1" x14ac:dyDescent="0.2">
      <c r="A790" s="21"/>
      <c r="B790" s="21"/>
      <c r="K790" s="17"/>
      <c r="L790" s="17"/>
      <c r="M790" s="17"/>
      <c r="N790" s="17"/>
      <c r="O790" s="17"/>
      <c r="P790" s="17"/>
      <c r="Q790" s="17"/>
      <c r="R790" s="18"/>
    </row>
    <row r="791" spans="1:18" ht="18.75" customHeight="1" x14ac:dyDescent="0.2">
      <c r="A791" s="21"/>
      <c r="B791" s="21"/>
      <c r="K791" s="17"/>
      <c r="L791" s="17"/>
      <c r="M791" s="17"/>
      <c r="N791" s="17"/>
      <c r="O791" s="17"/>
      <c r="P791" s="17"/>
      <c r="Q791" s="17"/>
      <c r="R791" s="18"/>
    </row>
    <row r="792" spans="1:18" ht="18.75" customHeight="1" x14ac:dyDescent="0.2">
      <c r="A792" s="21"/>
      <c r="B792" s="21"/>
      <c r="K792" s="17"/>
      <c r="L792" s="17"/>
      <c r="M792" s="17"/>
      <c r="N792" s="17"/>
      <c r="O792" s="17"/>
      <c r="P792" s="17"/>
      <c r="Q792" s="17"/>
      <c r="R792" s="18"/>
    </row>
    <row r="793" spans="1:18" ht="18.75" customHeight="1" x14ac:dyDescent="0.2">
      <c r="A793" s="21"/>
      <c r="B793" s="21"/>
      <c r="K793" s="17"/>
      <c r="L793" s="17"/>
      <c r="M793" s="17"/>
      <c r="N793" s="17"/>
      <c r="O793" s="17"/>
      <c r="P793" s="17"/>
      <c r="Q793" s="17"/>
      <c r="R793" s="18"/>
    </row>
    <row r="794" spans="1:18" ht="18.75" customHeight="1" x14ac:dyDescent="0.2">
      <c r="A794" s="21"/>
      <c r="B794" s="21"/>
      <c r="K794" s="17"/>
      <c r="L794" s="17"/>
      <c r="M794" s="17"/>
      <c r="N794" s="17"/>
      <c r="O794" s="17"/>
      <c r="P794" s="17"/>
      <c r="Q794" s="17"/>
      <c r="R794" s="18"/>
    </row>
    <row r="795" spans="1:18" ht="18.75" customHeight="1" x14ac:dyDescent="0.2">
      <c r="A795" s="21"/>
      <c r="B795" s="21"/>
      <c r="K795" s="17"/>
      <c r="L795" s="17"/>
      <c r="M795" s="17"/>
      <c r="N795" s="17"/>
      <c r="O795" s="17"/>
      <c r="P795" s="17"/>
      <c r="Q795" s="17"/>
      <c r="R795" s="18"/>
    </row>
    <row r="796" spans="1:18" ht="18.75" customHeight="1" x14ac:dyDescent="0.2">
      <c r="A796" s="21"/>
      <c r="B796" s="21"/>
      <c r="K796" s="17"/>
      <c r="L796" s="17"/>
      <c r="M796" s="17"/>
      <c r="N796" s="17"/>
      <c r="O796" s="17"/>
      <c r="P796" s="17"/>
      <c r="Q796" s="17"/>
      <c r="R796" s="18"/>
    </row>
    <row r="797" spans="1:18" ht="18.75" customHeight="1" x14ac:dyDescent="0.2">
      <c r="A797" s="21"/>
      <c r="B797" s="21"/>
      <c r="K797" s="17"/>
      <c r="L797" s="17"/>
      <c r="M797" s="17"/>
      <c r="N797" s="17"/>
      <c r="O797" s="17"/>
      <c r="P797" s="17"/>
      <c r="Q797" s="17"/>
      <c r="R797" s="18"/>
    </row>
    <row r="798" spans="1:18" ht="18.75" customHeight="1" x14ac:dyDescent="0.2">
      <c r="A798" s="21"/>
      <c r="B798" s="21"/>
      <c r="K798" s="17"/>
      <c r="L798" s="17"/>
      <c r="M798" s="17"/>
      <c r="N798" s="17"/>
      <c r="O798" s="17"/>
      <c r="P798" s="17"/>
      <c r="Q798" s="17"/>
      <c r="R798" s="18"/>
    </row>
    <row r="799" spans="1:18" ht="18.75" customHeight="1" x14ac:dyDescent="0.2">
      <c r="A799" s="21"/>
      <c r="B799" s="21"/>
      <c r="K799" s="17"/>
      <c r="L799" s="17"/>
      <c r="M799" s="17"/>
      <c r="N799" s="17"/>
      <c r="O799" s="17"/>
      <c r="P799" s="17"/>
      <c r="Q799" s="17"/>
      <c r="R799" s="18"/>
    </row>
    <row r="800" spans="1:18" ht="18.75" customHeight="1" x14ac:dyDescent="0.2">
      <c r="A800" s="21"/>
      <c r="B800" s="21"/>
      <c r="K800" s="17"/>
      <c r="L800" s="17"/>
      <c r="M800" s="17"/>
      <c r="N800" s="17"/>
      <c r="O800" s="17"/>
      <c r="P800" s="17"/>
      <c r="Q800" s="17"/>
      <c r="R800" s="18"/>
    </row>
    <row r="801" spans="1:18" ht="18.75" customHeight="1" x14ac:dyDescent="0.2">
      <c r="A801" s="21"/>
      <c r="B801" s="21"/>
      <c r="K801" s="17"/>
      <c r="L801" s="17"/>
      <c r="M801" s="17"/>
      <c r="N801" s="17"/>
      <c r="O801" s="17"/>
      <c r="P801" s="17"/>
      <c r="Q801" s="17"/>
      <c r="R801" s="18"/>
    </row>
    <row r="802" spans="1:18" ht="18.75" customHeight="1" x14ac:dyDescent="0.2">
      <c r="A802" s="21"/>
      <c r="B802" s="21"/>
      <c r="K802" s="17"/>
      <c r="L802" s="17"/>
      <c r="M802" s="17"/>
      <c r="N802" s="17"/>
      <c r="O802" s="17"/>
      <c r="P802" s="17"/>
      <c r="Q802" s="17"/>
      <c r="R802" s="18"/>
    </row>
    <row r="803" spans="1:18" ht="18.75" customHeight="1" x14ac:dyDescent="0.2">
      <c r="A803" s="21"/>
      <c r="B803" s="21"/>
      <c r="K803" s="17"/>
      <c r="L803" s="17"/>
      <c r="M803" s="17"/>
      <c r="N803" s="17"/>
      <c r="O803" s="17"/>
      <c r="P803" s="17"/>
      <c r="Q803" s="17"/>
      <c r="R803" s="18"/>
    </row>
    <row r="804" spans="1:18" ht="18.75" customHeight="1" x14ac:dyDescent="0.2">
      <c r="A804" s="21"/>
      <c r="B804" s="21"/>
      <c r="K804" s="17"/>
      <c r="L804" s="17"/>
      <c r="M804" s="17"/>
      <c r="N804" s="17"/>
      <c r="O804" s="17"/>
      <c r="P804" s="17"/>
      <c r="Q804" s="17"/>
      <c r="R804" s="18"/>
    </row>
    <row r="805" spans="1:18" ht="18.75" customHeight="1" x14ac:dyDescent="0.2">
      <c r="A805" s="21"/>
      <c r="B805" s="21"/>
      <c r="K805" s="17"/>
      <c r="L805" s="17"/>
      <c r="M805" s="17"/>
      <c r="N805" s="17"/>
      <c r="O805" s="17"/>
      <c r="P805" s="17"/>
      <c r="Q805" s="17"/>
      <c r="R805" s="18"/>
    </row>
    <row r="806" spans="1:18" ht="18.75" customHeight="1" x14ac:dyDescent="0.2">
      <c r="A806" s="21"/>
      <c r="B806" s="21"/>
      <c r="K806" s="17"/>
      <c r="L806" s="17"/>
      <c r="M806" s="17"/>
      <c r="N806" s="17"/>
      <c r="O806" s="17"/>
      <c r="P806" s="17"/>
      <c r="Q806" s="17"/>
      <c r="R806" s="18"/>
    </row>
    <row r="807" spans="1:18" ht="18.75" customHeight="1" x14ac:dyDescent="0.2">
      <c r="A807" s="21"/>
      <c r="B807" s="21"/>
      <c r="K807" s="17"/>
      <c r="L807" s="17"/>
      <c r="M807" s="17"/>
      <c r="N807" s="17"/>
      <c r="O807" s="17"/>
      <c r="P807" s="17"/>
      <c r="Q807" s="17"/>
      <c r="R807" s="18"/>
    </row>
    <row r="808" spans="1:18" ht="18.75" customHeight="1" x14ac:dyDescent="0.2">
      <c r="A808" s="21"/>
      <c r="B808" s="21"/>
      <c r="K808" s="17"/>
      <c r="L808" s="17"/>
      <c r="M808" s="17"/>
      <c r="N808" s="17"/>
      <c r="O808" s="17"/>
      <c r="P808" s="17"/>
      <c r="Q808" s="17"/>
      <c r="R808" s="18"/>
    </row>
    <row r="809" spans="1:18" ht="18.75" customHeight="1" x14ac:dyDescent="0.2">
      <c r="A809" s="21"/>
      <c r="B809" s="21"/>
      <c r="K809" s="17"/>
      <c r="L809" s="17"/>
      <c r="M809" s="17"/>
      <c r="N809" s="17"/>
      <c r="O809" s="17"/>
      <c r="P809" s="17"/>
      <c r="Q809" s="17"/>
      <c r="R809" s="18"/>
    </row>
    <row r="810" spans="1:18" ht="18.75" customHeight="1" x14ac:dyDescent="0.2">
      <c r="A810" s="21"/>
      <c r="B810" s="21"/>
      <c r="K810" s="17"/>
      <c r="L810" s="17"/>
      <c r="M810" s="17"/>
      <c r="N810" s="17"/>
      <c r="O810" s="17"/>
      <c r="P810" s="17"/>
      <c r="Q810" s="17"/>
      <c r="R810" s="18"/>
    </row>
    <row r="811" spans="1:18" ht="18.75" customHeight="1" x14ac:dyDescent="0.2">
      <c r="A811" s="21"/>
      <c r="B811" s="21"/>
      <c r="K811" s="17"/>
      <c r="L811" s="17"/>
      <c r="M811" s="17"/>
      <c r="N811" s="17"/>
      <c r="O811" s="17"/>
      <c r="P811" s="17"/>
      <c r="Q811" s="17"/>
      <c r="R811" s="18"/>
    </row>
    <row r="812" spans="1:18" ht="18.75" customHeight="1" x14ac:dyDescent="0.2">
      <c r="A812" s="21"/>
      <c r="B812" s="21"/>
      <c r="K812" s="17"/>
      <c r="L812" s="17"/>
      <c r="M812" s="17"/>
      <c r="N812" s="17"/>
      <c r="O812" s="17"/>
      <c r="P812" s="17"/>
      <c r="Q812" s="17"/>
      <c r="R812" s="18"/>
    </row>
    <row r="813" spans="1:18" ht="18.75" customHeight="1" x14ac:dyDescent="0.2">
      <c r="A813" s="21"/>
      <c r="B813" s="21"/>
      <c r="K813" s="17"/>
      <c r="L813" s="17"/>
      <c r="M813" s="17"/>
      <c r="N813" s="17"/>
      <c r="O813" s="17"/>
      <c r="P813" s="17"/>
      <c r="Q813" s="17"/>
      <c r="R813" s="18"/>
    </row>
    <row r="814" spans="1:18" ht="18.75" customHeight="1" x14ac:dyDescent="0.2">
      <c r="A814" s="21"/>
      <c r="B814" s="21"/>
      <c r="K814" s="17"/>
      <c r="L814" s="17"/>
      <c r="M814" s="17"/>
      <c r="N814" s="17"/>
      <c r="O814" s="17"/>
      <c r="P814" s="17"/>
      <c r="Q814" s="17"/>
      <c r="R814" s="18"/>
    </row>
    <row r="815" spans="1:18" ht="18.75" customHeight="1" x14ac:dyDescent="0.2">
      <c r="A815" s="21"/>
      <c r="B815" s="21"/>
      <c r="K815" s="17"/>
      <c r="L815" s="17"/>
      <c r="M815" s="17"/>
      <c r="N815" s="17"/>
      <c r="O815" s="17"/>
      <c r="P815" s="17"/>
      <c r="Q815" s="17"/>
      <c r="R815" s="18"/>
    </row>
    <row r="816" spans="1:18" ht="18.75" customHeight="1" x14ac:dyDescent="0.2">
      <c r="A816" s="21"/>
      <c r="B816" s="21"/>
      <c r="K816" s="17"/>
      <c r="L816" s="17"/>
      <c r="M816" s="17"/>
      <c r="N816" s="17"/>
      <c r="O816" s="17"/>
      <c r="P816" s="17"/>
      <c r="Q816" s="17"/>
      <c r="R816" s="18"/>
    </row>
    <row r="817" spans="1:18" ht="18.75" customHeight="1" x14ac:dyDescent="0.2">
      <c r="A817" s="21"/>
      <c r="B817" s="21"/>
      <c r="K817" s="17"/>
      <c r="L817" s="17"/>
      <c r="M817" s="17"/>
      <c r="N817" s="17"/>
      <c r="O817" s="17"/>
      <c r="P817" s="17"/>
      <c r="Q817" s="17"/>
      <c r="R817" s="18"/>
    </row>
    <row r="818" spans="1:18" ht="18.75" customHeight="1" x14ac:dyDescent="0.2">
      <c r="A818" s="21"/>
      <c r="B818" s="21"/>
      <c r="K818" s="17"/>
      <c r="L818" s="17"/>
      <c r="M818" s="17"/>
      <c r="N818" s="17"/>
      <c r="O818" s="17"/>
      <c r="P818" s="17"/>
      <c r="Q818" s="17"/>
      <c r="R818" s="18"/>
    </row>
    <row r="819" spans="1:18" ht="18.75" customHeight="1" x14ac:dyDescent="0.2">
      <c r="A819" s="21"/>
      <c r="B819" s="21"/>
      <c r="K819" s="17"/>
      <c r="L819" s="17"/>
      <c r="M819" s="17"/>
      <c r="N819" s="17"/>
      <c r="O819" s="17"/>
      <c r="P819" s="17"/>
      <c r="Q819" s="17"/>
      <c r="R819" s="18"/>
    </row>
    <row r="820" spans="1:18" ht="18.75" customHeight="1" x14ac:dyDescent="0.2">
      <c r="A820" s="21"/>
      <c r="B820" s="21"/>
      <c r="K820" s="17"/>
      <c r="L820" s="17"/>
      <c r="M820" s="17"/>
      <c r="N820" s="17"/>
      <c r="O820" s="17"/>
      <c r="P820" s="17"/>
      <c r="Q820" s="17"/>
      <c r="R820" s="18"/>
    </row>
    <row r="821" spans="1:18" ht="18.75" customHeight="1" x14ac:dyDescent="0.2">
      <c r="A821" s="21"/>
      <c r="B821" s="21"/>
      <c r="K821" s="17"/>
      <c r="L821" s="17"/>
      <c r="M821" s="17"/>
      <c r="N821" s="17"/>
      <c r="O821" s="17"/>
      <c r="P821" s="17"/>
      <c r="Q821" s="17"/>
      <c r="R821" s="18"/>
    </row>
    <row r="822" spans="1:18" ht="18.75" customHeight="1" x14ac:dyDescent="0.2">
      <c r="A822" s="21"/>
      <c r="B822" s="21"/>
      <c r="K822" s="17"/>
      <c r="L822" s="17"/>
      <c r="M822" s="17"/>
      <c r="N822" s="17"/>
      <c r="O822" s="17"/>
      <c r="P822" s="17"/>
      <c r="Q822" s="17"/>
      <c r="R822" s="18"/>
    </row>
    <row r="823" spans="1:18" ht="18.75" customHeight="1" x14ac:dyDescent="0.2">
      <c r="A823" s="21"/>
      <c r="B823" s="21"/>
      <c r="K823" s="17"/>
      <c r="L823" s="17"/>
      <c r="M823" s="17"/>
      <c r="N823" s="17"/>
      <c r="O823" s="17"/>
      <c r="P823" s="17"/>
      <c r="Q823" s="17"/>
      <c r="R823" s="18"/>
    </row>
    <row r="824" spans="1:18" ht="18.75" customHeight="1" x14ac:dyDescent="0.2">
      <c r="A824" s="21"/>
      <c r="B824" s="21"/>
      <c r="K824" s="17"/>
      <c r="L824" s="17"/>
      <c r="M824" s="17"/>
      <c r="N824" s="17"/>
      <c r="O824" s="17"/>
      <c r="P824" s="17"/>
      <c r="Q824" s="17"/>
      <c r="R824" s="18"/>
    </row>
    <row r="825" spans="1:18" ht="18.75" customHeight="1" x14ac:dyDescent="0.2">
      <c r="A825" s="21"/>
      <c r="B825" s="21"/>
      <c r="K825" s="17"/>
      <c r="L825" s="17"/>
      <c r="M825" s="17"/>
      <c r="N825" s="17"/>
      <c r="O825" s="17"/>
      <c r="P825" s="17"/>
      <c r="Q825" s="17"/>
      <c r="R825" s="18"/>
    </row>
    <row r="826" spans="1:18" ht="18.75" customHeight="1" x14ac:dyDescent="0.2">
      <c r="A826" s="21"/>
      <c r="B826" s="21"/>
      <c r="K826" s="17"/>
      <c r="L826" s="17"/>
      <c r="M826" s="17"/>
      <c r="N826" s="17"/>
      <c r="O826" s="17"/>
      <c r="P826" s="17"/>
      <c r="Q826" s="17"/>
      <c r="R826" s="18"/>
    </row>
    <row r="827" spans="1:18" ht="18.75" customHeight="1" x14ac:dyDescent="0.2">
      <c r="A827" s="21"/>
      <c r="B827" s="21"/>
      <c r="K827" s="17"/>
      <c r="L827" s="17"/>
      <c r="M827" s="17"/>
      <c r="N827" s="17"/>
      <c r="O827" s="17"/>
      <c r="P827" s="17"/>
      <c r="Q827" s="17"/>
      <c r="R827" s="18"/>
    </row>
    <row r="828" spans="1:18" ht="18.75" customHeight="1" x14ac:dyDescent="0.2">
      <c r="A828" s="21"/>
      <c r="B828" s="21"/>
      <c r="K828" s="17"/>
      <c r="L828" s="17"/>
      <c r="M828" s="17"/>
      <c r="N828" s="17"/>
      <c r="O828" s="17"/>
      <c r="P828" s="17"/>
      <c r="Q828" s="17"/>
      <c r="R828" s="18"/>
    </row>
    <row r="829" spans="1:18" ht="18.75" customHeight="1" x14ac:dyDescent="0.2">
      <c r="A829" s="21"/>
      <c r="B829" s="21"/>
      <c r="K829" s="17"/>
      <c r="L829" s="17"/>
      <c r="M829" s="17"/>
      <c r="N829" s="17"/>
      <c r="O829" s="17"/>
      <c r="P829" s="17"/>
      <c r="Q829" s="17"/>
      <c r="R829" s="18"/>
    </row>
    <row r="830" spans="1:18" ht="18.75" customHeight="1" x14ac:dyDescent="0.2">
      <c r="A830" s="21"/>
      <c r="B830" s="21"/>
      <c r="K830" s="17"/>
      <c r="L830" s="17"/>
      <c r="M830" s="17"/>
      <c r="N830" s="17"/>
      <c r="O830" s="17"/>
      <c r="P830" s="17"/>
      <c r="Q830" s="17"/>
      <c r="R830" s="18"/>
    </row>
    <row r="831" spans="1:18" ht="18.75" customHeight="1" x14ac:dyDescent="0.2">
      <c r="A831" s="21"/>
      <c r="B831" s="21"/>
      <c r="K831" s="17"/>
      <c r="L831" s="17"/>
      <c r="M831" s="17"/>
      <c r="N831" s="17"/>
      <c r="O831" s="17"/>
      <c r="P831" s="17"/>
      <c r="Q831" s="17"/>
      <c r="R831" s="18"/>
    </row>
    <row r="832" spans="1:18" ht="18.75" customHeight="1" x14ac:dyDescent="0.2">
      <c r="A832" s="21"/>
      <c r="B832" s="21"/>
      <c r="K832" s="17"/>
      <c r="L832" s="17"/>
      <c r="M832" s="17"/>
      <c r="N832" s="17"/>
      <c r="O832" s="17"/>
      <c r="P832" s="17"/>
      <c r="Q832" s="17"/>
      <c r="R832" s="18"/>
    </row>
    <row r="833" spans="1:18" ht="18.75" customHeight="1" x14ac:dyDescent="0.2">
      <c r="A833" s="21"/>
      <c r="B833" s="21"/>
      <c r="K833" s="17"/>
      <c r="L833" s="17"/>
      <c r="M833" s="17"/>
      <c r="N833" s="17"/>
      <c r="O833" s="17"/>
      <c r="P833" s="17"/>
      <c r="Q833" s="17"/>
      <c r="R833" s="18"/>
    </row>
    <row r="834" spans="1:18" ht="18.75" customHeight="1" x14ac:dyDescent="0.2">
      <c r="A834" s="21"/>
      <c r="B834" s="21"/>
      <c r="K834" s="17"/>
      <c r="L834" s="17"/>
      <c r="M834" s="17"/>
      <c r="N834" s="17"/>
      <c r="O834" s="17"/>
      <c r="P834" s="17"/>
      <c r="Q834" s="17"/>
      <c r="R834" s="18"/>
    </row>
    <row r="835" spans="1:18" ht="18.75" customHeight="1" x14ac:dyDescent="0.2">
      <c r="A835" s="21"/>
      <c r="B835" s="21"/>
      <c r="K835" s="17"/>
      <c r="L835" s="17"/>
      <c r="M835" s="17"/>
      <c r="N835" s="17"/>
      <c r="O835" s="17"/>
      <c r="P835" s="17"/>
      <c r="Q835" s="17"/>
      <c r="R835" s="18"/>
    </row>
    <row r="836" spans="1:18" ht="18.75" customHeight="1" x14ac:dyDescent="0.2">
      <c r="A836" s="21"/>
      <c r="B836" s="21"/>
      <c r="K836" s="17"/>
      <c r="L836" s="17"/>
      <c r="M836" s="17"/>
      <c r="N836" s="17"/>
      <c r="O836" s="17"/>
      <c r="P836" s="17"/>
      <c r="Q836" s="17"/>
      <c r="R836" s="18"/>
    </row>
    <row r="837" spans="1:18" ht="18.75" customHeight="1" x14ac:dyDescent="0.2">
      <c r="A837" s="21"/>
      <c r="B837" s="21"/>
      <c r="K837" s="17"/>
      <c r="L837" s="17"/>
      <c r="M837" s="17"/>
      <c r="N837" s="17"/>
      <c r="O837" s="17"/>
      <c r="P837" s="17"/>
      <c r="Q837" s="17"/>
      <c r="R837" s="18"/>
    </row>
    <row r="838" spans="1:18" ht="18.75" customHeight="1" x14ac:dyDescent="0.2">
      <c r="A838" s="21"/>
      <c r="B838" s="21"/>
      <c r="K838" s="17"/>
      <c r="L838" s="17"/>
      <c r="M838" s="17"/>
      <c r="N838" s="17"/>
      <c r="O838" s="17"/>
      <c r="P838" s="17"/>
      <c r="Q838" s="17"/>
      <c r="R838" s="18"/>
    </row>
    <row r="839" spans="1:18" ht="18.75" customHeight="1" x14ac:dyDescent="0.2">
      <c r="A839" s="21"/>
      <c r="B839" s="21"/>
      <c r="K839" s="17"/>
      <c r="L839" s="17"/>
      <c r="M839" s="17"/>
      <c r="N839" s="17"/>
      <c r="O839" s="17"/>
      <c r="P839" s="17"/>
      <c r="Q839" s="17"/>
      <c r="R839" s="18"/>
    </row>
    <row r="840" spans="1:18" ht="18.75" customHeight="1" x14ac:dyDescent="0.2">
      <c r="A840" s="21"/>
      <c r="B840" s="21"/>
      <c r="K840" s="17"/>
      <c r="L840" s="17"/>
      <c r="M840" s="17"/>
      <c r="N840" s="17"/>
      <c r="O840" s="17"/>
      <c r="P840" s="17"/>
      <c r="Q840" s="17"/>
      <c r="R840" s="18"/>
    </row>
    <row r="841" spans="1:18" ht="18.75" customHeight="1" x14ac:dyDescent="0.2">
      <c r="A841" s="21"/>
      <c r="B841" s="21"/>
      <c r="K841" s="17"/>
      <c r="L841" s="17"/>
      <c r="M841" s="17"/>
      <c r="N841" s="17"/>
      <c r="O841" s="17"/>
      <c r="P841" s="17"/>
      <c r="Q841" s="17"/>
      <c r="R841" s="18"/>
    </row>
    <row r="842" spans="1:18" ht="18.75" customHeight="1" x14ac:dyDescent="0.2">
      <c r="A842" s="21"/>
      <c r="B842" s="21"/>
      <c r="K842" s="17"/>
      <c r="L842" s="17"/>
      <c r="M842" s="17"/>
      <c r="N842" s="17"/>
      <c r="O842" s="17"/>
      <c r="P842" s="17"/>
      <c r="Q842" s="17"/>
      <c r="R842" s="18"/>
    </row>
    <row r="843" spans="1:18" ht="18.75" customHeight="1" x14ac:dyDescent="0.2">
      <c r="A843" s="21"/>
      <c r="B843" s="21"/>
      <c r="K843" s="17"/>
      <c r="L843" s="17"/>
      <c r="M843" s="17"/>
      <c r="N843" s="17"/>
      <c r="O843" s="17"/>
      <c r="P843" s="17"/>
      <c r="Q843" s="17"/>
      <c r="R843" s="18"/>
    </row>
    <row r="844" spans="1:18" ht="18.75" customHeight="1" x14ac:dyDescent="0.2">
      <c r="A844" s="21"/>
      <c r="B844" s="21"/>
      <c r="K844" s="17"/>
      <c r="L844" s="17"/>
      <c r="M844" s="17"/>
      <c r="N844" s="17"/>
      <c r="O844" s="17"/>
      <c r="P844" s="17"/>
      <c r="Q844" s="17"/>
      <c r="R844" s="18"/>
    </row>
    <row r="845" spans="1:18" ht="18.75" customHeight="1" x14ac:dyDescent="0.2">
      <c r="A845" s="21"/>
      <c r="B845" s="21"/>
      <c r="K845" s="17"/>
      <c r="L845" s="17"/>
      <c r="M845" s="17"/>
      <c r="N845" s="17"/>
      <c r="O845" s="17"/>
      <c r="P845" s="17"/>
      <c r="Q845" s="17"/>
      <c r="R845" s="18"/>
    </row>
    <row r="846" spans="1:18" ht="18.75" customHeight="1" x14ac:dyDescent="0.2">
      <c r="A846" s="21"/>
      <c r="B846" s="21"/>
      <c r="K846" s="17"/>
      <c r="L846" s="17"/>
      <c r="M846" s="17"/>
      <c r="N846" s="17"/>
      <c r="O846" s="17"/>
      <c r="P846" s="17"/>
      <c r="Q846" s="17"/>
      <c r="R846" s="18"/>
    </row>
    <row r="847" spans="1:18" ht="18.75" customHeight="1" x14ac:dyDescent="0.2">
      <c r="A847" s="21"/>
      <c r="B847" s="21"/>
      <c r="K847" s="17"/>
      <c r="L847" s="17"/>
      <c r="M847" s="17"/>
      <c r="N847" s="17"/>
      <c r="O847" s="17"/>
      <c r="P847" s="17"/>
      <c r="Q847" s="17"/>
      <c r="R847" s="18"/>
    </row>
    <row r="848" spans="1:18" ht="18.75" customHeight="1" x14ac:dyDescent="0.2">
      <c r="A848" s="21"/>
      <c r="B848" s="21"/>
      <c r="K848" s="17"/>
      <c r="L848" s="17"/>
      <c r="M848" s="17"/>
      <c r="N848" s="17"/>
      <c r="O848" s="17"/>
      <c r="P848" s="17"/>
      <c r="Q848" s="17"/>
      <c r="R848" s="18"/>
    </row>
    <row r="849" spans="1:18" ht="18.75" customHeight="1" x14ac:dyDescent="0.2">
      <c r="A849" s="21"/>
      <c r="B849" s="21"/>
      <c r="K849" s="17"/>
      <c r="L849" s="17"/>
      <c r="M849" s="17"/>
      <c r="N849" s="17"/>
      <c r="O849" s="17"/>
      <c r="P849" s="17"/>
      <c r="Q849" s="17"/>
      <c r="R849" s="18"/>
    </row>
    <row r="850" spans="1:18" ht="18.75" customHeight="1" x14ac:dyDescent="0.2">
      <c r="A850" s="21"/>
      <c r="B850" s="21"/>
      <c r="K850" s="17"/>
      <c r="L850" s="17"/>
      <c r="M850" s="17"/>
      <c r="N850" s="17"/>
      <c r="O850" s="17"/>
      <c r="P850" s="17"/>
      <c r="Q850" s="17"/>
      <c r="R850" s="18"/>
    </row>
    <row r="851" spans="1:18" ht="18.75" customHeight="1" x14ac:dyDescent="0.2">
      <c r="A851" s="21"/>
      <c r="B851" s="21"/>
      <c r="K851" s="17"/>
      <c r="L851" s="17"/>
      <c r="M851" s="17"/>
      <c r="N851" s="17"/>
      <c r="O851" s="17"/>
      <c r="P851" s="17"/>
      <c r="Q851" s="17"/>
      <c r="R851" s="18"/>
    </row>
    <row r="852" spans="1:18" ht="18.75" customHeight="1" x14ac:dyDescent="0.2">
      <c r="A852" s="21"/>
      <c r="B852" s="21"/>
      <c r="K852" s="17"/>
      <c r="L852" s="17"/>
      <c r="M852" s="17"/>
      <c r="N852" s="17"/>
      <c r="O852" s="17"/>
      <c r="P852" s="17"/>
      <c r="Q852" s="17"/>
      <c r="R852" s="18"/>
    </row>
    <row r="853" spans="1:18" ht="18.75" customHeight="1" x14ac:dyDescent="0.2">
      <c r="A853" s="21"/>
      <c r="B853" s="21"/>
      <c r="K853" s="17"/>
      <c r="L853" s="17"/>
      <c r="M853" s="17"/>
      <c r="N853" s="17"/>
      <c r="O853" s="17"/>
      <c r="P853" s="17"/>
      <c r="Q853" s="17"/>
      <c r="R853" s="18"/>
    </row>
    <row r="854" spans="1:18" ht="18.75" customHeight="1" x14ac:dyDescent="0.2">
      <c r="A854" s="21"/>
      <c r="B854" s="21"/>
      <c r="K854" s="17"/>
      <c r="L854" s="17"/>
      <c r="M854" s="17"/>
      <c r="N854" s="17"/>
      <c r="O854" s="17"/>
      <c r="P854" s="17"/>
      <c r="Q854" s="17"/>
      <c r="R854" s="18"/>
    </row>
    <row r="855" spans="1:18" ht="18.75" customHeight="1" x14ac:dyDescent="0.2">
      <c r="A855" s="21"/>
      <c r="B855" s="21"/>
      <c r="K855" s="17"/>
      <c r="L855" s="17"/>
      <c r="M855" s="17"/>
      <c r="N855" s="17"/>
      <c r="O855" s="17"/>
      <c r="P855" s="17"/>
      <c r="Q855" s="17"/>
      <c r="R855" s="18"/>
    </row>
    <row r="856" spans="1:18" ht="18.75" customHeight="1" x14ac:dyDescent="0.2">
      <c r="A856" s="21"/>
      <c r="B856" s="21"/>
      <c r="K856" s="17"/>
      <c r="L856" s="17"/>
      <c r="M856" s="17"/>
      <c r="N856" s="17"/>
      <c r="O856" s="17"/>
      <c r="P856" s="17"/>
      <c r="Q856" s="17"/>
      <c r="R856" s="18"/>
    </row>
    <row r="857" spans="1:18" ht="18.75" customHeight="1" x14ac:dyDescent="0.2">
      <c r="A857" s="21"/>
      <c r="B857" s="21"/>
      <c r="K857" s="17"/>
      <c r="L857" s="17"/>
      <c r="M857" s="17"/>
      <c r="N857" s="17"/>
      <c r="O857" s="17"/>
      <c r="P857" s="17"/>
      <c r="Q857" s="17"/>
      <c r="R857" s="18"/>
    </row>
    <row r="858" spans="1:18" ht="18.75" customHeight="1" x14ac:dyDescent="0.2">
      <c r="A858" s="21"/>
      <c r="B858" s="21"/>
      <c r="K858" s="17"/>
      <c r="L858" s="17"/>
      <c r="M858" s="17"/>
      <c r="N858" s="17"/>
      <c r="O858" s="17"/>
      <c r="P858" s="17"/>
      <c r="Q858" s="17"/>
      <c r="R858" s="18"/>
    </row>
    <row r="859" spans="1:18" ht="18.75" customHeight="1" x14ac:dyDescent="0.2">
      <c r="A859" s="21"/>
      <c r="B859" s="21"/>
      <c r="K859" s="17"/>
      <c r="L859" s="17"/>
      <c r="M859" s="17"/>
      <c r="N859" s="17"/>
      <c r="O859" s="17"/>
      <c r="P859" s="17"/>
      <c r="Q859" s="17"/>
      <c r="R859" s="18"/>
    </row>
    <row r="860" spans="1:18" ht="18.75" customHeight="1" x14ac:dyDescent="0.2">
      <c r="A860" s="21"/>
      <c r="B860" s="21"/>
      <c r="K860" s="17"/>
      <c r="L860" s="17"/>
      <c r="M860" s="17"/>
      <c r="N860" s="17"/>
      <c r="O860" s="17"/>
      <c r="P860" s="17"/>
      <c r="Q860" s="17"/>
      <c r="R860" s="18"/>
    </row>
    <row r="861" spans="1:18" ht="18.75" customHeight="1" x14ac:dyDescent="0.2">
      <c r="A861" s="21"/>
      <c r="B861" s="21"/>
      <c r="K861" s="17"/>
      <c r="L861" s="17"/>
      <c r="M861" s="17"/>
      <c r="N861" s="17"/>
      <c r="O861" s="17"/>
      <c r="P861" s="17"/>
      <c r="Q861" s="17"/>
      <c r="R861" s="18"/>
    </row>
    <row r="862" spans="1:18" ht="18.75" customHeight="1" x14ac:dyDescent="0.2">
      <c r="A862" s="21"/>
      <c r="B862" s="21"/>
      <c r="K862" s="17"/>
      <c r="L862" s="17"/>
      <c r="M862" s="17"/>
      <c r="N862" s="17"/>
      <c r="O862" s="17"/>
      <c r="P862" s="17"/>
      <c r="Q862" s="17"/>
      <c r="R862" s="18"/>
    </row>
    <row r="863" spans="1:18" ht="18.75" customHeight="1" x14ac:dyDescent="0.2">
      <c r="A863" s="21"/>
      <c r="B863" s="21"/>
      <c r="K863" s="17"/>
      <c r="L863" s="17"/>
      <c r="M863" s="17"/>
      <c r="N863" s="17"/>
      <c r="O863" s="17"/>
      <c r="P863" s="17"/>
      <c r="Q863" s="17"/>
      <c r="R863" s="18"/>
    </row>
    <row r="864" spans="1:18" ht="18.75" customHeight="1" x14ac:dyDescent="0.2">
      <c r="A864" s="21"/>
      <c r="B864" s="21"/>
      <c r="K864" s="17"/>
      <c r="L864" s="17"/>
      <c r="M864" s="17"/>
      <c r="N864" s="17"/>
      <c r="O864" s="17"/>
      <c r="P864" s="17"/>
      <c r="Q864" s="17"/>
      <c r="R864" s="18"/>
    </row>
    <row r="865" spans="1:18" ht="18.75" customHeight="1" x14ac:dyDescent="0.2">
      <c r="A865" s="21"/>
      <c r="B865" s="21"/>
      <c r="K865" s="17"/>
      <c r="L865" s="17"/>
      <c r="M865" s="17"/>
      <c r="N865" s="17"/>
      <c r="O865" s="17"/>
      <c r="P865" s="17"/>
      <c r="Q865" s="17"/>
      <c r="R865" s="18"/>
    </row>
    <row r="866" spans="1:18" ht="18.75" customHeight="1" x14ac:dyDescent="0.2">
      <c r="A866" s="21"/>
      <c r="B866" s="21"/>
      <c r="K866" s="17"/>
      <c r="L866" s="17"/>
      <c r="M866" s="17"/>
      <c r="N866" s="17"/>
      <c r="O866" s="17"/>
      <c r="P866" s="17"/>
      <c r="Q866" s="17"/>
      <c r="R866" s="18"/>
    </row>
    <row r="867" spans="1:18" ht="18.75" customHeight="1" x14ac:dyDescent="0.2">
      <c r="A867" s="21"/>
      <c r="B867" s="21"/>
      <c r="K867" s="17"/>
      <c r="L867" s="17"/>
      <c r="M867" s="17"/>
      <c r="N867" s="17"/>
      <c r="O867" s="17"/>
      <c r="P867" s="17"/>
      <c r="Q867" s="17"/>
      <c r="R867" s="18"/>
    </row>
    <row r="868" spans="1:18" ht="18.75" customHeight="1" x14ac:dyDescent="0.2">
      <c r="A868" s="21"/>
      <c r="B868" s="21"/>
      <c r="K868" s="17"/>
      <c r="L868" s="17"/>
      <c r="M868" s="17"/>
      <c r="N868" s="17"/>
      <c r="O868" s="17"/>
      <c r="P868" s="17"/>
      <c r="Q868" s="17"/>
      <c r="R868" s="18"/>
    </row>
    <row r="869" spans="1:18" ht="18.75" customHeight="1" x14ac:dyDescent="0.2">
      <c r="A869" s="21"/>
      <c r="B869" s="21"/>
      <c r="K869" s="17"/>
      <c r="L869" s="17"/>
      <c r="M869" s="17"/>
      <c r="N869" s="17"/>
      <c r="O869" s="17"/>
      <c r="P869" s="17"/>
      <c r="Q869" s="17"/>
      <c r="R869" s="18"/>
    </row>
    <row r="870" spans="1:18" ht="18.75" customHeight="1" x14ac:dyDescent="0.2">
      <c r="A870" s="21"/>
      <c r="B870" s="21"/>
      <c r="K870" s="17"/>
      <c r="L870" s="17"/>
      <c r="M870" s="17"/>
      <c r="N870" s="17"/>
      <c r="O870" s="17"/>
      <c r="P870" s="17"/>
      <c r="Q870" s="17"/>
      <c r="R870" s="18"/>
    </row>
    <row r="871" spans="1:18" ht="18.75" customHeight="1" x14ac:dyDescent="0.2">
      <c r="A871" s="21"/>
      <c r="B871" s="21"/>
      <c r="K871" s="17"/>
      <c r="L871" s="17"/>
      <c r="M871" s="17"/>
      <c r="N871" s="17"/>
      <c r="O871" s="17"/>
      <c r="P871" s="17"/>
      <c r="Q871" s="17"/>
      <c r="R871" s="18"/>
    </row>
    <row r="872" spans="1:18" ht="18.75" customHeight="1" x14ac:dyDescent="0.2">
      <c r="A872" s="21"/>
      <c r="B872" s="21"/>
      <c r="K872" s="17"/>
      <c r="L872" s="17"/>
      <c r="M872" s="17"/>
      <c r="N872" s="17"/>
      <c r="O872" s="17"/>
      <c r="P872" s="17"/>
      <c r="Q872" s="17"/>
      <c r="R872" s="18"/>
    </row>
    <row r="873" spans="1:18" ht="18.75" customHeight="1" x14ac:dyDescent="0.2">
      <c r="A873" s="21"/>
      <c r="B873" s="21"/>
      <c r="K873" s="17"/>
      <c r="L873" s="17"/>
      <c r="M873" s="17"/>
      <c r="N873" s="17"/>
      <c r="O873" s="17"/>
      <c r="P873" s="17"/>
      <c r="Q873" s="17"/>
      <c r="R873" s="18"/>
    </row>
    <row r="874" spans="1:18" ht="18.75" customHeight="1" x14ac:dyDescent="0.2">
      <c r="A874" s="21"/>
      <c r="B874" s="21"/>
      <c r="K874" s="17"/>
      <c r="L874" s="17"/>
      <c r="M874" s="17"/>
      <c r="N874" s="17"/>
      <c r="O874" s="17"/>
      <c r="P874" s="17"/>
      <c r="Q874" s="17"/>
      <c r="R874" s="18"/>
    </row>
    <row r="875" spans="1:18" ht="18.75" customHeight="1" x14ac:dyDescent="0.2">
      <c r="A875" s="21"/>
      <c r="B875" s="21"/>
      <c r="K875" s="17"/>
      <c r="L875" s="17"/>
      <c r="M875" s="17"/>
      <c r="N875" s="17"/>
      <c r="O875" s="17"/>
      <c r="P875" s="17"/>
      <c r="Q875" s="17"/>
      <c r="R875" s="18"/>
    </row>
    <row r="876" spans="1:18" ht="18.75" customHeight="1" x14ac:dyDescent="0.2">
      <c r="A876" s="21"/>
      <c r="B876" s="21"/>
      <c r="K876" s="17"/>
      <c r="L876" s="17"/>
      <c r="M876" s="17"/>
      <c r="N876" s="17"/>
      <c r="O876" s="17"/>
      <c r="P876" s="17"/>
      <c r="Q876" s="17"/>
      <c r="R876" s="18"/>
    </row>
    <row r="877" spans="1:18" ht="18.75" customHeight="1" x14ac:dyDescent="0.2">
      <c r="A877" s="21"/>
      <c r="B877" s="21"/>
      <c r="K877" s="17"/>
      <c r="L877" s="17"/>
      <c r="M877" s="17"/>
      <c r="N877" s="17"/>
      <c r="O877" s="17"/>
      <c r="P877" s="17"/>
      <c r="Q877" s="17"/>
      <c r="R877" s="18"/>
    </row>
    <row r="878" spans="1:18" ht="18.75" customHeight="1" x14ac:dyDescent="0.2">
      <c r="A878" s="21"/>
      <c r="B878" s="21"/>
      <c r="K878" s="17"/>
      <c r="L878" s="17"/>
      <c r="M878" s="17"/>
      <c r="N878" s="17"/>
      <c r="O878" s="17"/>
      <c r="P878" s="17"/>
      <c r="Q878" s="17"/>
      <c r="R878" s="18"/>
    </row>
    <row r="879" spans="1:18" ht="18.75" customHeight="1" x14ac:dyDescent="0.2">
      <c r="A879" s="21"/>
      <c r="B879" s="21"/>
      <c r="K879" s="17"/>
      <c r="L879" s="17"/>
      <c r="M879" s="17"/>
      <c r="N879" s="17"/>
      <c r="O879" s="17"/>
      <c r="P879" s="17"/>
      <c r="Q879" s="17"/>
      <c r="R879" s="18"/>
    </row>
    <row r="880" spans="1:18" ht="18.75" customHeight="1" x14ac:dyDescent="0.2">
      <c r="A880" s="21"/>
      <c r="B880" s="21"/>
      <c r="K880" s="17"/>
      <c r="L880" s="17"/>
      <c r="M880" s="17"/>
      <c r="N880" s="17"/>
      <c r="O880" s="17"/>
      <c r="P880" s="17"/>
      <c r="Q880" s="17"/>
      <c r="R880" s="18"/>
    </row>
    <row r="881" spans="1:18" ht="18.75" customHeight="1" x14ac:dyDescent="0.2">
      <c r="A881" s="21"/>
      <c r="B881" s="21"/>
      <c r="K881" s="17"/>
      <c r="L881" s="17"/>
      <c r="M881" s="17"/>
      <c r="N881" s="17"/>
      <c r="O881" s="17"/>
      <c r="P881" s="17"/>
      <c r="Q881" s="17"/>
      <c r="R881" s="18"/>
    </row>
    <row r="882" spans="1:18" ht="18.75" customHeight="1" x14ac:dyDescent="0.2">
      <c r="A882" s="21"/>
      <c r="B882" s="21"/>
      <c r="K882" s="17"/>
      <c r="L882" s="17"/>
      <c r="M882" s="17"/>
      <c r="N882" s="17"/>
      <c r="O882" s="17"/>
      <c r="P882" s="17"/>
      <c r="Q882" s="17"/>
      <c r="R882" s="18"/>
    </row>
    <row r="883" spans="1:18" ht="18.75" customHeight="1" x14ac:dyDescent="0.2">
      <c r="A883" s="21"/>
      <c r="B883" s="21"/>
      <c r="K883" s="17"/>
      <c r="L883" s="17"/>
      <c r="M883" s="17"/>
      <c r="N883" s="17"/>
      <c r="O883" s="17"/>
      <c r="P883" s="17"/>
      <c r="Q883" s="17"/>
      <c r="R883" s="18"/>
    </row>
    <row r="884" spans="1:18" ht="18.75" customHeight="1" x14ac:dyDescent="0.2">
      <c r="A884" s="21"/>
      <c r="B884" s="21"/>
      <c r="K884" s="17"/>
      <c r="L884" s="17"/>
      <c r="M884" s="17"/>
      <c r="N884" s="17"/>
      <c r="O884" s="17"/>
      <c r="P884" s="17"/>
      <c r="Q884" s="17"/>
      <c r="R884" s="18"/>
    </row>
    <row r="885" spans="1:18" ht="18.75" customHeight="1" x14ac:dyDescent="0.2">
      <c r="A885" s="21"/>
      <c r="B885" s="21"/>
      <c r="K885" s="17"/>
      <c r="L885" s="17"/>
      <c r="M885" s="17"/>
      <c r="N885" s="17"/>
      <c r="O885" s="17"/>
      <c r="P885" s="17"/>
      <c r="Q885" s="17"/>
      <c r="R885" s="18"/>
    </row>
    <row r="886" spans="1:18" ht="18.75" customHeight="1" x14ac:dyDescent="0.2">
      <c r="A886" s="21"/>
      <c r="B886" s="21"/>
      <c r="K886" s="17"/>
      <c r="L886" s="17"/>
      <c r="M886" s="17"/>
      <c r="N886" s="17"/>
      <c r="O886" s="17"/>
      <c r="P886" s="17"/>
      <c r="Q886" s="17"/>
      <c r="R886" s="18"/>
    </row>
    <row r="887" spans="1:18" ht="18.75" customHeight="1" x14ac:dyDescent="0.2">
      <c r="A887" s="21"/>
      <c r="B887" s="21"/>
      <c r="K887" s="17"/>
      <c r="L887" s="17"/>
      <c r="M887" s="17"/>
      <c r="N887" s="17"/>
      <c r="O887" s="17"/>
      <c r="P887" s="17"/>
      <c r="Q887" s="17"/>
      <c r="R887" s="18"/>
    </row>
    <row r="888" spans="1:18" ht="18.75" customHeight="1" x14ac:dyDescent="0.2">
      <c r="A888" s="21"/>
      <c r="B888" s="21"/>
      <c r="K888" s="17"/>
      <c r="L888" s="17"/>
      <c r="M888" s="17"/>
      <c r="N888" s="17"/>
      <c r="O888" s="17"/>
      <c r="P888" s="17"/>
      <c r="Q888" s="17"/>
      <c r="R888" s="18"/>
    </row>
    <row r="889" spans="1:18" ht="18.75" customHeight="1" x14ac:dyDescent="0.2">
      <c r="A889" s="21"/>
      <c r="B889" s="21"/>
      <c r="K889" s="17"/>
      <c r="L889" s="17"/>
      <c r="M889" s="17"/>
      <c r="N889" s="17"/>
      <c r="O889" s="17"/>
      <c r="P889" s="17"/>
      <c r="Q889" s="17"/>
      <c r="R889" s="18"/>
    </row>
    <row r="890" spans="1:18" ht="18.75" customHeight="1" x14ac:dyDescent="0.2">
      <c r="A890" s="21"/>
      <c r="B890" s="21"/>
      <c r="K890" s="17"/>
      <c r="L890" s="17"/>
      <c r="M890" s="17"/>
      <c r="N890" s="17"/>
      <c r="O890" s="17"/>
      <c r="P890" s="17"/>
      <c r="Q890" s="17"/>
      <c r="R890" s="18"/>
    </row>
    <row r="891" spans="1:18" ht="18.75" customHeight="1" x14ac:dyDescent="0.2">
      <c r="A891" s="21"/>
      <c r="B891" s="21"/>
      <c r="K891" s="17"/>
      <c r="L891" s="17"/>
      <c r="M891" s="17"/>
      <c r="N891" s="17"/>
      <c r="O891" s="17"/>
      <c r="P891" s="17"/>
      <c r="Q891" s="17"/>
      <c r="R891" s="18"/>
    </row>
    <row r="892" spans="1:18" ht="18.75" customHeight="1" x14ac:dyDescent="0.2">
      <c r="A892" s="21"/>
      <c r="B892" s="21"/>
      <c r="K892" s="17"/>
      <c r="L892" s="17"/>
      <c r="M892" s="17"/>
      <c r="N892" s="17"/>
      <c r="O892" s="17"/>
      <c r="P892" s="17"/>
      <c r="Q892" s="17"/>
      <c r="R892" s="18"/>
    </row>
    <row r="893" spans="1:18" ht="18.75" customHeight="1" x14ac:dyDescent="0.2">
      <c r="A893" s="21"/>
      <c r="B893" s="21"/>
      <c r="K893" s="17"/>
      <c r="L893" s="17"/>
      <c r="M893" s="17"/>
      <c r="N893" s="17"/>
      <c r="O893" s="17"/>
      <c r="P893" s="17"/>
      <c r="Q893" s="17"/>
      <c r="R893" s="18"/>
    </row>
    <row r="894" spans="1:18" ht="18.75" customHeight="1" x14ac:dyDescent="0.2">
      <c r="A894" s="21"/>
      <c r="B894" s="21"/>
      <c r="K894" s="17"/>
      <c r="L894" s="17"/>
      <c r="M894" s="17"/>
      <c r="N894" s="17"/>
      <c r="O894" s="17"/>
      <c r="P894" s="17"/>
      <c r="Q894" s="17"/>
      <c r="R894" s="18"/>
    </row>
    <row r="895" spans="1:18" ht="18.75" customHeight="1" x14ac:dyDescent="0.2">
      <c r="A895" s="21"/>
      <c r="B895" s="21"/>
      <c r="K895" s="17"/>
      <c r="L895" s="17"/>
      <c r="M895" s="17"/>
      <c r="N895" s="17"/>
      <c r="O895" s="17"/>
      <c r="P895" s="17"/>
      <c r="Q895" s="17"/>
      <c r="R895" s="18"/>
    </row>
    <row r="896" spans="1:18" ht="18.75" customHeight="1" x14ac:dyDescent="0.2">
      <c r="A896" s="21"/>
      <c r="B896" s="21"/>
      <c r="K896" s="17"/>
      <c r="L896" s="17"/>
      <c r="M896" s="17"/>
      <c r="N896" s="17"/>
      <c r="O896" s="17"/>
      <c r="P896" s="17"/>
      <c r="Q896" s="17"/>
      <c r="R896" s="18"/>
    </row>
    <row r="897" spans="1:18" ht="18.75" customHeight="1" x14ac:dyDescent="0.2">
      <c r="A897" s="21"/>
      <c r="B897" s="21"/>
      <c r="K897" s="17"/>
      <c r="L897" s="17"/>
      <c r="M897" s="17"/>
      <c r="N897" s="17"/>
      <c r="O897" s="17"/>
      <c r="P897" s="17"/>
      <c r="Q897" s="17"/>
      <c r="R897" s="18"/>
    </row>
    <row r="898" spans="1:18" ht="18.75" customHeight="1" x14ac:dyDescent="0.2">
      <c r="A898" s="21"/>
      <c r="B898" s="21"/>
      <c r="K898" s="17"/>
      <c r="L898" s="17"/>
      <c r="M898" s="17"/>
      <c r="N898" s="17"/>
      <c r="O898" s="17"/>
      <c r="P898" s="17"/>
      <c r="Q898" s="17"/>
      <c r="R898" s="18"/>
    </row>
    <row r="899" spans="1:18" ht="18.75" customHeight="1" x14ac:dyDescent="0.2">
      <c r="A899" s="21"/>
      <c r="B899" s="21"/>
      <c r="K899" s="17"/>
      <c r="L899" s="17"/>
      <c r="M899" s="17"/>
      <c r="N899" s="17"/>
      <c r="O899" s="17"/>
      <c r="P899" s="17"/>
      <c r="Q899" s="17"/>
      <c r="R899" s="18"/>
    </row>
    <row r="900" spans="1:18" ht="18.75" customHeight="1" x14ac:dyDescent="0.2">
      <c r="A900" s="21"/>
      <c r="B900" s="21"/>
      <c r="K900" s="17"/>
      <c r="L900" s="17"/>
      <c r="M900" s="17"/>
      <c r="N900" s="17"/>
      <c r="O900" s="17"/>
      <c r="P900" s="17"/>
      <c r="Q900" s="17"/>
      <c r="R900" s="18"/>
    </row>
    <row r="901" spans="1:18" ht="18.75" customHeight="1" x14ac:dyDescent="0.2">
      <c r="A901" s="21"/>
      <c r="B901" s="21"/>
      <c r="K901" s="17"/>
      <c r="L901" s="17"/>
      <c r="M901" s="17"/>
      <c r="N901" s="17"/>
      <c r="O901" s="17"/>
      <c r="P901" s="17"/>
      <c r="Q901" s="17"/>
      <c r="R901" s="18"/>
    </row>
    <row r="902" spans="1:18" ht="18.75" customHeight="1" x14ac:dyDescent="0.2">
      <c r="A902" s="21"/>
      <c r="B902" s="21"/>
      <c r="K902" s="17"/>
      <c r="L902" s="17"/>
      <c r="M902" s="17"/>
      <c r="N902" s="17"/>
      <c r="O902" s="17"/>
      <c r="P902" s="17"/>
      <c r="Q902" s="17"/>
      <c r="R902" s="18"/>
    </row>
    <row r="903" spans="1:18" ht="18.75" customHeight="1" x14ac:dyDescent="0.2">
      <c r="A903" s="21"/>
      <c r="B903" s="21"/>
      <c r="K903" s="17"/>
      <c r="L903" s="17"/>
      <c r="M903" s="17"/>
      <c r="N903" s="17"/>
      <c r="O903" s="17"/>
      <c r="P903" s="17"/>
      <c r="Q903" s="17"/>
      <c r="R903" s="18"/>
    </row>
    <row r="904" spans="1:18" ht="18.75" customHeight="1" x14ac:dyDescent="0.2">
      <c r="A904" s="21"/>
      <c r="B904" s="21"/>
      <c r="K904" s="17"/>
      <c r="L904" s="17"/>
      <c r="M904" s="17"/>
      <c r="N904" s="17"/>
      <c r="O904" s="17"/>
      <c r="P904" s="17"/>
      <c r="Q904" s="17"/>
      <c r="R904" s="18"/>
    </row>
    <row r="905" spans="1:18" ht="18.75" customHeight="1" x14ac:dyDescent="0.2">
      <c r="A905" s="21"/>
      <c r="B905" s="21"/>
      <c r="K905" s="17"/>
      <c r="L905" s="17"/>
      <c r="M905" s="17"/>
      <c r="N905" s="17"/>
      <c r="O905" s="17"/>
      <c r="P905" s="17"/>
      <c r="Q905" s="17"/>
      <c r="R905" s="18"/>
    </row>
    <row r="906" spans="1:18" ht="18.75" customHeight="1" x14ac:dyDescent="0.2">
      <c r="A906" s="21"/>
      <c r="B906" s="21"/>
      <c r="K906" s="17"/>
      <c r="L906" s="17"/>
      <c r="M906" s="17"/>
      <c r="N906" s="17"/>
      <c r="O906" s="17"/>
      <c r="P906" s="17"/>
      <c r="Q906" s="17"/>
      <c r="R906" s="18"/>
    </row>
    <row r="907" spans="1:18" ht="18.75" customHeight="1" x14ac:dyDescent="0.2">
      <c r="A907" s="21"/>
      <c r="B907" s="21"/>
      <c r="K907" s="17"/>
      <c r="L907" s="17"/>
      <c r="M907" s="17"/>
      <c r="N907" s="17"/>
      <c r="O907" s="17"/>
      <c r="P907" s="17"/>
      <c r="Q907" s="17"/>
      <c r="R907" s="18"/>
    </row>
    <row r="908" spans="1:18" ht="18.75" customHeight="1" x14ac:dyDescent="0.2">
      <c r="A908" s="21"/>
      <c r="B908" s="21"/>
      <c r="K908" s="17"/>
      <c r="L908" s="17"/>
      <c r="M908" s="17"/>
      <c r="N908" s="17"/>
      <c r="O908" s="17"/>
      <c r="P908" s="17"/>
      <c r="Q908" s="17"/>
      <c r="R908" s="18"/>
    </row>
    <row r="909" spans="1:18" ht="18.75" customHeight="1" x14ac:dyDescent="0.2">
      <c r="A909" s="21"/>
      <c r="B909" s="21"/>
      <c r="K909" s="17"/>
      <c r="L909" s="17"/>
      <c r="M909" s="17"/>
      <c r="N909" s="17"/>
      <c r="O909" s="17"/>
      <c r="P909" s="17"/>
      <c r="Q909" s="17"/>
      <c r="R909" s="18"/>
    </row>
    <row r="910" spans="1:18" ht="18.75" customHeight="1" x14ac:dyDescent="0.2">
      <c r="A910" s="21"/>
      <c r="B910" s="21"/>
      <c r="K910" s="17"/>
      <c r="L910" s="17"/>
      <c r="M910" s="17"/>
      <c r="N910" s="17"/>
      <c r="O910" s="17"/>
      <c r="P910" s="17"/>
      <c r="Q910" s="17"/>
      <c r="R910" s="18"/>
    </row>
    <row r="911" spans="1:18" ht="18.75" customHeight="1" x14ac:dyDescent="0.2">
      <c r="A911" s="21"/>
      <c r="B911" s="21"/>
      <c r="K911" s="17"/>
      <c r="L911" s="17"/>
      <c r="M911" s="17"/>
      <c r="N911" s="17"/>
      <c r="O911" s="17"/>
      <c r="P911" s="17"/>
      <c r="Q911" s="17"/>
      <c r="R911" s="18"/>
    </row>
    <row r="912" spans="1:18" ht="18.75" customHeight="1" x14ac:dyDescent="0.2">
      <c r="A912" s="21"/>
      <c r="B912" s="21"/>
      <c r="K912" s="17"/>
      <c r="L912" s="17"/>
      <c r="M912" s="17"/>
      <c r="N912" s="17"/>
      <c r="O912" s="17"/>
      <c r="P912" s="17"/>
      <c r="Q912" s="17"/>
      <c r="R912" s="18"/>
    </row>
    <row r="913" spans="1:18" ht="18.75" customHeight="1" x14ac:dyDescent="0.2">
      <c r="A913" s="21"/>
      <c r="B913" s="21"/>
      <c r="K913" s="17"/>
      <c r="L913" s="17"/>
      <c r="M913" s="17"/>
      <c r="N913" s="17"/>
      <c r="O913" s="17"/>
      <c r="P913" s="17"/>
      <c r="Q913" s="17"/>
      <c r="R913" s="18"/>
    </row>
    <row r="914" spans="1:18" ht="18.75" customHeight="1" x14ac:dyDescent="0.2">
      <c r="A914" s="21"/>
      <c r="B914" s="21"/>
      <c r="K914" s="17"/>
      <c r="L914" s="17"/>
      <c r="M914" s="17"/>
      <c r="N914" s="17"/>
      <c r="O914" s="17"/>
      <c r="P914" s="17"/>
      <c r="Q914" s="17"/>
      <c r="R914" s="18"/>
    </row>
    <row r="915" spans="1:18" ht="18.75" customHeight="1" x14ac:dyDescent="0.2">
      <c r="A915" s="21"/>
      <c r="B915" s="21"/>
      <c r="K915" s="17"/>
      <c r="L915" s="17"/>
      <c r="M915" s="17"/>
      <c r="N915" s="17"/>
      <c r="O915" s="17"/>
      <c r="P915" s="17"/>
      <c r="Q915" s="17"/>
      <c r="R915" s="18"/>
    </row>
    <row r="916" spans="1:18" ht="18.75" customHeight="1" x14ac:dyDescent="0.2">
      <c r="A916" s="21"/>
      <c r="B916" s="21"/>
      <c r="K916" s="17"/>
      <c r="L916" s="17"/>
      <c r="M916" s="17"/>
      <c r="N916" s="17"/>
      <c r="O916" s="17"/>
      <c r="P916" s="17"/>
      <c r="Q916" s="17"/>
      <c r="R916" s="18"/>
    </row>
    <row r="917" spans="1:18" ht="18.75" customHeight="1" x14ac:dyDescent="0.2">
      <c r="A917" s="21"/>
      <c r="B917" s="21"/>
      <c r="K917" s="17"/>
      <c r="L917" s="17"/>
      <c r="M917" s="17"/>
      <c r="N917" s="17"/>
      <c r="O917" s="17"/>
      <c r="P917" s="17"/>
      <c r="Q917" s="17"/>
      <c r="R917" s="18"/>
    </row>
    <row r="918" spans="1:18" ht="18.75" customHeight="1" x14ac:dyDescent="0.2">
      <c r="A918" s="21"/>
      <c r="B918" s="21"/>
      <c r="K918" s="17"/>
      <c r="L918" s="17"/>
      <c r="M918" s="17"/>
      <c r="N918" s="17"/>
      <c r="O918" s="17"/>
      <c r="P918" s="17"/>
      <c r="Q918" s="17"/>
      <c r="R918" s="18"/>
    </row>
    <row r="919" spans="1:18" ht="18.75" customHeight="1" x14ac:dyDescent="0.2">
      <c r="A919" s="21"/>
      <c r="B919" s="21"/>
      <c r="K919" s="17"/>
      <c r="L919" s="17"/>
      <c r="M919" s="17"/>
      <c r="N919" s="17"/>
      <c r="O919" s="17"/>
      <c r="P919" s="17"/>
      <c r="Q919" s="17"/>
      <c r="R919" s="18"/>
    </row>
    <row r="920" spans="1:18" ht="18.75" customHeight="1" x14ac:dyDescent="0.2">
      <c r="A920" s="21"/>
      <c r="B920" s="21"/>
      <c r="K920" s="17"/>
      <c r="L920" s="17"/>
      <c r="M920" s="17"/>
      <c r="N920" s="17"/>
      <c r="O920" s="17"/>
      <c r="P920" s="17"/>
      <c r="Q920" s="17"/>
      <c r="R920" s="18"/>
    </row>
    <row r="921" spans="1:18" ht="18.75" customHeight="1" x14ac:dyDescent="0.2">
      <c r="A921" s="21"/>
      <c r="B921" s="21"/>
      <c r="K921" s="17"/>
      <c r="L921" s="17"/>
      <c r="M921" s="17"/>
      <c r="N921" s="17"/>
      <c r="O921" s="17"/>
      <c r="P921" s="17"/>
      <c r="Q921" s="17"/>
      <c r="R921" s="18"/>
    </row>
    <row r="922" spans="1:18" ht="18.75" customHeight="1" x14ac:dyDescent="0.2">
      <c r="A922" s="21"/>
      <c r="B922" s="21"/>
      <c r="K922" s="17"/>
      <c r="L922" s="17"/>
      <c r="M922" s="17"/>
      <c r="N922" s="17"/>
      <c r="O922" s="17"/>
      <c r="P922" s="17"/>
      <c r="Q922" s="17"/>
      <c r="R922" s="18"/>
    </row>
    <row r="923" spans="1:18" ht="18.75" customHeight="1" x14ac:dyDescent="0.2">
      <c r="A923" s="21"/>
      <c r="B923" s="21"/>
      <c r="K923" s="17"/>
      <c r="L923" s="17"/>
      <c r="M923" s="17"/>
      <c r="N923" s="17"/>
      <c r="O923" s="17"/>
      <c r="P923" s="17"/>
      <c r="Q923" s="17"/>
      <c r="R923" s="18"/>
    </row>
    <row r="924" spans="1:18" ht="18.75" customHeight="1" x14ac:dyDescent="0.2">
      <c r="A924" s="21"/>
      <c r="B924" s="21"/>
      <c r="K924" s="17"/>
      <c r="L924" s="17"/>
      <c r="M924" s="17"/>
      <c r="N924" s="17"/>
      <c r="O924" s="17"/>
      <c r="P924" s="17"/>
      <c r="Q924" s="17"/>
      <c r="R924" s="18"/>
    </row>
    <row r="925" spans="1:18" ht="18.75" customHeight="1" x14ac:dyDescent="0.2">
      <c r="A925" s="21"/>
      <c r="B925" s="21"/>
      <c r="K925" s="17"/>
      <c r="L925" s="17"/>
      <c r="M925" s="17"/>
      <c r="N925" s="17"/>
      <c r="O925" s="17"/>
      <c r="P925" s="17"/>
      <c r="Q925" s="17"/>
      <c r="R925" s="18"/>
    </row>
    <row r="926" spans="1:18" ht="18.75" customHeight="1" x14ac:dyDescent="0.2">
      <c r="A926" s="21"/>
      <c r="B926" s="21"/>
      <c r="K926" s="17"/>
      <c r="L926" s="17"/>
      <c r="M926" s="17"/>
      <c r="N926" s="17"/>
      <c r="O926" s="17"/>
      <c r="P926" s="17"/>
      <c r="Q926" s="17"/>
      <c r="R926" s="18"/>
    </row>
    <row r="927" spans="1:18" ht="18.75" customHeight="1" x14ac:dyDescent="0.2">
      <c r="A927" s="21"/>
      <c r="B927" s="21"/>
      <c r="K927" s="17"/>
      <c r="L927" s="17"/>
      <c r="M927" s="17"/>
      <c r="N927" s="17"/>
      <c r="O927" s="17"/>
      <c r="P927" s="17"/>
      <c r="Q927" s="17"/>
      <c r="R927" s="18"/>
    </row>
    <row r="928" spans="1:18" ht="18.75" customHeight="1" x14ac:dyDescent="0.2">
      <c r="A928" s="21"/>
      <c r="B928" s="21"/>
      <c r="K928" s="17"/>
      <c r="L928" s="17"/>
      <c r="M928" s="17"/>
      <c r="N928" s="17"/>
      <c r="O928" s="17"/>
      <c r="P928" s="17"/>
      <c r="Q928" s="17"/>
      <c r="R928" s="18"/>
    </row>
    <row r="929" spans="1:18" ht="18.75" customHeight="1" x14ac:dyDescent="0.2">
      <c r="A929" s="21"/>
      <c r="B929" s="21"/>
      <c r="K929" s="17"/>
      <c r="L929" s="17"/>
      <c r="M929" s="17"/>
      <c r="N929" s="17"/>
      <c r="O929" s="17"/>
      <c r="P929" s="17"/>
      <c r="Q929" s="17"/>
      <c r="R929" s="18"/>
    </row>
    <row r="930" spans="1:18" ht="18.75" customHeight="1" x14ac:dyDescent="0.2">
      <c r="A930" s="21"/>
      <c r="B930" s="21"/>
      <c r="K930" s="17"/>
      <c r="L930" s="17"/>
      <c r="M930" s="17"/>
      <c r="N930" s="17"/>
      <c r="O930" s="17"/>
      <c r="P930" s="17"/>
      <c r="Q930" s="17"/>
      <c r="R930" s="18"/>
    </row>
    <row r="931" spans="1:18" ht="18.75" customHeight="1" x14ac:dyDescent="0.2">
      <c r="A931" s="21"/>
      <c r="B931" s="21"/>
      <c r="K931" s="17"/>
      <c r="L931" s="17"/>
      <c r="M931" s="17"/>
      <c r="N931" s="17"/>
      <c r="O931" s="17"/>
      <c r="P931" s="17"/>
      <c r="Q931" s="17"/>
      <c r="R931" s="18"/>
    </row>
    <row r="932" spans="1:18" ht="18.75" customHeight="1" x14ac:dyDescent="0.2">
      <c r="A932" s="21"/>
      <c r="B932" s="21"/>
      <c r="K932" s="17"/>
      <c r="L932" s="17"/>
      <c r="M932" s="17"/>
      <c r="N932" s="17"/>
      <c r="O932" s="17"/>
      <c r="P932" s="17"/>
      <c r="Q932" s="17"/>
      <c r="R932" s="18"/>
    </row>
    <row r="933" spans="1:18" ht="18.75" customHeight="1" x14ac:dyDescent="0.2">
      <c r="A933" s="21"/>
      <c r="B933" s="21"/>
      <c r="K933" s="17"/>
      <c r="L933" s="17"/>
      <c r="M933" s="17"/>
      <c r="N933" s="17"/>
      <c r="O933" s="17"/>
      <c r="P933" s="17"/>
      <c r="Q933" s="17"/>
      <c r="R933" s="18"/>
    </row>
    <row r="934" spans="1:18" ht="18.75" customHeight="1" x14ac:dyDescent="0.2">
      <c r="A934" s="21"/>
      <c r="B934" s="21"/>
      <c r="K934" s="17"/>
      <c r="L934" s="17"/>
      <c r="M934" s="17"/>
      <c r="N934" s="17"/>
      <c r="O934" s="17"/>
      <c r="P934" s="17"/>
      <c r="Q934" s="17"/>
      <c r="R934" s="18"/>
    </row>
    <row r="935" spans="1:18" ht="18.75" customHeight="1" x14ac:dyDescent="0.2">
      <c r="A935" s="21"/>
      <c r="B935" s="21"/>
      <c r="K935" s="17"/>
      <c r="L935" s="17"/>
      <c r="M935" s="17"/>
      <c r="N935" s="17"/>
      <c r="O935" s="17"/>
      <c r="P935" s="17"/>
      <c r="Q935" s="17"/>
      <c r="R935" s="18"/>
    </row>
    <row r="936" spans="1:18" ht="18.75" customHeight="1" x14ac:dyDescent="0.2">
      <c r="A936" s="21"/>
      <c r="B936" s="21"/>
      <c r="K936" s="17"/>
      <c r="L936" s="17"/>
      <c r="M936" s="17"/>
      <c r="N936" s="17"/>
      <c r="O936" s="17"/>
      <c r="P936" s="17"/>
      <c r="Q936" s="17"/>
      <c r="R936" s="18"/>
    </row>
    <row r="937" spans="1:18" ht="18.75" customHeight="1" x14ac:dyDescent="0.2">
      <c r="A937" s="21"/>
      <c r="B937" s="21"/>
      <c r="K937" s="17"/>
      <c r="L937" s="17"/>
      <c r="M937" s="17"/>
      <c r="N937" s="17"/>
      <c r="O937" s="17"/>
      <c r="P937" s="17"/>
      <c r="Q937" s="17"/>
      <c r="R937" s="18"/>
    </row>
    <row r="938" spans="1:18" ht="18.75" customHeight="1" x14ac:dyDescent="0.2">
      <c r="A938" s="21"/>
      <c r="B938" s="21"/>
      <c r="K938" s="17"/>
      <c r="L938" s="17"/>
      <c r="M938" s="17"/>
      <c r="N938" s="17"/>
      <c r="O938" s="17"/>
      <c r="P938" s="17"/>
      <c r="Q938" s="17"/>
      <c r="R938" s="18"/>
    </row>
    <row r="939" spans="1:18" ht="18.75" customHeight="1" x14ac:dyDescent="0.2">
      <c r="A939" s="21"/>
      <c r="B939" s="21"/>
      <c r="K939" s="17"/>
      <c r="L939" s="17"/>
      <c r="M939" s="17"/>
      <c r="N939" s="17"/>
      <c r="O939" s="17"/>
      <c r="P939" s="17"/>
      <c r="Q939" s="17"/>
      <c r="R939" s="18"/>
    </row>
    <row r="940" spans="1:18" ht="18.75" customHeight="1" x14ac:dyDescent="0.2">
      <c r="A940" s="21"/>
      <c r="B940" s="21"/>
      <c r="K940" s="17"/>
      <c r="L940" s="17"/>
      <c r="M940" s="17"/>
      <c r="N940" s="17"/>
      <c r="O940" s="17"/>
      <c r="P940" s="17"/>
      <c r="Q940" s="17"/>
      <c r="R940" s="18"/>
    </row>
    <row r="941" spans="1:18" ht="18.75" customHeight="1" x14ac:dyDescent="0.2">
      <c r="A941" s="21"/>
      <c r="B941" s="21"/>
      <c r="K941" s="17"/>
      <c r="L941" s="17"/>
      <c r="M941" s="17"/>
      <c r="N941" s="17"/>
      <c r="O941" s="17"/>
      <c r="P941" s="17"/>
      <c r="Q941" s="17"/>
      <c r="R941" s="18"/>
    </row>
    <row r="942" spans="1:18" ht="18.75" customHeight="1" x14ac:dyDescent="0.2">
      <c r="A942" s="21"/>
      <c r="B942" s="21"/>
      <c r="K942" s="17"/>
      <c r="L942" s="17"/>
      <c r="M942" s="17"/>
      <c r="N942" s="17"/>
      <c r="O942" s="17"/>
      <c r="P942" s="17"/>
      <c r="Q942" s="17"/>
      <c r="R942" s="18"/>
    </row>
    <row r="943" spans="1:18" ht="18.75" customHeight="1" x14ac:dyDescent="0.2">
      <c r="A943" s="21"/>
      <c r="B943" s="21"/>
      <c r="K943" s="17"/>
      <c r="L943" s="17"/>
      <c r="M943" s="17"/>
      <c r="N943" s="17"/>
      <c r="O943" s="17"/>
      <c r="P943" s="17"/>
      <c r="Q943" s="17"/>
      <c r="R943" s="18"/>
    </row>
    <row r="944" spans="1:18" ht="18.75" customHeight="1" x14ac:dyDescent="0.2">
      <c r="A944" s="21"/>
      <c r="B944" s="21"/>
      <c r="K944" s="17"/>
      <c r="L944" s="17"/>
      <c r="M944" s="17"/>
      <c r="N944" s="17"/>
      <c r="O944" s="17"/>
      <c r="P944" s="17"/>
      <c r="Q944" s="17"/>
      <c r="R944" s="18"/>
    </row>
    <row r="945" spans="1:18" ht="18.75" customHeight="1" x14ac:dyDescent="0.2">
      <c r="A945" s="21"/>
      <c r="B945" s="21"/>
      <c r="K945" s="17"/>
      <c r="L945" s="17"/>
      <c r="M945" s="17"/>
      <c r="N945" s="17"/>
      <c r="O945" s="17"/>
      <c r="P945" s="17"/>
      <c r="Q945" s="17"/>
      <c r="R945" s="18"/>
    </row>
    <row r="946" spans="1:18" ht="18.75" customHeight="1" x14ac:dyDescent="0.2">
      <c r="A946" s="21"/>
      <c r="B946" s="21"/>
      <c r="K946" s="17"/>
      <c r="L946" s="17"/>
      <c r="M946" s="17"/>
      <c r="N946" s="17"/>
      <c r="O946" s="17"/>
      <c r="P946" s="17"/>
      <c r="Q946" s="17"/>
      <c r="R946" s="18"/>
    </row>
    <row r="947" spans="1:18" ht="18.75" customHeight="1" x14ac:dyDescent="0.2">
      <c r="A947" s="21"/>
      <c r="B947" s="21"/>
      <c r="K947" s="17"/>
      <c r="L947" s="17"/>
      <c r="M947" s="17"/>
      <c r="N947" s="17"/>
      <c r="O947" s="17"/>
      <c r="P947" s="17"/>
      <c r="Q947" s="17"/>
      <c r="R947" s="18"/>
    </row>
    <row r="948" spans="1:18" ht="18.75" customHeight="1" x14ac:dyDescent="0.2">
      <c r="A948" s="21"/>
      <c r="B948" s="21"/>
      <c r="K948" s="17"/>
      <c r="L948" s="17"/>
      <c r="M948" s="17"/>
      <c r="N948" s="17"/>
      <c r="O948" s="17"/>
      <c r="P948" s="17"/>
      <c r="Q948" s="17"/>
      <c r="R948" s="18"/>
    </row>
    <row r="949" spans="1:18" ht="18.75" customHeight="1" x14ac:dyDescent="0.2">
      <c r="A949" s="21"/>
      <c r="B949" s="21"/>
      <c r="K949" s="17"/>
      <c r="L949" s="17"/>
      <c r="M949" s="17"/>
      <c r="N949" s="17"/>
      <c r="O949" s="17"/>
      <c r="P949" s="17"/>
      <c r="Q949" s="17"/>
      <c r="R949" s="18"/>
    </row>
    <row r="950" spans="1:18" ht="18.75" customHeight="1" x14ac:dyDescent="0.2">
      <c r="A950" s="21"/>
      <c r="B950" s="21"/>
      <c r="K950" s="17"/>
      <c r="L950" s="17"/>
      <c r="M950" s="17"/>
      <c r="N950" s="17"/>
      <c r="O950" s="17"/>
      <c r="P950" s="17"/>
      <c r="Q950" s="17"/>
      <c r="R950" s="18"/>
    </row>
    <row r="951" spans="1:18" ht="18.75" customHeight="1" x14ac:dyDescent="0.2">
      <c r="A951" s="21"/>
      <c r="B951" s="21"/>
      <c r="K951" s="17"/>
      <c r="L951" s="17"/>
      <c r="M951" s="17"/>
      <c r="N951" s="17"/>
      <c r="O951" s="17"/>
      <c r="P951" s="17"/>
      <c r="Q951" s="17"/>
      <c r="R951" s="18"/>
    </row>
    <row r="952" spans="1:18" ht="18.75" customHeight="1" x14ac:dyDescent="0.2">
      <c r="A952" s="21"/>
      <c r="B952" s="21"/>
      <c r="K952" s="17"/>
      <c r="L952" s="17"/>
      <c r="M952" s="17"/>
      <c r="N952" s="17"/>
      <c r="O952" s="17"/>
      <c r="P952" s="17"/>
      <c r="Q952" s="17"/>
      <c r="R952" s="18"/>
    </row>
    <row r="953" spans="1:18" ht="18.75" customHeight="1" x14ac:dyDescent="0.2">
      <c r="A953" s="21"/>
      <c r="B953" s="21"/>
      <c r="K953" s="17"/>
      <c r="L953" s="17"/>
      <c r="M953" s="17"/>
      <c r="N953" s="17"/>
      <c r="O953" s="17"/>
      <c r="P953" s="17"/>
      <c r="Q953" s="17"/>
      <c r="R953" s="18"/>
    </row>
    <row r="954" spans="1:18" ht="18.75" customHeight="1" x14ac:dyDescent="0.2">
      <c r="A954" s="21"/>
      <c r="B954" s="21"/>
      <c r="K954" s="17"/>
      <c r="L954" s="17"/>
      <c r="M954" s="17"/>
      <c r="N954" s="17"/>
      <c r="O954" s="17"/>
      <c r="P954" s="17"/>
      <c r="Q954" s="17"/>
      <c r="R954" s="18"/>
    </row>
    <row r="955" spans="1:18" ht="18.75" customHeight="1" x14ac:dyDescent="0.2">
      <c r="A955" s="21"/>
      <c r="B955" s="21"/>
      <c r="K955" s="17"/>
      <c r="L955" s="17"/>
      <c r="M955" s="17"/>
      <c r="N955" s="17"/>
      <c r="O955" s="17"/>
      <c r="P955" s="17"/>
      <c r="Q955" s="17"/>
      <c r="R955" s="18"/>
    </row>
    <row r="956" spans="1:18" ht="18.75" customHeight="1" x14ac:dyDescent="0.2">
      <c r="A956" s="21"/>
      <c r="B956" s="21"/>
      <c r="K956" s="17"/>
      <c r="L956" s="17"/>
      <c r="M956" s="17"/>
      <c r="N956" s="17"/>
      <c r="O956" s="17"/>
      <c r="P956" s="17"/>
      <c r="Q956" s="17"/>
      <c r="R956" s="18"/>
    </row>
    <row r="957" spans="1:18" ht="18.75" customHeight="1" x14ac:dyDescent="0.2">
      <c r="A957" s="21"/>
      <c r="B957" s="21"/>
      <c r="K957" s="17"/>
      <c r="L957" s="17"/>
      <c r="M957" s="17"/>
      <c r="N957" s="17"/>
      <c r="O957" s="17"/>
      <c r="P957" s="17"/>
      <c r="Q957" s="17"/>
      <c r="R957" s="18"/>
    </row>
    <row r="958" spans="1:18" ht="18.75" customHeight="1" x14ac:dyDescent="0.2">
      <c r="A958" s="21"/>
      <c r="B958" s="21"/>
      <c r="K958" s="17"/>
      <c r="L958" s="17"/>
      <c r="M958" s="17"/>
      <c r="N958" s="17"/>
      <c r="O958" s="17"/>
      <c r="P958" s="17"/>
      <c r="Q958" s="17"/>
      <c r="R958" s="18"/>
    </row>
    <row r="959" spans="1:18" ht="18.75" customHeight="1" x14ac:dyDescent="0.2">
      <c r="A959" s="21"/>
      <c r="B959" s="21"/>
      <c r="K959" s="17"/>
      <c r="L959" s="17"/>
      <c r="M959" s="17"/>
      <c r="N959" s="17"/>
      <c r="O959" s="17"/>
      <c r="P959" s="17"/>
      <c r="Q959" s="17"/>
      <c r="R959" s="18"/>
    </row>
    <row r="960" spans="1:18" ht="18.75" customHeight="1" x14ac:dyDescent="0.2">
      <c r="A960" s="21"/>
      <c r="B960" s="21"/>
      <c r="K960" s="17"/>
      <c r="L960" s="17"/>
      <c r="M960" s="17"/>
      <c r="N960" s="17"/>
      <c r="O960" s="17"/>
      <c r="P960" s="17"/>
      <c r="Q960" s="17"/>
      <c r="R960" s="18"/>
    </row>
    <row r="961" spans="1:18" ht="18.75" customHeight="1" x14ac:dyDescent="0.2">
      <c r="A961" s="21"/>
      <c r="B961" s="21"/>
      <c r="K961" s="17"/>
      <c r="L961" s="17"/>
      <c r="M961" s="17"/>
      <c r="N961" s="17"/>
      <c r="O961" s="17"/>
      <c r="P961" s="17"/>
      <c r="Q961" s="17"/>
      <c r="R961" s="18"/>
    </row>
    <row r="962" spans="1:18" ht="18.75" customHeight="1" x14ac:dyDescent="0.2">
      <c r="A962" s="21"/>
      <c r="B962" s="21"/>
      <c r="K962" s="17"/>
      <c r="L962" s="17"/>
      <c r="M962" s="17"/>
      <c r="N962" s="17"/>
      <c r="O962" s="17"/>
      <c r="P962" s="17"/>
      <c r="Q962" s="17"/>
      <c r="R962" s="18"/>
    </row>
    <row r="963" spans="1:18" ht="18.75" customHeight="1" x14ac:dyDescent="0.2">
      <c r="A963" s="21"/>
      <c r="B963" s="21"/>
      <c r="K963" s="17"/>
      <c r="L963" s="17"/>
      <c r="M963" s="17"/>
      <c r="N963" s="17"/>
      <c r="O963" s="17"/>
      <c r="P963" s="17"/>
      <c r="Q963" s="17"/>
      <c r="R963" s="18"/>
    </row>
    <row r="964" spans="1:18" ht="18.75" customHeight="1" x14ac:dyDescent="0.2">
      <c r="A964" s="21"/>
      <c r="B964" s="21"/>
      <c r="K964" s="17"/>
      <c r="L964" s="17"/>
      <c r="M964" s="17"/>
      <c r="N964" s="17"/>
      <c r="O964" s="17"/>
      <c r="P964" s="17"/>
      <c r="Q964" s="17"/>
      <c r="R964" s="18"/>
    </row>
    <row r="965" spans="1:18" ht="18.75" customHeight="1" x14ac:dyDescent="0.2">
      <c r="A965" s="21"/>
      <c r="B965" s="21"/>
      <c r="K965" s="17"/>
      <c r="L965" s="17"/>
      <c r="M965" s="17"/>
      <c r="N965" s="17"/>
      <c r="O965" s="17"/>
      <c r="P965" s="17"/>
      <c r="Q965" s="17"/>
      <c r="R965" s="18"/>
    </row>
    <row r="966" spans="1:18" ht="18.75" customHeight="1" x14ac:dyDescent="0.2">
      <c r="A966" s="21"/>
      <c r="B966" s="21"/>
      <c r="K966" s="17"/>
      <c r="L966" s="17"/>
      <c r="M966" s="17"/>
      <c r="N966" s="17"/>
      <c r="O966" s="17"/>
      <c r="P966" s="17"/>
      <c r="Q966" s="17"/>
      <c r="R966" s="18"/>
    </row>
    <row r="967" spans="1:18" ht="18.75" customHeight="1" x14ac:dyDescent="0.2">
      <c r="A967" s="21"/>
      <c r="B967" s="21"/>
      <c r="K967" s="17"/>
      <c r="L967" s="17"/>
      <c r="M967" s="17"/>
      <c r="N967" s="17"/>
      <c r="O967" s="17"/>
      <c r="P967" s="17"/>
      <c r="Q967" s="17"/>
      <c r="R967" s="18"/>
    </row>
    <row r="968" spans="1:18" ht="18.75" customHeight="1" x14ac:dyDescent="0.2">
      <c r="A968" s="21"/>
      <c r="B968" s="21"/>
      <c r="K968" s="17"/>
      <c r="L968" s="17"/>
      <c r="M968" s="17"/>
      <c r="N968" s="17"/>
      <c r="O968" s="17"/>
      <c r="P968" s="17"/>
      <c r="Q968" s="17"/>
      <c r="R968" s="18"/>
    </row>
    <row r="969" spans="1:18" ht="18.75" customHeight="1" x14ac:dyDescent="0.2">
      <c r="A969" s="21"/>
      <c r="B969" s="21"/>
      <c r="K969" s="17"/>
      <c r="L969" s="17"/>
      <c r="M969" s="17"/>
      <c r="N969" s="17"/>
      <c r="O969" s="17"/>
      <c r="P969" s="17"/>
      <c r="Q969" s="17"/>
      <c r="R969" s="18"/>
    </row>
    <row r="970" spans="1:18" ht="18.75" customHeight="1" x14ac:dyDescent="0.2">
      <c r="A970" s="21"/>
      <c r="B970" s="21"/>
      <c r="K970" s="17"/>
      <c r="L970" s="17"/>
      <c r="M970" s="17"/>
      <c r="N970" s="17"/>
      <c r="O970" s="17"/>
      <c r="P970" s="17"/>
      <c r="Q970" s="17"/>
      <c r="R970" s="18"/>
    </row>
    <row r="971" spans="1:18" ht="18.75" customHeight="1" x14ac:dyDescent="0.2">
      <c r="A971" s="21"/>
      <c r="B971" s="21"/>
      <c r="K971" s="17"/>
      <c r="L971" s="17"/>
      <c r="M971" s="17"/>
      <c r="N971" s="17"/>
      <c r="O971" s="17"/>
      <c r="P971" s="17"/>
      <c r="Q971" s="17"/>
      <c r="R971" s="18"/>
    </row>
    <row r="972" spans="1:18" ht="18.75" customHeight="1" x14ac:dyDescent="0.2">
      <c r="A972" s="21"/>
      <c r="B972" s="21"/>
      <c r="K972" s="17"/>
      <c r="L972" s="17"/>
      <c r="M972" s="17"/>
      <c r="N972" s="17"/>
      <c r="O972" s="17"/>
      <c r="P972" s="17"/>
      <c r="Q972" s="17"/>
      <c r="R972" s="18"/>
    </row>
    <row r="973" spans="1:18" ht="18.75" customHeight="1" x14ac:dyDescent="0.2">
      <c r="A973" s="21"/>
      <c r="B973" s="21"/>
      <c r="K973" s="17"/>
      <c r="L973" s="17"/>
      <c r="M973" s="17"/>
      <c r="N973" s="17"/>
      <c r="O973" s="17"/>
      <c r="P973" s="17"/>
      <c r="Q973" s="17"/>
      <c r="R973" s="18"/>
    </row>
    <row r="974" spans="1:18" ht="18.75" customHeight="1" x14ac:dyDescent="0.2">
      <c r="A974" s="21"/>
      <c r="B974" s="21"/>
      <c r="K974" s="17"/>
      <c r="L974" s="17"/>
      <c r="M974" s="17"/>
      <c r="N974" s="17"/>
      <c r="O974" s="17"/>
      <c r="P974" s="17"/>
      <c r="Q974" s="17"/>
      <c r="R974" s="18"/>
    </row>
    <row r="975" spans="1:18" ht="18.75" customHeight="1" x14ac:dyDescent="0.2">
      <c r="A975" s="21"/>
      <c r="B975" s="21"/>
      <c r="K975" s="17"/>
      <c r="L975" s="17"/>
      <c r="M975" s="17"/>
      <c r="N975" s="17"/>
      <c r="O975" s="17"/>
      <c r="P975" s="17"/>
      <c r="Q975" s="17"/>
      <c r="R975" s="18"/>
    </row>
    <row r="976" spans="1:18" ht="18.75" customHeight="1" x14ac:dyDescent="0.2">
      <c r="A976" s="21"/>
      <c r="B976" s="21"/>
      <c r="K976" s="17"/>
      <c r="L976" s="17"/>
      <c r="M976" s="17"/>
      <c r="N976" s="17"/>
      <c r="O976" s="17"/>
      <c r="P976" s="17"/>
      <c r="Q976" s="17"/>
      <c r="R976" s="18"/>
    </row>
    <row r="977" spans="1:18" ht="18.75" customHeight="1" x14ac:dyDescent="0.2">
      <c r="A977" s="21"/>
      <c r="B977" s="21"/>
      <c r="K977" s="17"/>
      <c r="L977" s="17"/>
      <c r="M977" s="17"/>
      <c r="N977" s="17"/>
      <c r="O977" s="17"/>
      <c r="P977" s="17"/>
      <c r="Q977" s="17"/>
      <c r="R977" s="18"/>
    </row>
    <row r="978" spans="1:18" ht="18.75" customHeight="1" x14ac:dyDescent="0.2">
      <c r="A978" s="21"/>
      <c r="B978" s="21"/>
      <c r="K978" s="17"/>
      <c r="L978" s="17"/>
      <c r="M978" s="17"/>
      <c r="N978" s="17"/>
      <c r="O978" s="17"/>
      <c r="P978" s="17"/>
      <c r="Q978" s="17"/>
      <c r="R978" s="18"/>
    </row>
    <row r="979" spans="1:18" ht="18.75" customHeight="1" x14ac:dyDescent="0.2">
      <c r="A979" s="21"/>
      <c r="B979" s="21"/>
      <c r="K979" s="17"/>
      <c r="L979" s="17"/>
      <c r="M979" s="17"/>
      <c r="N979" s="17"/>
      <c r="O979" s="17"/>
      <c r="P979" s="17"/>
      <c r="Q979" s="17"/>
      <c r="R979" s="18"/>
    </row>
    <row r="980" spans="1:18" ht="18.75" customHeight="1" x14ac:dyDescent="0.2">
      <c r="A980" s="21"/>
      <c r="B980" s="21"/>
      <c r="K980" s="17"/>
      <c r="L980" s="17"/>
      <c r="M980" s="17"/>
      <c r="N980" s="17"/>
      <c r="O980" s="17"/>
      <c r="P980" s="17"/>
      <c r="Q980" s="17"/>
      <c r="R980" s="18"/>
    </row>
    <row r="981" spans="1:18" ht="18.75" customHeight="1" x14ac:dyDescent="0.2">
      <c r="A981" s="21"/>
      <c r="B981" s="21"/>
      <c r="K981" s="17"/>
      <c r="L981" s="17"/>
      <c r="M981" s="17"/>
      <c r="N981" s="17"/>
      <c r="O981" s="17"/>
      <c r="P981" s="17"/>
      <c r="Q981" s="17"/>
      <c r="R981" s="18"/>
    </row>
    <row r="982" spans="1:18" ht="18.75" customHeight="1" x14ac:dyDescent="0.2">
      <c r="A982" s="21"/>
      <c r="B982" s="21"/>
      <c r="K982" s="17"/>
      <c r="L982" s="17"/>
      <c r="M982" s="17"/>
      <c r="N982" s="17"/>
      <c r="O982" s="17"/>
      <c r="P982" s="17"/>
      <c r="Q982" s="17"/>
      <c r="R982" s="18"/>
    </row>
    <row r="983" spans="1:18" ht="18.75" customHeight="1" x14ac:dyDescent="0.2">
      <c r="A983" s="21"/>
      <c r="B983" s="21"/>
      <c r="K983" s="17"/>
      <c r="L983" s="17"/>
      <c r="M983" s="17"/>
      <c r="N983" s="17"/>
      <c r="O983" s="17"/>
      <c r="P983" s="17"/>
      <c r="Q983" s="17"/>
      <c r="R983" s="18"/>
    </row>
    <row r="984" spans="1:18" ht="18.75" customHeight="1" x14ac:dyDescent="0.2">
      <c r="A984" s="21"/>
      <c r="B984" s="21"/>
      <c r="K984" s="17"/>
      <c r="L984" s="17"/>
      <c r="M984" s="17"/>
      <c r="N984" s="17"/>
      <c r="O984" s="17"/>
      <c r="P984" s="17"/>
      <c r="Q984" s="17"/>
      <c r="R984" s="18"/>
    </row>
    <row r="985" spans="1:18" ht="18.75" customHeight="1" x14ac:dyDescent="0.2">
      <c r="A985" s="21"/>
      <c r="B985" s="21"/>
      <c r="K985" s="17"/>
      <c r="L985" s="17"/>
      <c r="M985" s="17"/>
      <c r="N985" s="17"/>
      <c r="O985" s="17"/>
      <c r="P985" s="17"/>
      <c r="Q985" s="17"/>
      <c r="R985" s="18"/>
    </row>
    <row r="986" spans="1:18" ht="18.75" customHeight="1" x14ac:dyDescent="0.2">
      <c r="A986" s="21"/>
      <c r="B986" s="21"/>
      <c r="K986" s="17"/>
      <c r="L986" s="17"/>
      <c r="M986" s="17"/>
      <c r="N986" s="17"/>
      <c r="O986" s="17"/>
      <c r="P986" s="17"/>
      <c r="Q986" s="17"/>
      <c r="R986" s="18"/>
    </row>
    <row r="987" spans="1:18" ht="18.75" customHeight="1" x14ac:dyDescent="0.2">
      <c r="A987" s="21"/>
      <c r="B987" s="21"/>
      <c r="K987" s="17"/>
      <c r="L987" s="17"/>
      <c r="M987" s="17"/>
      <c r="N987" s="17"/>
      <c r="O987" s="17"/>
      <c r="P987" s="17"/>
      <c r="Q987" s="17"/>
      <c r="R987" s="18"/>
    </row>
    <row r="988" spans="1:18" ht="18.75" customHeight="1" x14ac:dyDescent="0.2">
      <c r="A988" s="21"/>
      <c r="B988" s="21"/>
      <c r="K988" s="17"/>
      <c r="L988" s="17"/>
      <c r="M988" s="17"/>
      <c r="N988" s="17"/>
      <c r="O988" s="17"/>
      <c r="P988" s="17"/>
      <c r="Q988" s="17"/>
      <c r="R988" s="18"/>
    </row>
    <row r="989" spans="1:18" ht="18.75" customHeight="1" x14ac:dyDescent="0.2">
      <c r="A989" s="21"/>
      <c r="B989" s="21"/>
      <c r="K989" s="17"/>
      <c r="L989" s="17"/>
      <c r="M989" s="17"/>
      <c r="N989" s="17"/>
      <c r="O989" s="17"/>
      <c r="P989" s="17"/>
      <c r="Q989" s="17"/>
      <c r="R989" s="18"/>
    </row>
    <row r="990" spans="1:18" ht="18.75" customHeight="1" x14ac:dyDescent="0.2">
      <c r="A990" s="21"/>
      <c r="B990" s="21"/>
      <c r="K990" s="17"/>
      <c r="L990" s="17"/>
      <c r="M990" s="17"/>
      <c r="N990" s="17"/>
      <c r="O990" s="17"/>
      <c r="P990" s="17"/>
      <c r="Q990" s="17"/>
      <c r="R990" s="18"/>
    </row>
    <row r="991" spans="1:18" ht="18.75" customHeight="1" x14ac:dyDescent="0.2">
      <c r="A991" s="21"/>
      <c r="B991" s="21"/>
      <c r="K991" s="17"/>
      <c r="L991" s="17"/>
      <c r="M991" s="17"/>
      <c r="N991" s="17"/>
      <c r="O991" s="17"/>
      <c r="P991" s="17"/>
      <c r="Q991" s="17"/>
      <c r="R991" s="18"/>
    </row>
    <row r="992" spans="1:18" ht="18.75" customHeight="1" x14ac:dyDescent="0.2">
      <c r="A992" s="21"/>
      <c r="B992" s="21"/>
      <c r="K992" s="17"/>
      <c r="L992" s="17"/>
      <c r="M992" s="17"/>
      <c r="N992" s="17"/>
      <c r="O992" s="17"/>
      <c r="P992" s="17"/>
      <c r="Q992" s="17"/>
      <c r="R992" s="18"/>
    </row>
    <row r="993" spans="1:18" ht="18.75" customHeight="1" x14ac:dyDescent="0.2">
      <c r="A993" s="21"/>
      <c r="B993" s="21"/>
      <c r="K993" s="17"/>
      <c r="L993" s="17"/>
      <c r="M993" s="17"/>
      <c r="N993" s="17"/>
      <c r="O993" s="17"/>
      <c r="P993" s="17"/>
      <c r="Q993" s="17"/>
      <c r="R993" s="18"/>
    </row>
  </sheetData>
  <sheetProtection algorithmName="SHA-512" hashValue="SjuN83cF+KiJrfBgZKwJt/KhwetLy0zOa7XqI8vU6SQJPH62XcY6dXhZFNOIQbfAc5epc2cC3YjjD9Zuih3+Qg==" saltValue="oPS/IIDL/KfkOtA0oWRtfQ==" spinCount="100000" sheet="1" objects="1" scenarios="1" selectLockedCells="1" selectUnlockedCells="1"/>
  <mergeCells count="4">
    <mergeCell ref="A2:J2"/>
    <mergeCell ref="A12:J12"/>
    <mergeCell ref="A26:D26"/>
    <mergeCell ref="A34:J34"/>
  </mergeCells>
  <pageMargins left="0.23622047244094491" right="0.23622047244094491" top="0.19685039370078741" bottom="0.15748031496062992" header="0" footer="0"/>
  <pageSetup paperSize="9" scale="5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8841534A7549418AB62656CDC5B297" ma:contentTypeVersion="15" ma:contentTypeDescription="Create a new document." ma:contentTypeScope="" ma:versionID="c634741e20c906f86a04a86a33b6a8ae">
  <xsd:schema xmlns:xsd="http://www.w3.org/2001/XMLSchema" xmlns:xs="http://www.w3.org/2001/XMLSchema" xmlns:p="http://schemas.microsoft.com/office/2006/metadata/properties" xmlns:ns2="b12466e5-c59d-4f40-8d85-12ff40060110" xmlns:ns3="4246b304-318f-42fe-91b5-a2a30a92af8a" targetNamespace="http://schemas.microsoft.com/office/2006/metadata/properties" ma:root="true" ma:fieldsID="e417d24233ad556245a0233bdcc7c35f" ns2:_="" ns3:_="">
    <xsd:import namespace="b12466e5-c59d-4f40-8d85-12ff40060110"/>
    <xsd:import namespace="4246b304-318f-42fe-91b5-a2a30a92af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2466e5-c59d-4f40-8d85-12ff40060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7ca3e16-5e46-4a60-961f-b3243be4bd20"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46b304-318f-42fe-91b5-a2a30a92af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801a21b-9eb2-44e3-b4aa-ea53373cf041}" ma:internalName="TaxCatchAll" ma:showField="CatchAllData" ma:web="4246b304-318f-42fe-91b5-a2a30a92af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2466e5-c59d-4f40-8d85-12ff40060110">
      <Terms xmlns="http://schemas.microsoft.com/office/infopath/2007/PartnerControls"/>
    </lcf76f155ced4ddcb4097134ff3c332f>
    <TaxCatchAll xmlns="4246b304-318f-42fe-91b5-a2a30a92af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8B814D-4B99-4AE6-A444-DE49B03F4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2466e5-c59d-4f40-8d85-12ff40060110"/>
    <ds:schemaRef ds:uri="4246b304-318f-42fe-91b5-a2a30a92a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462F56-3125-4144-86BC-2A4A40BC7347}">
  <ds:schemaRefs>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b12466e5-c59d-4f40-8d85-12ff40060110"/>
    <ds:schemaRef ds:uri="http://schemas.microsoft.com/office/infopath/2007/PartnerControls"/>
    <ds:schemaRef ds:uri="4246b304-318f-42fe-91b5-a2a30a92af8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7EDD953-33D2-4310-B41E-D19594BA2A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Cover</vt:lpstr>
      <vt:lpstr>Calculator</vt:lpstr>
      <vt:lpstr>Sheet2</vt:lpstr>
      <vt:lpstr>List data</vt:lpstr>
      <vt:lpstr>MIS expense 2022</vt:lpstr>
      <vt:lpstr>Other Bills 2022</vt:lpstr>
      <vt:lpstr>Energy Oct 2022</vt:lpstr>
      <vt:lpstr>Pay by industry 22</vt:lpstr>
      <vt:lpstr>Council Tax 2022</vt:lpstr>
      <vt:lpstr>Travel 2022</vt:lpstr>
      <vt:lpstr>Rent 2022</vt:lpstr>
      <vt:lpstr>Rent FY 2021-22</vt:lpstr>
      <vt:lpstr>Water 2022</vt:lpstr>
      <vt:lpstr>Childcare 2022</vt:lpstr>
      <vt:lpstr>PAYE Tax person 1</vt:lpstr>
      <vt:lpstr>PAYE Tax person 2</vt:lpstr>
      <vt:lpstr>Authority</vt:lpstr>
      <vt:lpstr>'PAYE Tax person 2'!DAYS</vt:lpstr>
      <vt:lpstr>DAYS</vt:lpstr>
      <vt:lpstr>East</vt:lpstr>
      <vt:lpstr>East_Midlands</vt:lpstr>
      <vt:lpstr>North_East</vt:lpstr>
      <vt:lpstr>North_West</vt:lpstr>
      <vt:lpstr>'Council Tax 2022'!Print_Titles</vt:lpstr>
      <vt:lpstr>South_East</vt:lpstr>
      <vt:lpstr>South_West</vt:lpstr>
      <vt:lpstr>West_Midlands</vt:lpstr>
      <vt:lpstr>Yorkshire_and_The_Humber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 Temple</dc:creator>
  <cp:keywords/>
  <dc:description/>
  <cp:lastModifiedBy>Amanda Robinson</cp:lastModifiedBy>
  <cp:revision/>
  <dcterms:created xsi:type="dcterms:W3CDTF">2015-06-05T18:19:34Z</dcterms:created>
  <dcterms:modified xsi:type="dcterms:W3CDTF">2022-11-16T15:37:50Z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0x010100948841534A7549418AB62656CDC5B297</vt:lpwstr>
  </property>
</Properties>
</file>