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https://prdlondon.sharepoint.com/PRD IDENTS  COMMS/WEB/Journal posts/Cost of living WT/"/>
    </mc:Choice>
  </mc:AlternateContent>
  <xr:revisionPtr revIDLastSave="1788" documentId="8_{B7BD1CCC-6A86-49AC-8325-49B2DA752B2C}" xr6:coauthVersionLast="47" xr6:coauthVersionMax="47" xr10:uidLastSave="{94BC3A45-ED35-4276-A4AC-8196770CFE38}"/>
  <bookViews>
    <workbookView xWindow="-120" yWindow="-120" windowWidth="29040" windowHeight="15840" activeTab="1" xr2:uid="{00000000-000D-0000-FFFF-FFFF00000000}"/>
  </bookViews>
  <sheets>
    <sheet name="Cover" sheetId="29" r:id="rId1"/>
    <sheet name="Calculator" sheetId="4" r:id="rId2"/>
    <sheet name="Sheet2" sheetId="30" state="hidden" r:id="rId3"/>
    <sheet name="List data" sheetId="9" state="hidden" r:id="rId4"/>
    <sheet name="Energy and water" sheetId="6" r:id="rId5"/>
    <sheet name="Minimum Income Standards" sheetId="40" r:id="rId6"/>
    <sheet name="Childcare 2023" sheetId="7" r:id="rId7"/>
    <sheet name="Pay by industry Part time" sheetId="35" r:id="rId8"/>
    <sheet name="Pay by industry Full time" sheetId="36" r:id="rId9"/>
    <sheet name="Council Tax Distribution " sheetId="12" r:id="rId10"/>
    <sheet name="Council Tax" sheetId="2" r:id="rId11"/>
    <sheet name="PAYE Tax Person 1" sheetId="38" r:id="rId12"/>
    <sheet name="PAYE Tax Person 2" sheetId="39" r:id="rId13"/>
    <sheet name="Private rent" sheetId="5" r:id="rId14"/>
    <sheet name="Private Registered Provider" sheetId="32" r:id="rId15"/>
    <sheet name="Local authority housing" sheetId="33" r:id="rId16"/>
    <sheet name="Mortgage repayments" sheetId="34" r:id="rId17"/>
    <sheet name="Council tax increases 2324" sheetId="41" r:id="rId18"/>
  </sheets>
  <externalReferences>
    <externalReference r:id="rId19"/>
  </externalReferences>
  <definedNames>
    <definedName name="_">"CTS+Data!$A$712:$CF$1037"</definedName>
    <definedName name="_xlnm._FilterDatabase" localSheetId="9" hidden="1">'Council Tax Distribution '!$A$1:$N$400</definedName>
    <definedName name="_LA1">#REF!</definedName>
    <definedName name="_Order1" hidden="1">255</definedName>
    <definedName name="_Order2" hidden="1">0</definedName>
    <definedName name="Authority">'[1]Council Tax 2023'!#REF!</definedName>
    <definedName name="Class">#REF!</definedName>
    <definedName name="Compare">#REF!</definedName>
    <definedName name="_xlnm.Database">#REF!</definedName>
    <definedName name="DAYS" localSheetId="11">#REF!</definedName>
    <definedName name="DAYS" localSheetId="12">#REF!</definedName>
    <definedName name="DAYS">#REF!</definedName>
    <definedName name="GEOG9703">#REF!</definedName>
    <definedName name="GRADE" localSheetId="11">#REF!</definedName>
    <definedName name="GRADE" localSheetId="12">#REF!</definedName>
    <definedName name="GRADE">#REF!</definedName>
    <definedName name="Group">#REF!,#REF!,#REF!,#REF!</definedName>
    <definedName name="LA">#REF!</definedName>
    <definedName name="Range">#REF!</definedName>
    <definedName name="Regions">#REF!</definedName>
    <definedName name="Test">#REF!,#REF!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83" i="4" l="1"/>
  <c r="C83" i="4" s="1"/>
  <c r="C115" i="4" s="1"/>
  <c r="C81" i="4"/>
  <c r="C6" i="30" s="1"/>
  <c r="T40" i="4" a="1"/>
  <c r="T40" i="4" s="1"/>
  <c r="S40" i="4" a="1"/>
  <c r="S40" i="4" s="1"/>
  <c r="R40" i="4" a="1"/>
  <c r="R40" i="4" s="1"/>
  <c r="Q40" i="4" a="1"/>
  <c r="Q40" i="4" s="1"/>
  <c r="CM29" i="40"/>
  <c r="CL29" i="40"/>
  <c r="CK29" i="40"/>
  <c r="CJ29" i="40"/>
  <c r="CI29" i="40"/>
  <c r="CH29" i="40"/>
  <c r="CG29" i="40"/>
  <c r="CF29" i="40"/>
  <c r="CE29" i="40"/>
  <c r="CD29" i="40"/>
  <c r="CC29" i="40"/>
  <c r="CB29" i="40"/>
  <c r="CA29" i="40"/>
  <c r="BZ29" i="40"/>
  <c r="BY29" i="40"/>
  <c r="BX29" i="40"/>
  <c r="BW29" i="40"/>
  <c r="BV29" i="40"/>
  <c r="BU29" i="40"/>
  <c r="BT29" i="40"/>
  <c r="BS29" i="40"/>
  <c r="BR29" i="40"/>
  <c r="BQ29" i="40"/>
  <c r="BP29" i="40"/>
  <c r="BO29" i="40"/>
  <c r="BN29" i="40"/>
  <c r="BM29" i="40"/>
  <c r="BL29" i="40"/>
  <c r="BK29" i="40"/>
  <c r="BJ29" i="40"/>
  <c r="CM28" i="40"/>
  <c r="CL28" i="40"/>
  <c r="CK28" i="40"/>
  <c r="CJ28" i="40"/>
  <c r="CI28" i="40"/>
  <c r="CH28" i="40"/>
  <c r="CG28" i="40"/>
  <c r="CF28" i="40"/>
  <c r="CE28" i="40"/>
  <c r="CD28" i="40"/>
  <c r="CC28" i="40"/>
  <c r="CB28" i="40"/>
  <c r="CA28" i="40"/>
  <c r="BZ28" i="40"/>
  <c r="BY28" i="40"/>
  <c r="BX28" i="40"/>
  <c r="BW28" i="40"/>
  <c r="BV28" i="40"/>
  <c r="BU28" i="40"/>
  <c r="BT28" i="40"/>
  <c r="BS28" i="40"/>
  <c r="BR28" i="40"/>
  <c r="BQ28" i="40"/>
  <c r="BP28" i="40"/>
  <c r="BO28" i="40"/>
  <c r="BN28" i="40"/>
  <c r="BM28" i="40"/>
  <c r="BL28" i="40"/>
  <c r="BK28" i="40"/>
  <c r="BJ28" i="40"/>
  <c r="CM27" i="40"/>
  <c r="CL27" i="40"/>
  <c r="CK27" i="40"/>
  <c r="CJ27" i="40"/>
  <c r="CI27" i="40"/>
  <c r="CH27" i="40"/>
  <c r="CG27" i="40"/>
  <c r="CF27" i="40"/>
  <c r="CE27" i="40"/>
  <c r="CD27" i="40"/>
  <c r="CC27" i="40"/>
  <c r="CB27" i="40"/>
  <c r="CA27" i="40"/>
  <c r="BZ27" i="40"/>
  <c r="BY27" i="40"/>
  <c r="BX27" i="40"/>
  <c r="BW27" i="40"/>
  <c r="BV27" i="40"/>
  <c r="BU27" i="40"/>
  <c r="BT27" i="40"/>
  <c r="BS27" i="40"/>
  <c r="BR27" i="40"/>
  <c r="BQ27" i="40"/>
  <c r="BP27" i="40"/>
  <c r="BO27" i="40"/>
  <c r="BN27" i="40"/>
  <c r="BM27" i="40"/>
  <c r="BL27" i="40"/>
  <c r="BK27" i="40"/>
  <c r="BJ27" i="40"/>
  <c r="CM26" i="40"/>
  <c r="CL26" i="40"/>
  <c r="CK26" i="40"/>
  <c r="CJ26" i="40"/>
  <c r="CI26" i="40"/>
  <c r="CH26" i="40"/>
  <c r="CG26" i="40"/>
  <c r="CF26" i="40"/>
  <c r="CE26" i="40"/>
  <c r="CD26" i="40"/>
  <c r="CC26" i="40"/>
  <c r="CB26" i="40"/>
  <c r="CA26" i="40"/>
  <c r="BZ26" i="40"/>
  <c r="BY26" i="40"/>
  <c r="BX26" i="40"/>
  <c r="BW26" i="40"/>
  <c r="BV26" i="40"/>
  <c r="BU26" i="40"/>
  <c r="BT26" i="40"/>
  <c r="BS26" i="40"/>
  <c r="BR26" i="40"/>
  <c r="BQ26" i="40"/>
  <c r="BP26" i="40"/>
  <c r="BO26" i="40"/>
  <c r="BN26" i="40"/>
  <c r="BM26" i="40"/>
  <c r="BL26" i="40"/>
  <c r="BK26" i="40"/>
  <c r="BJ26" i="40"/>
  <c r="CM25" i="40"/>
  <c r="CL25" i="40"/>
  <c r="CK25" i="40"/>
  <c r="CJ25" i="40"/>
  <c r="CI25" i="40"/>
  <c r="CH25" i="40"/>
  <c r="CG25" i="40"/>
  <c r="CF25" i="40"/>
  <c r="CE25" i="40"/>
  <c r="CD25" i="40"/>
  <c r="CC25" i="40"/>
  <c r="CB25" i="40"/>
  <c r="CA25" i="40"/>
  <c r="BZ25" i="40"/>
  <c r="BY25" i="40"/>
  <c r="BX25" i="40"/>
  <c r="BW25" i="40"/>
  <c r="BV25" i="40"/>
  <c r="BU25" i="40"/>
  <c r="BT25" i="40"/>
  <c r="BS25" i="40"/>
  <c r="BR25" i="40"/>
  <c r="BQ25" i="40"/>
  <c r="BP25" i="40"/>
  <c r="BO25" i="40"/>
  <c r="BN25" i="40"/>
  <c r="BM25" i="40"/>
  <c r="BL25" i="40"/>
  <c r="BK25" i="40"/>
  <c r="BJ25" i="40"/>
  <c r="CM24" i="40"/>
  <c r="CL24" i="40"/>
  <c r="CK24" i="40"/>
  <c r="CJ24" i="40"/>
  <c r="CI24" i="40"/>
  <c r="CH24" i="40"/>
  <c r="CG24" i="40"/>
  <c r="CF24" i="40"/>
  <c r="CE24" i="40"/>
  <c r="CD24" i="40"/>
  <c r="CC24" i="40"/>
  <c r="CB24" i="40"/>
  <c r="CA24" i="40"/>
  <c r="BZ24" i="40"/>
  <c r="BY24" i="40"/>
  <c r="BX24" i="40"/>
  <c r="BW24" i="40"/>
  <c r="BV24" i="40"/>
  <c r="BU24" i="40"/>
  <c r="BT24" i="40"/>
  <c r="BS24" i="40"/>
  <c r="BR24" i="40"/>
  <c r="BQ24" i="40"/>
  <c r="BP24" i="40"/>
  <c r="BO24" i="40"/>
  <c r="BN24" i="40"/>
  <c r="BM24" i="40"/>
  <c r="BL24" i="40"/>
  <c r="BK24" i="40"/>
  <c r="BJ24" i="40"/>
  <c r="CM23" i="40"/>
  <c r="CL23" i="40"/>
  <c r="CK23" i="40"/>
  <c r="CJ23" i="40"/>
  <c r="CI23" i="40"/>
  <c r="CH23" i="40"/>
  <c r="CG23" i="40"/>
  <c r="CF23" i="40"/>
  <c r="CE23" i="40"/>
  <c r="CD23" i="40"/>
  <c r="CC23" i="40"/>
  <c r="CB23" i="40"/>
  <c r="CA23" i="40"/>
  <c r="BZ23" i="40"/>
  <c r="BY23" i="40"/>
  <c r="BX23" i="40"/>
  <c r="BW23" i="40"/>
  <c r="BV23" i="40"/>
  <c r="BU23" i="40"/>
  <c r="BT23" i="40"/>
  <c r="BS23" i="40"/>
  <c r="BR23" i="40"/>
  <c r="BQ23" i="40"/>
  <c r="BP23" i="40"/>
  <c r="BO23" i="40"/>
  <c r="BN23" i="40"/>
  <c r="BM23" i="40"/>
  <c r="BL23" i="40"/>
  <c r="BK23" i="40"/>
  <c r="BJ23" i="40"/>
  <c r="CM22" i="40"/>
  <c r="CL22" i="40"/>
  <c r="CK22" i="40"/>
  <c r="CJ22" i="40"/>
  <c r="CI22" i="40"/>
  <c r="CH22" i="40"/>
  <c r="CG22" i="40"/>
  <c r="CF22" i="40"/>
  <c r="CE22" i="40"/>
  <c r="CD22" i="40"/>
  <c r="CC22" i="40"/>
  <c r="CB22" i="40"/>
  <c r="CA22" i="40"/>
  <c r="BZ22" i="40"/>
  <c r="BY22" i="40"/>
  <c r="BX22" i="40"/>
  <c r="BW22" i="40"/>
  <c r="BV22" i="40"/>
  <c r="BU22" i="40"/>
  <c r="BT22" i="40"/>
  <c r="BS22" i="40"/>
  <c r="BR22" i="40"/>
  <c r="BQ22" i="40"/>
  <c r="BP22" i="40"/>
  <c r="BO22" i="40"/>
  <c r="BN22" i="40"/>
  <c r="BM22" i="40"/>
  <c r="BL22" i="40"/>
  <c r="BK22" i="40"/>
  <c r="BJ22" i="40"/>
  <c r="CM21" i="40"/>
  <c r="CL21" i="40"/>
  <c r="CK21" i="40"/>
  <c r="CJ21" i="40"/>
  <c r="CI21" i="40"/>
  <c r="CH21" i="40"/>
  <c r="CH30" i="40" s="1"/>
  <c r="CG21" i="40"/>
  <c r="CF21" i="40"/>
  <c r="CE21" i="40"/>
  <c r="CD21" i="40"/>
  <c r="CC21" i="40"/>
  <c r="CB21" i="40"/>
  <c r="CA21" i="40"/>
  <c r="BZ21" i="40"/>
  <c r="BZ30" i="40" s="1"/>
  <c r="BY21" i="40"/>
  <c r="BX21" i="40"/>
  <c r="BW21" i="40"/>
  <c r="BV21" i="40"/>
  <c r="BU21" i="40"/>
  <c r="BT21" i="40"/>
  <c r="BS21" i="40"/>
  <c r="BR21" i="40"/>
  <c r="BR30" i="40" s="1"/>
  <c r="BQ21" i="40"/>
  <c r="BP21" i="40"/>
  <c r="BO21" i="40"/>
  <c r="BN21" i="40"/>
  <c r="BM21" i="40"/>
  <c r="BL21" i="40"/>
  <c r="BK21" i="40"/>
  <c r="BJ21" i="40"/>
  <c r="BJ30" i="40" s="1"/>
  <c r="CM20" i="40"/>
  <c r="CL20" i="40"/>
  <c r="CL30" i="40" s="1"/>
  <c r="CK20" i="40"/>
  <c r="CK30" i="40" s="1"/>
  <c r="CJ20" i="40"/>
  <c r="CJ30" i="40" s="1"/>
  <c r="CI20" i="40"/>
  <c r="CI30" i="40" s="1"/>
  <c r="CH20" i="40"/>
  <c r="CG20" i="40"/>
  <c r="CG30" i="40" s="1"/>
  <c r="CF20" i="40"/>
  <c r="CF30" i="40" s="1"/>
  <c r="CE20" i="40"/>
  <c r="CD20" i="40"/>
  <c r="CD30" i="40" s="1"/>
  <c r="CC20" i="40"/>
  <c r="CC30" i="40" s="1"/>
  <c r="CB20" i="40"/>
  <c r="CB30" i="40" s="1"/>
  <c r="CA20" i="40"/>
  <c r="CA30" i="40" s="1"/>
  <c r="BZ20" i="40"/>
  <c r="BY20" i="40"/>
  <c r="BY30" i="40" s="1"/>
  <c r="BX20" i="40"/>
  <c r="BX30" i="40" s="1"/>
  <c r="BW20" i="40"/>
  <c r="BV20" i="40"/>
  <c r="BV30" i="40" s="1"/>
  <c r="BU20" i="40"/>
  <c r="BU30" i="40" s="1"/>
  <c r="BT20" i="40"/>
  <c r="BT30" i="40" s="1"/>
  <c r="BS20" i="40"/>
  <c r="BS30" i="40" s="1"/>
  <c r="BR20" i="40"/>
  <c r="BQ20" i="40"/>
  <c r="BQ30" i="40" s="1"/>
  <c r="BP20" i="40"/>
  <c r="BP30" i="40" s="1"/>
  <c r="BO20" i="40"/>
  <c r="BN20" i="40"/>
  <c r="BN30" i="40" s="1"/>
  <c r="BM20" i="40"/>
  <c r="BM30" i="40" s="1"/>
  <c r="BL20" i="40"/>
  <c r="BL30" i="40" s="1"/>
  <c r="BK20" i="40"/>
  <c r="BK30" i="40" s="1"/>
  <c r="BJ20" i="40"/>
  <c r="BK15" i="40"/>
  <c r="BL15" i="40"/>
  <c r="BM15" i="40"/>
  <c r="BR15" i="40"/>
  <c r="BS15" i="40"/>
  <c r="BT15" i="40"/>
  <c r="BU15" i="40"/>
  <c r="BZ15" i="40"/>
  <c r="CA15" i="40"/>
  <c r="CB15" i="40"/>
  <c r="CC15" i="40"/>
  <c r="CH15" i="40"/>
  <c r="CI15" i="40"/>
  <c r="CJ15" i="40"/>
  <c r="CK15" i="40"/>
  <c r="BK14" i="40"/>
  <c r="BL14" i="40"/>
  <c r="BM14" i="40"/>
  <c r="BN14" i="40"/>
  <c r="BO14" i="40"/>
  <c r="BP14" i="40"/>
  <c r="BQ14" i="40"/>
  <c r="BR14" i="40"/>
  <c r="BS14" i="40"/>
  <c r="BT14" i="40"/>
  <c r="BU14" i="40"/>
  <c r="BV14" i="40"/>
  <c r="BW14" i="40"/>
  <c r="BX14" i="40"/>
  <c r="BY14" i="40"/>
  <c r="BZ14" i="40"/>
  <c r="CA14" i="40"/>
  <c r="CB14" i="40"/>
  <c r="CC14" i="40"/>
  <c r="CD14" i="40"/>
  <c r="CE14" i="40"/>
  <c r="CF14" i="40"/>
  <c r="CG14" i="40"/>
  <c r="CH14" i="40"/>
  <c r="CI14" i="40"/>
  <c r="CJ14" i="40"/>
  <c r="CK14" i="40"/>
  <c r="CL14" i="40"/>
  <c r="CM14" i="40"/>
  <c r="BJ14" i="40"/>
  <c r="BK13" i="40"/>
  <c r="BL13" i="40"/>
  <c r="BM13" i="40"/>
  <c r="BN13" i="40"/>
  <c r="BN15" i="40" s="1"/>
  <c r="BO13" i="40"/>
  <c r="BO15" i="40" s="1"/>
  <c r="BP13" i="40"/>
  <c r="BP15" i="40" s="1"/>
  <c r="BQ13" i="40"/>
  <c r="BQ15" i="40" s="1"/>
  <c r="BR13" i="40"/>
  <c r="BS13" i="40"/>
  <c r="BT13" i="40"/>
  <c r="BU13" i="40"/>
  <c r="BV13" i="40"/>
  <c r="BV15" i="40" s="1"/>
  <c r="BW13" i="40"/>
  <c r="BW15" i="40" s="1"/>
  <c r="BX13" i="40"/>
  <c r="BX15" i="40" s="1"/>
  <c r="BY13" i="40"/>
  <c r="BY15" i="40" s="1"/>
  <c r="BZ13" i="40"/>
  <c r="CA13" i="40"/>
  <c r="CB13" i="40"/>
  <c r="CC13" i="40"/>
  <c r="CD13" i="40"/>
  <c r="CD15" i="40" s="1"/>
  <c r="CE13" i="40"/>
  <c r="CE15" i="40" s="1"/>
  <c r="CF13" i="40"/>
  <c r="CF15" i="40" s="1"/>
  <c r="CG13" i="40"/>
  <c r="CG15" i="40" s="1"/>
  <c r="CH13" i="40"/>
  <c r="CI13" i="40"/>
  <c r="CJ13" i="40"/>
  <c r="CK13" i="40"/>
  <c r="CL13" i="40"/>
  <c r="CL15" i="40" s="1"/>
  <c r="CM13" i="40"/>
  <c r="CM15" i="40" s="1"/>
  <c r="BJ13" i="40"/>
  <c r="BJ15" i="40" s="1"/>
  <c r="BK12" i="40"/>
  <c r="BL12" i="40"/>
  <c r="BM12" i="40"/>
  <c r="BN12" i="40"/>
  <c r="BO12" i="40"/>
  <c r="BP12" i="40"/>
  <c r="BQ12" i="40"/>
  <c r="BR12" i="40"/>
  <c r="BS12" i="40"/>
  <c r="BT12" i="40"/>
  <c r="BU12" i="40"/>
  <c r="BV12" i="40"/>
  <c r="BW12" i="40"/>
  <c r="BX12" i="40"/>
  <c r="BY12" i="40"/>
  <c r="BZ12" i="40"/>
  <c r="CA12" i="40"/>
  <c r="CB12" i="40"/>
  <c r="CC12" i="40"/>
  <c r="CD12" i="40"/>
  <c r="CE12" i="40"/>
  <c r="CF12" i="40"/>
  <c r="CG12" i="40"/>
  <c r="CH12" i="40"/>
  <c r="CI12" i="40"/>
  <c r="CJ12" i="40"/>
  <c r="CK12" i="40"/>
  <c r="CL12" i="40"/>
  <c r="CM12" i="40"/>
  <c r="BJ12" i="40"/>
  <c r="BK11" i="40"/>
  <c r="BL11" i="40"/>
  <c r="BM11" i="40"/>
  <c r="BN11" i="40"/>
  <c r="BO11" i="40"/>
  <c r="BP11" i="40"/>
  <c r="BQ11" i="40"/>
  <c r="BR11" i="40"/>
  <c r="BS11" i="40"/>
  <c r="BT11" i="40"/>
  <c r="BU11" i="40"/>
  <c r="BV11" i="40"/>
  <c r="BW11" i="40"/>
  <c r="BX11" i="40"/>
  <c r="BY11" i="40"/>
  <c r="BZ11" i="40"/>
  <c r="CA11" i="40"/>
  <c r="CB11" i="40"/>
  <c r="CC11" i="40"/>
  <c r="CD11" i="40"/>
  <c r="CE11" i="40"/>
  <c r="CF11" i="40"/>
  <c r="CG11" i="40"/>
  <c r="CH11" i="40"/>
  <c r="CI11" i="40"/>
  <c r="CJ11" i="40"/>
  <c r="CK11" i="40"/>
  <c r="CL11" i="40"/>
  <c r="CM11" i="40"/>
  <c r="BJ11" i="40"/>
  <c r="BK10" i="40"/>
  <c r="BL10" i="40"/>
  <c r="BM10" i="40"/>
  <c r="BN10" i="40"/>
  <c r="BO10" i="40"/>
  <c r="BP10" i="40"/>
  <c r="BQ10" i="40"/>
  <c r="BR10" i="40"/>
  <c r="BS10" i="40"/>
  <c r="BT10" i="40"/>
  <c r="BU10" i="40"/>
  <c r="BV10" i="40"/>
  <c r="BW10" i="40"/>
  <c r="BX10" i="40"/>
  <c r="BY10" i="40"/>
  <c r="BZ10" i="40"/>
  <c r="CA10" i="40"/>
  <c r="CB10" i="40"/>
  <c r="CC10" i="40"/>
  <c r="CD10" i="40"/>
  <c r="CE10" i="40"/>
  <c r="CF10" i="40"/>
  <c r="CG10" i="40"/>
  <c r="CH10" i="40"/>
  <c r="CI10" i="40"/>
  <c r="CJ10" i="40"/>
  <c r="CK10" i="40"/>
  <c r="CL10" i="40"/>
  <c r="CM10" i="40"/>
  <c r="BJ10" i="40"/>
  <c r="BK9" i="40"/>
  <c r="BL9" i="40"/>
  <c r="BM9" i="40"/>
  <c r="BN9" i="40"/>
  <c r="BO9" i="40"/>
  <c r="BP9" i="40"/>
  <c r="BQ9" i="40"/>
  <c r="BR9" i="40"/>
  <c r="BS9" i="40"/>
  <c r="BT9" i="40"/>
  <c r="BU9" i="40"/>
  <c r="BV9" i="40"/>
  <c r="BW9" i="40"/>
  <c r="BX9" i="40"/>
  <c r="BY9" i="40"/>
  <c r="BZ9" i="40"/>
  <c r="CA9" i="40"/>
  <c r="CB9" i="40"/>
  <c r="CC9" i="40"/>
  <c r="CD9" i="40"/>
  <c r="CE9" i="40"/>
  <c r="CF9" i="40"/>
  <c r="CG9" i="40"/>
  <c r="CH9" i="40"/>
  <c r="CI9" i="40"/>
  <c r="CJ9" i="40"/>
  <c r="CK9" i="40"/>
  <c r="CL9" i="40"/>
  <c r="CM9" i="40"/>
  <c r="BJ9" i="40"/>
  <c r="BK8" i="40"/>
  <c r="BL8" i="40"/>
  <c r="BM8" i="40"/>
  <c r="BN8" i="40"/>
  <c r="BO8" i="40"/>
  <c r="BP8" i="40"/>
  <c r="BQ8" i="40"/>
  <c r="BR8" i="40"/>
  <c r="BS8" i="40"/>
  <c r="BT8" i="40"/>
  <c r="BU8" i="40"/>
  <c r="BV8" i="40"/>
  <c r="BW8" i="40"/>
  <c r="BX8" i="40"/>
  <c r="BY8" i="40"/>
  <c r="BZ8" i="40"/>
  <c r="CA8" i="40"/>
  <c r="CB8" i="40"/>
  <c r="CC8" i="40"/>
  <c r="CD8" i="40"/>
  <c r="CE8" i="40"/>
  <c r="CF8" i="40"/>
  <c r="CG8" i="40"/>
  <c r="CH8" i="40"/>
  <c r="CI8" i="40"/>
  <c r="CJ8" i="40"/>
  <c r="CK8" i="40"/>
  <c r="CL8" i="40"/>
  <c r="CM8" i="40"/>
  <c r="BJ8" i="40"/>
  <c r="BK7" i="40"/>
  <c r="BL7" i="40"/>
  <c r="BM7" i="40"/>
  <c r="BN7" i="40"/>
  <c r="BO7" i="40"/>
  <c r="BP7" i="40"/>
  <c r="BQ7" i="40"/>
  <c r="BR7" i="40"/>
  <c r="BS7" i="40"/>
  <c r="BT7" i="40"/>
  <c r="BU7" i="40"/>
  <c r="BV7" i="40"/>
  <c r="BW7" i="40"/>
  <c r="BX7" i="40"/>
  <c r="BY7" i="40"/>
  <c r="BZ7" i="40"/>
  <c r="CA7" i="40"/>
  <c r="CB7" i="40"/>
  <c r="CC7" i="40"/>
  <c r="CD7" i="40"/>
  <c r="CE7" i="40"/>
  <c r="CF7" i="40"/>
  <c r="CG7" i="40"/>
  <c r="CH7" i="40"/>
  <c r="CI7" i="40"/>
  <c r="CJ7" i="40"/>
  <c r="CK7" i="40"/>
  <c r="CL7" i="40"/>
  <c r="CM7" i="40"/>
  <c r="BJ7" i="40"/>
  <c r="BK6" i="40"/>
  <c r="BL6" i="40"/>
  <c r="BM6" i="40"/>
  <c r="BN6" i="40"/>
  <c r="BO6" i="40"/>
  <c r="BP6" i="40"/>
  <c r="BQ6" i="40"/>
  <c r="BR6" i="40"/>
  <c r="BS6" i="40"/>
  <c r="BT6" i="40"/>
  <c r="BU6" i="40"/>
  <c r="BV6" i="40"/>
  <c r="BW6" i="40"/>
  <c r="BX6" i="40"/>
  <c r="BY6" i="40"/>
  <c r="BZ6" i="40"/>
  <c r="CA6" i="40"/>
  <c r="CB6" i="40"/>
  <c r="CC6" i="40"/>
  <c r="CD6" i="40"/>
  <c r="CE6" i="40"/>
  <c r="CF6" i="40"/>
  <c r="CG6" i="40"/>
  <c r="CH6" i="40"/>
  <c r="CI6" i="40"/>
  <c r="CJ6" i="40"/>
  <c r="CK6" i="40"/>
  <c r="CL6" i="40"/>
  <c r="CM6" i="40"/>
  <c r="BJ6" i="40"/>
  <c r="BK5" i="40"/>
  <c r="BL5" i="40"/>
  <c r="BM5" i="40"/>
  <c r="BN5" i="40"/>
  <c r="BO5" i="40"/>
  <c r="BP5" i="40"/>
  <c r="BQ5" i="40"/>
  <c r="BR5" i="40"/>
  <c r="BS5" i="40"/>
  <c r="BT5" i="40"/>
  <c r="BU5" i="40"/>
  <c r="BV5" i="40"/>
  <c r="BW5" i="40"/>
  <c r="BX5" i="40"/>
  <c r="BY5" i="40"/>
  <c r="BZ5" i="40"/>
  <c r="CA5" i="40"/>
  <c r="CB5" i="40"/>
  <c r="CC5" i="40"/>
  <c r="CD5" i="40"/>
  <c r="CE5" i="40"/>
  <c r="CF5" i="40"/>
  <c r="CG5" i="40"/>
  <c r="CH5" i="40"/>
  <c r="CI5" i="40"/>
  <c r="CJ5" i="40"/>
  <c r="CK5" i="40"/>
  <c r="CL5" i="40"/>
  <c r="CM5" i="40"/>
  <c r="BJ5" i="40"/>
  <c r="AG20" i="40"/>
  <c r="AH20" i="40"/>
  <c r="AI20" i="40"/>
  <c r="AJ20" i="40"/>
  <c r="AK20" i="40"/>
  <c r="AL20" i="40"/>
  <c r="AM20" i="40"/>
  <c r="AN20" i="40"/>
  <c r="AO20" i="40"/>
  <c r="AP20" i="40"/>
  <c r="AQ20" i="40"/>
  <c r="AR20" i="40"/>
  <c r="AS20" i="40"/>
  <c r="AT20" i="40"/>
  <c r="AU20" i="40"/>
  <c r="AV20" i="40"/>
  <c r="AW20" i="40"/>
  <c r="AX20" i="40"/>
  <c r="AY20" i="40"/>
  <c r="AZ20" i="40"/>
  <c r="BA20" i="40"/>
  <c r="BB20" i="40"/>
  <c r="BC20" i="40"/>
  <c r="BD20" i="40"/>
  <c r="BE20" i="40"/>
  <c r="BF20" i="40"/>
  <c r="BG20" i="40"/>
  <c r="BH20" i="40"/>
  <c r="BI20" i="40"/>
  <c r="AG21" i="40"/>
  <c r="AH21" i="40"/>
  <c r="AI21" i="40"/>
  <c r="AJ21" i="40"/>
  <c r="AK21" i="40"/>
  <c r="AL21" i="40"/>
  <c r="AM21" i="40"/>
  <c r="AN21" i="40"/>
  <c r="AO21" i="40"/>
  <c r="AP21" i="40"/>
  <c r="AQ21" i="40"/>
  <c r="AR21" i="40"/>
  <c r="AS21" i="40"/>
  <c r="AT21" i="40"/>
  <c r="AU21" i="40"/>
  <c r="AV21" i="40"/>
  <c r="AW21" i="40"/>
  <c r="AX21" i="40"/>
  <c r="AY21" i="40"/>
  <c r="AZ21" i="40"/>
  <c r="BA21" i="40"/>
  <c r="BB21" i="40"/>
  <c r="BC21" i="40"/>
  <c r="BD21" i="40"/>
  <c r="BE21" i="40"/>
  <c r="BF21" i="40"/>
  <c r="BG21" i="40"/>
  <c r="BH21" i="40"/>
  <c r="BI21" i="40"/>
  <c r="AG22" i="40"/>
  <c r="AH22" i="40"/>
  <c r="AI22" i="40"/>
  <c r="AJ22" i="40"/>
  <c r="AK22" i="40"/>
  <c r="AL22" i="40"/>
  <c r="AM22" i="40"/>
  <c r="AN22" i="40"/>
  <c r="AO22" i="40"/>
  <c r="AP22" i="40"/>
  <c r="AQ22" i="40"/>
  <c r="AR22" i="40"/>
  <c r="AS22" i="40"/>
  <c r="AT22" i="40"/>
  <c r="AU22" i="40"/>
  <c r="AV22" i="40"/>
  <c r="AW22" i="40"/>
  <c r="AX22" i="40"/>
  <c r="AY22" i="40"/>
  <c r="AZ22" i="40"/>
  <c r="BA22" i="40"/>
  <c r="BB22" i="40"/>
  <c r="BC22" i="40"/>
  <c r="BD22" i="40"/>
  <c r="BE22" i="40"/>
  <c r="BF22" i="40"/>
  <c r="BG22" i="40"/>
  <c r="BH22" i="40"/>
  <c r="BI22" i="40"/>
  <c r="AG23" i="40"/>
  <c r="AH23" i="40"/>
  <c r="AI23" i="40"/>
  <c r="AJ23" i="40"/>
  <c r="AK23" i="40"/>
  <c r="AL23" i="40"/>
  <c r="AM23" i="40"/>
  <c r="AN23" i="40"/>
  <c r="AO23" i="40"/>
  <c r="AP23" i="40"/>
  <c r="AQ23" i="40"/>
  <c r="AR23" i="40"/>
  <c r="AS23" i="40"/>
  <c r="AT23" i="40"/>
  <c r="AU23" i="40"/>
  <c r="AV23" i="40"/>
  <c r="AW23" i="40"/>
  <c r="AX23" i="40"/>
  <c r="AY23" i="40"/>
  <c r="AZ23" i="40"/>
  <c r="BA23" i="40"/>
  <c r="BB23" i="40"/>
  <c r="BC23" i="40"/>
  <c r="BD23" i="40"/>
  <c r="BE23" i="40"/>
  <c r="BF23" i="40"/>
  <c r="BG23" i="40"/>
  <c r="BH23" i="40"/>
  <c r="BI23" i="40"/>
  <c r="AG24" i="40"/>
  <c r="AH24" i="40"/>
  <c r="AI24" i="40"/>
  <c r="AJ24" i="40"/>
  <c r="AK24" i="40"/>
  <c r="AL24" i="40"/>
  <c r="AM24" i="40"/>
  <c r="AN24" i="40"/>
  <c r="AO24" i="40"/>
  <c r="AP24" i="40"/>
  <c r="AQ24" i="40"/>
  <c r="AR24" i="40"/>
  <c r="AS24" i="40"/>
  <c r="AT24" i="40"/>
  <c r="AU24" i="40"/>
  <c r="AV24" i="40"/>
  <c r="AW24" i="40"/>
  <c r="AX24" i="40"/>
  <c r="AY24" i="40"/>
  <c r="AZ24" i="40"/>
  <c r="BA24" i="40"/>
  <c r="BB24" i="40"/>
  <c r="BC24" i="40"/>
  <c r="BD24" i="40"/>
  <c r="BE24" i="40"/>
  <c r="BF24" i="40"/>
  <c r="BG24" i="40"/>
  <c r="BH24" i="40"/>
  <c r="BI24" i="40"/>
  <c r="AG25" i="40"/>
  <c r="AH25" i="40"/>
  <c r="AI25" i="40"/>
  <c r="AJ25" i="40"/>
  <c r="AK25" i="40"/>
  <c r="AL25" i="40"/>
  <c r="AM25" i="40"/>
  <c r="AN25" i="40"/>
  <c r="AO25" i="40"/>
  <c r="AP25" i="40"/>
  <c r="AQ25" i="40"/>
  <c r="AR25" i="40"/>
  <c r="AS25" i="40"/>
  <c r="AT25" i="40"/>
  <c r="AU25" i="40"/>
  <c r="AV25" i="40"/>
  <c r="AW25" i="40"/>
  <c r="AX25" i="40"/>
  <c r="AY25" i="40"/>
  <c r="AZ25" i="40"/>
  <c r="BA25" i="40"/>
  <c r="BB25" i="40"/>
  <c r="BC25" i="40"/>
  <c r="BD25" i="40"/>
  <c r="BE25" i="40"/>
  <c r="BF25" i="40"/>
  <c r="BG25" i="40"/>
  <c r="BH25" i="40"/>
  <c r="BI25" i="40"/>
  <c r="AG26" i="40"/>
  <c r="AH26" i="40"/>
  <c r="AI26" i="40"/>
  <c r="AJ26" i="40"/>
  <c r="AK26" i="40"/>
  <c r="AL26" i="40"/>
  <c r="AM26" i="40"/>
  <c r="AN26" i="40"/>
  <c r="AO26" i="40"/>
  <c r="AP26" i="40"/>
  <c r="AQ26" i="40"/>
  <c r="AR26" i="40"/>
  <c r="AS26" i="40"/>
  <c r="AT26" i="40"/>
  <c r="AU26" i="40"/>
  <c r="AV26" i="40"/>
  <c r="AW26" i="40"/>
  <c r="AX26" i="40"/>
  <c r="AY26" i="40"/>
  <c r="AZ26" i="40"/>
  <c r="BA26" i="40"/>
  <c r="BB26" i="40"/>
  <c r="BC26" i="40"/>
  <c r="BD26" i="40"/>
  <c r="BE26" i="40"/>
  <c r="BF26" i="40"/>
  <c r="BG26" i="40"/>
  <c r="BH26" i="40"/>
  <c r="BI26" i="40"/>
  <c r="AG27" i="40"/>
  <c r="AH27" i="40"/>
  <c r="AI27" i="40"/>
  <c r="AJ27" i="40"/>
  <c r="AK27" i="40"/>
  <c r="AL27" i="40"/>
  <c r="AM27" i="40"/>
  <c r="AN27" i="40"/>
  <c r="AO27" i="40"/>
  <c r="AP27" i="40"/>
  <c r="AQ27" i="40"/>
  <c r="AR27" i="40"/>
  <c r="AS27" i="40"/>
  <c r="AT27" i="40"/>
  <c r="AU27" i="40"/>
  <c r="AV27" i="40"/>
  <c r="AW27" i="40"/>
  <c r="AX27" i="40"/>
  <c r="AY27" i="40"/>
  <c r="AZ27" i="40"/>
  <c r="BA27" i="40"/>
  <c r="BB27" i="40"/>
  <c r="BC27" i="40"/>
  <c r="BD27" i="40"/>
  <c r="BE27" i="40"/>
  <c r="BF27" i="40"/>
  <c r="BG27" i="40"/>
  <c r="BH27" i="40"/>
  <c r="BI27" i="40"/>
  <c r="AG28" i="40"/>
  <c r="AH28" i="40"/>
  <c r="AI28" i="40"/>
  <c r="AJ28" i="40"/>
  <c r="AK28" i="40"/>
  <c r="AL28" i="40"/>
  <c r="AM28" i="40"/>
  <c r="AN28" i="40"/>
  <c r="AO28" i="40"/>
  <c r="AP28" i="40"/>
  <c r="AQ28" i="40"/>
  <c r="AR28" i="40"/>
  <c r="AS28" i="40"/>
  <c r="AT28" i="40"/>
  <c r="AU28" i="40"/>
  <c r="AV28" i="40"/>
  <c r="AW28" i="40"/>
  <c r="AX28" i="40"/>
  <c r="AY28" i="40"/>
  <c r="AZ28" i="40"/>
  <c r="BA28" i="40"/>
  <c r="BB28" i="40"/>
  <c r="BC28" i="40"/>
  <c r="BD28" i="40"/>
  <c r="BE28" i="40"/>
  <c r="BF28" i="40"/>
  <c r="BG28" i="40"/>
  <c r="BH28" i="40"/>
  <c r="BI28" i="40"/>
  <c r="AG29" i="40"/>
  <c r="AH29" i="40"/>
  <c r="AI29" i="40"/>
  <c r="AJ29" i="40"/>
  <c r="AK29" i="40"/>
  <c r="AL29" i="40"/>
  <c r="AM29" i="40"/>
  <c r="AN29" i="40"/>
  <c r="AO29" i="40"/>
  <c r="AP29" i="40"/>
  <c r="AQ29" i="40"/>
  <c r="AR29" i="40"/>
  <c r="AS29" i="40"/>
  <c r="AT29" i="40"/>
  <c r="AU29" i="40"/>
  <c r="AV29" i="40"/>
  <c r="AW29" i="40"/>
  <c r="AX29" i="40"/>
  <c r="AY29" i="40"/>
  <c r="AZ29" i="40"/>
  <c r="BA29" i="40"/>
  <c r="BB29" i="40"/>
  <c r="BC29" i="40"/>
  <c r="BD29" i="40"/>
  <c r="BE29" i="40"/>
  <c r="BF29" i="40"/>
  <c r="BG29" i="40"/>
  <c r="BH29" i="40"/>
  <c r="BI29" i="40"/>
  <c r="AG30" i="40"/>
  <c r="AH30" i="40"/>
  <c r="AI30" i="40"/>
  <c r="AJ30" i="40"/>
  <c r="AK30" i="40"/>
  <c r="AL30" i="40"/>
  <c r="AM30" i="40"/>
  <c r="AN30" i="40"/>
  <c r="AO30" i="40"/>
  <c r="AP30" i="40"/>
  <c r="AQ30" i="40"/>
  <c r="AR30" i="40"/>
  <c r="AS30" i="40"/>
  <c r="AT30" i="40"/>
  <c r="AU30" i="40"/>
  <c r="AV30" i="40"/>
  <c r="AW30" i="40"/>
  <c r="AX30" i="40"/>
  <c r="AY30" i="40"/>
  <c r="AZ30" i="40"/>
  <c r="BA30" i="40"/>
  <c r="BB30" i="40"/>
  <c r="BC30" i="40"/>
  <c r="BD30" i="40"/>
  <c r="BE30" i="40"/>
  <c r="BF30" i="40"/>
  <c r="BG30" i="40"/>
  <c r="BH30" i="40"/>
  <c r="BI30" i="40"/>
  <c r="AF21" i="40"/>
  <c r="AF22" i="40"/>
  <c r="AF23" i="40"/>
  <c r="AF24" i="40"/>
  <c r="AF25" i="40"/>
  <c r="AF26" i="40"/>
  <c r="AF27" i="40"/>
  <c r="AF28" i="40"/>
  <c r="AF29" i="40"/>
  <c r="AF30" i="40"/>
  <c r="AF20" i="40"/>
  <c r="AV5" i="40"/>
  <c r="AW5" i="40"/>
  <c r="AX5" i="40"/>
  <c r="AY5" i="40"/>
  <c r="AZ5" i="40"/>
  <c r="BA5" i="40"/>
  <c r="BB5" i="40"/>
  <c r="BC5" i="40"/>
  <c r="BD5" i="40"/>
  <c r="BE5" i="40"/>
  <c r="BF5" i="40"/>
  <c r="BG5" i="40"/>
  <c r="BH5" i="40"/>
  <c r="BI5" i="40"/>
  <c r="AV6" i="40"/>
  <c r="AW6" i="40"/>
  <c r="AX6" i="40"/>
  <c r="AY6" i="40"/>
  <c r="AZ6" i="40"/>
  <c r="BA6" i="40"/>
  <c r="BB6" i="40"/>
  <c r="BC6" i="40"/>
  <c r="BD6" i="40"/>
  <c r="BE6" i="40"/>
  <c r="BF6" i="40"/>
  <c r="BG6" i="40"/>
  <c r="BH6" i="40"/>
  <c r="BI6" i="40"/>
  <c r="AV7" i="40"/>
  <c r="AW7" i="40"/>
  <c r="AX7" i="40"/>
  <c r="AY7" i="40"/>
  <c r="AZ7" i="40"/>
  <c r="BA7" i="40"/>
  <c r="BB7" i="40"/>
  <c r="BC7" i="40"/>
  <c r="BD7" i="40"/>
  <c r="BE7" i="40"/>
  <c r="BF7" i="40"/>
  <c r="BG7" i="40"/>
  <c r="BH7" i="40"/>
  <c r="BI7" i="40"/>
  <c r="AV8" i="40"/>
  <c r="AW8" i="40"/>
  <c r="AX8" i="40"/>
  <c r="AY8" i="40"/>
  <c r="AZ8" i="40"/>
  <c r="BA8" i="40"/>
  <c r="BB8" i="40"/>
  <c r="BC8" i="40"/>
  <c r="BD8" i="40"/>
  <c r="BE8" i="40"/>
  <c r="BF8" i="40"/>
  <c r="BG8" i="40"/>
  <c r="BH8" i="40"/>
  <c r="BI8" i="40"/>
  <c r="AV9" i="40"/>
  <c r="AW9" i="40"/>
  <c r="AX9" i="40"/>
  <c r="AY9" i="40"/>
  <c r="AZ9" i="40"/>
  <c r="BA9" i="40"/>
  <c r="BB9" i="40"/>
  <c r="BC9" i="40"/>
  <c r="BD9" i="40"/>
  <c r="BE9" i="40"/>
  <c r="BF9" i="40"/>
  <c r="BG9" i="40"/>
  <c r="BH9" i="40"/>
  <c r="BI9" i="40"/>
  <c r="AV10" i="40"/>
  <c r="AW10" i="40"/>
  <c r="AX10" i="40"/>
  <c r="AY10" i="40"/>
  <c r="AZ10" i="40"/>
  <c r="BA10" i="40"/>
  <c r="BB10" i="40"/>
  <c r="BC10" i="40"/>
  <c r="BD10" i="40"/>
  <c r="BE10" i="40"/>
  <c r="BF10" i="40"/>
  <c r="BG10" i="40"/>
  <c r="BH10" i="40"/>
  <c r="BI10" i="40"/>
  <c r="AV11" i="40"/>
  <c r="AW11" i="40"/>
  <c r="AX11" i="40"/>
  <c r="AY11" i="40"/>
  <c r="AZ11" i="40"/>
  <c r="BA11" i="40"/>
  <c r="BB11" i="40"/>
  <c r="BC11" i="40"/>
  <c r="BD11" i="40"/>
  <c r="BE11" i="40"/>
  <c r="BF11" i="40"/>
  <c r="BG11" i="40"/>
  <c r="BH11" i="40"/>
  <c r="BI11" i="40"/>
  <c r="AV12" i="40"/>
  <c r="AW12" i="40"/>
  <c r="AX12" i="40"/>
  <c r="AY12" i="40"/>
  <c r="AZ12" i="40"/>
  <c r="BA12" i="40"/>
  <c r="BB12" i="40"/>
  <c r="BC12" i="40"/>
  <c r="BD12" i="40"/>
  <c r="BE12" i="40"/>
  <c r="BF12" i="40"/>
  <c r="BG12" i="40"/>
  <c r="BH12" i="40"/>
  <c r="BI12" i="40"/>
  <c r="AV13" i="40"/>
  <c r="AW13" i="40"/>
  <c r="AX13" i="40"/>
  <c r="AY13" i="40"/>
  <c r="AZ13" i="40"/>
  <c r="BA13" i="40"/>
  <c r="BB13" i="40"/>
  <c r="BC13" i="40"/>
  <c r="BD13" i="40"/>
  <c r="BE13" i="40"/>
  <c r="BF13" i="40"/>
  <c r="BG13" i="40"/>
  <c r="BH13" i="40"/>
  <c r="BI13" i="40"/>
  <c r="AV14" i="40"/>
  <c r="AW14" i="40"/>
  <c r="AX14" i="40"/>
  <c r="AY14" i="40"/>
  <c r="AZ14" i="40"/>
  <c r="BA14" i="40"/>
  <c r="BB14" i="40"/>
  <c r="BC14" i="40"/>
  <c r="BD14" i="40"/>
  <c r="BE14" i="40"/>
  <c r="BF14" i="40"/>
  <c r="BG14" i="40"/>
  <c r="BH14" i="40"/>
  <c r="BI14" i="40"/>
  <c r="AV15" i="40"/>
  <c r="AW15" i="40"/>
  <c r="AX15" i="40"/>
  <c r="AY15" i="40"/>
  <c r="AZ15" i="40"/>
  <c r="BA15" i="40"/>
  <c r="BB15" i="40"/>
  <c r="BC15" i="40"/>
  <c r="BD15" i="40"/>
  <c r="BE15" i="40"/>
  <c r="BF15" i="40"/>
  <c r="BG15" i="40"/>
  <c r="BH15" i="40"/>
  <c r="BI15" i="40"/>
  <c r="AH5" i="40"/>
  <c r="AI5" i="40"/>
  <c r="AJ5" i="40"/>
  <c r="AK5" i="40"/>
  <c r="AL5" i="40"/>
  <c r="AM5" i="40"/>
  <c r="AN5" i="40"/>
  <c r="AO5" i="40"/>
  <c r="AP5" i="40"/>
  <c r="AQ5" i="40"/>
  <c r="AR5" i="40"/>
  <c r="AS5" i="40"/>
  <c r="AT5" i="40"/>
  <c r="AU5" i="40"/>
  <c r="AH6" i="40"/>
  <c r="AI6" i="40"/>
  <c r="AJ6" i="40"/>
  <c r="AK6" i="40"/>
  <c r="AL6" i="40"/>
  <c r="AM6" i="40"/>
  <c r="AN6" i="40"/>
  <c r="AO6" i="40"/>
  <c r="AP6" i="40"/>
  <c r="AQ6" i="40"/>
  <c r="AR6" i="40"/>
  <c r="AS6" i="40"/>
  <c r="AT6" i="40"/>
  <c r="AU6" i="40"/>
  <c r="AH7" i="40"/>
  <c r="AI7" i="40"/>
  <c r="AJ7" i="40"/>
  <c r="AK7" i="40"/>
  <c r="AL7" i="40"/>
  <c r="AM7" i="40"/>
  <c r="AN7" i="40"/>
  <c r="AO7" i="40"/>
  <c r="AP7" i="40"/>
  <c r="AQ7" i="40"/>
  <c r="AR7" i="40"/>
  <c r="AS7" i="40"/>
  <c r="AT7" i="40"/>
  <c r="AU7" i="40"/>
  <c r="AH8" i="40"/>
  <c r="AI8" i="40"/>
  <c r="AJ8" i="40"/>
  <c r="AK8" i="40"/>
  <c r="AL8" i="40"/>
  <c r="AM8" i="40"/>
  <c r="AN8" i="40"/>
  <c r="AO8" i="40"/>
  <c r="AP8" i="40"/>
  <c r="AQ8" i="40"/>
  <c r="AR8" i="40"/>
  <c r="AS8" i="40"/>
  <c r="AT8" i="40"/>
  <c r="AU8" i="40"/>
  <c r="AH9" i="40"/>
  <c r="AI9" i="40"/>
  <c r="AJ9" i="40"/>
  <c r="AK9" i="40"/>
  <c r="AL9" i="40"/>
  <c r="AM9" i="40"/>
  <c r="AN9" i="40"/>
  <c r="AO9" i="40"/>
  <c r="AP9" i="40"/>
  <c r="AQ9" i="40"/>
  <c r="AR9" i="40"/>
  <c r="AS9" i="40"/>
  <c r="AT9" i="40"/>
  <c r="AU9" i="40"/>
  <c r="AH10" i="40"/>
  <c r="AI10" i="40"/>
  <c r="AJ10" i="40"/>
  <c r="AK10" i="40"/>
  <c r="AL10" i="40"/>
  <c r="AM10" i="40"/>
  <c r="AN10" i="40"/>
  <c r="AO10" i="40"/>
  <c r="AP10" i="40"/>
  <c r="AQ10" i="40"/>
  <c r="AR10" i="40"/>
  <c r="AS10" i="40"/>
  <c r="AT10" i="40"/>
  <c r="AU10" i="40"/>
  <c r="AH11" i="40"/>
  <c r="AI11" i="40"/>
  <c r="AJ11" i="40"/>
  <c r="AK11" i="40"/>
  <c r="AL11" i="40"/>
  <c r="AM11" i="40"/>
  <c r="AN11" i="40"/>
  <c r="AO11" i="40"/>
  <c r="AP11" i="40"/>
  <c r="AQ11" i="40"/>
  <c r="AR11" i="40"/>
  <c r="AS11" i="40"/>
  <c r="AT11" i="40"/>
  <c r="AU11" i="40"/>
  <c r="AH12" i="40"/>
  <c r="AI12" i="40"/>
  <c r="AJ12" i="40"/>
  <c r="AK12" i="40"/>
  <c r="AL12" i="40"/>
  <c r="AM12" i="40"/>
  <c r="AN12" i="40"/>
  <c r="AO12" i="40"/>
  <c r="AP12" i="40"/>
  <c r="AQ12" i="40"/>
  <c r="AR12" i="40"/>
  <c r="AS12" i="40"/>
  <c r="AT12" i="40"/>
  <c r="AU12" i="40"/>
  <c r="AH13" i="40"/>
  <c r="AI13" i="40"/>
  <c r="AJ13" i="40"/>
  <c r="AK13" i="40"/>
  <c r="AL13" i="40"/>
  <c r="AM13" i="40"/>
  <c r="AN13" i="40"/>
  <c r="AO13" i="40"/>
  <c r="AP13" i="40"/>
  <c r="AQ13" i="40"/>
  <c r="AR13" i="40"/>
  <c r="AS13" i="40"/>
  <c r="AT13" i="40"/>
  <c r="AU13" i="40"/>
  <c r="AH14" i="40"/>
  <c r="AI14" i="40"/>
  <c r="AJ14" i="40"/>
  <c r="AK14" i="40"/>
  <c r="AL14" i="40"/>
  <c r="AM14" i="40"/>
  <c r="AN14" i="40"/>
  <c r="AO14" i="40"/>
  <c r="AP14" i="40"/>
  <c r="AQ14" i="40"/>
  <c r="AR14" i="40"/>
  <c r="AS14" i="40"/>
  <c r="AT14" i="40"/>
  <c r="AU14" i="40"/>
  <c r="AH15" i="40"/>
  <c r="AI15" i="40"/>
  <c r="AJ15" i="40"/>
  <c r="AK15" i="40"/>
  <c r="AL15" i="40"/>
  <c r="AM15" i="40"/>
  <c r="AN15" i="40"/>
  <c r="AO15" i="40"/>
  <c r="AP15" i="40"/>
  <c r="AQ15" i="40"/>
  <c r="AR15" i="40"/>
  <c r="AS15" i="40"/>
  <c r="AT15" i="40"/>
  <c r="AU15" i="40"/>
  <c r="AG5" i="40"/>
  <c r="AG6" i="40"/>
  <c r="AG7" i="40"/>
  <c r="AG8" i="40"/>
  <c r="AG9" i="40"/>
  <c r="AG10" i="40"/>
  <c r="AG11" i="40"/>
  <c r="AG12" i="40"/>
  <c r="AG13" i="40"/>
  <c r="AG14" i="40"/>
  <c r="AG15" i="40"/>
  <c r="AF6" i="40"/>
  <c r="AF7" i="40"/>
  <c r="AF8" i="40"/>
  <c r="AF9" i="40"/>
  <c r="AF10" i="40"/>
  <c r="AF11" i="40"/>
  <c r="AF12" i="40"/>
  <c r="AF13" i="40"/>
  <c r="AF14" i="40"/>
  <c r="AF15" i="40"/>
  <c r="AF5" i="40"/>
  <c r="I16" i="40"/>
  <c r="F16" i="40"/>
  <c r="E16" i="40"/>
  <c r="C30" i="40"/>
  <c r="D30" i="40"/>
  <c r="E30" i="40"/>
  <c r="F30" i="40"/>
  <c r="G30" i="40"/>
  <c r="H30" i="40"/>
  <c r="I30" i="40"/>
  <c r="J30" i="40"/>
  <c r="K30" i="40"/>
  <c r="L30" i="40"/>
  <c r="M30" i="40"/>
  <c r="N30" i="40"/>
  <c r="O30" i="40"/>
  <c r="P30" i="40"/>
  <c r="Q30" i="40"/>
  <c r="R30" i="40"/>
  <c r="S30" i="40"/>
  <c r="T30" i="40"/>
  <c r="U30" i="40"/>
  <c r="V30" i="40"/>
  <c r="W30" i="40"/>
  <c r="X30" i="40"/>
  <c r="Y30" i="40"/>
  <c r="Z30" i="40"/>
  <c r="AA30" i="40"/>
  <c r="AB30" i="40"/>
  <c r="AC30" i="40"/>
  <c r="AD30" i="40"/>
  <c r="AE30" i="40"/>
  <c r="B30" i="40"/>
  <c r="C15" i="40"/>
  <c r="D15" i="40"/>
  <c r="E15" i="40"/>
  <c r="F15" i="40"/>
  <c r="G15" i="40"/>
  <c r="H15" i="40"/>
  <c r="I15" i="40"/>
  <c r="J15" i="40"/>
  <c r="K15" i="40"/>
  <c r="L15" i="40"/>
  <c r="M15" i="40"/>
  <c r="N15" i="40"/>
  <c r="O15" i="40"/>
  <c r="P15" i="40"/>
  <c r="Q15" i="40"/>
  <c r="R15" i="40"/>
  <c r="S15" i="40"/>
  <c r="T15" i="40"/>
  <c r="U15" i="40"/>
  <c r="V15" i="40"/>
  <c r="W15" i="40"/>
  <c r="X15" i="40"/>
  <c r="Y15" i="40"/>
  <c r="Z15" i="40"/>
  <c r="AA15" i="40"/>
  <c r="AB15" i="40"/>
  <c r="AC15" i="40"/>
  <c r="AD15" i="40"/>
  <c r="AE15" i="40"/>
  <c r="B15" i="40"/>
  <c r="C7" i="30" l="1"/>
  <c r="C111" i="4"/>
  <c r="W39" i="4"/>
  <c r="BO30" i="40"/>
  <c r="BW30" i="40"/>
  <c r="CE30" i="40"/>
  <c r="CM30" i="40"/>
  <c r="U50" i="4" l="1"/>
  <c r="T50" i="4"/>
  <c r="R50" i="4"/>
  <c r="Q50" i="4"/>
  <c r="H7" i="35"/>
  <c r="H8" i="35"/>
  <c r="H9" i="35"/>
  <c r="H10" i="35"/>
  <c r="H11" i="35"/>
  <c r="H12" i="35"/>
  <c r="H13" i="35"/>
  <c r="H14" i="35"/>
  <c r="H15" i="35"/>
  <c r="H16" i="35"/>
  <c r="H17" i="35"/>
  <c r="H18" i="35"/>
  <c r="H19" i="35"/>
  <c r="H20" i="35"/>
  <c r="H21" i="35"/>
  <c r="H22" i="35"/>
  <c r="H23" i="35"/>
  <c r="H24" i="35"/>
  <c r="H25" i="35"/>
  <c r="H26" i="35"/>
  <c r="H27" i="35"/>
  <c r="H28" i="35"/>
  <c r="H29" i="35"/>
  <c r="H30" i="35"/>
  <c r="H31" i="35"/>
  <c r="H32" i="35"/>
  <c r="H33" i="35"/>
  <c r="H6" i="35"/>
  <c r="H33" i="36"/>
  <c r="H16" i="36"/>
  <c r="H17" i="36"/>
  <c r="H18" i="36"/>
  <c r="H19" i="36"/>
  <c r="H20" i="36"/>
  <c r="H21" i="36"/>
  <c r="H22" i="36"/>
  <c r="H23" i="36"/>
  <c r="H24" i="36"/>
  <c r="H25" i="36"/>
  <c r="H26" i="36"/>
  <c r="H27" i="36"/>
  <c r="H28" i="36"/>
  <c r="H29" i="36"/>
  <c r="H30" i="36"/>
  <c r="H31" i="36"/>
  <c r="H32" i="36"/>
  <c r="H7" i="36"/>
  <c r="H8" i="36"/>
  <c r="H9" i="36"/>
  <c r="H10" i="36"/>
  <c r="H11" i="36"/>
  <c r="H12" i="36"/>
  <c r="H13" i="36"/>
  <c r="H14" i="36"/>
  <c r="H15" i="36"/>
  <c r="H6" i="36"/>
  <c r="C5" i="39"/>
  <c r="C5" i="38"/>
  <c r="S53" i="4"/>
  <c r="T53" i="4" a="1"/>
  <c r="T53" i="4" s="1"/>
  <c r="C77" i="4" s="1" a="1"/>
  <c r="C77" i="4" s="1"/>
  <c r="AJ6" i="33"/>
  <c r="AK6" i="33" s="1"/>
  <c r="AJ7" i="33"/>
  <c r="AK7" i="33" s="1"/>
  <c r="AJ8" i="33"/>
  <c r="AK8" i="33" s="1"/>
  <c r="AJ9" i="33"/>
  <c r="AK9" i="33" s="1"/>
  <c r="AJ10" i="33"/>
  <c r="AK10" i="33" s="1"/>
  <c r="AJ11" i="33"/>
  <c r="AK11" i="33" s="1"/>
  <c r="AJ12" i="33"/>
  <c r="AK12" i="33" s="1"/>
  <c r="AJ13" i="33"/>
  <c r="AK13" i="33" s="1"/>
  <c r="AJ14" i="33"/>
  <c r="AK14" i="33" s="1"/>
  <c r="AJ15" i="33"/>
  <c r="AK15" i="33" s="1"/>
  <c r="AJ16" i="33"/>
  <c r="AK16" i="33" s="1"/>
  <c r="AJ17" i="33"/>
  <c r="AK17" i="33" s="1"/>
  <c r="AJ18" i="33"/>
  <c r="AK18" i="33" s="1"/>
  <c r="AJ19" i="33"/>
  <c r="AK19" i="33" s="1"/>
  <c r="AJ20" i="33"/>
  <c r="AK20" i="33" s="1"/>
  <c r="AJ21" i="33"/>
  <c r="AK21" i="33" s="1"/>
  <c r="AJ22" i="33"/>
  <c r="AK22" i="33" s="1"/>
  <c r="AJ23" i="33"/>
  <c r="AK23" i="33" s="1"/>
  <c r="AJ24" i="33"/>
  <c r="AK24" i="33" s="1"/>
  <c r="AJ25" i="33"/>
  <c r="AK25" i="33" s="1"/>
  <c r="AJ26" i="33"/>
  <c r="AK26" i="33" s="1"/>
  <c r="U53" i="4" s="1"/>
  <c r="AJ27" i="33"/>
  <c r="AK27" i="33" s="1"/>
  <c r="AJ28" i="33"/>
  <c r="AK28" i="33" s="1"/>
  <c r="AJ29" i="33"/>
  <c r="AK29" i="33" s="1"/>
  <c r="AJ30" i="33"/>
  <c r="AK30" i="33" s="1"/>
  <c r="AJ31" i="33"/>
  <c r="AK31" i="33" s="1"/>
  <c r="AJ32" i="33"/>
  <c r="AK32" i="33" s="1"/>
  <c r="AJ33" i="33"/>
  <c r="AK33" i="33" s="1"/>
  <c r="AJ34" i="33"/>
  <c r="AK34" i="33" s="1"/>
  <c r="AJ35" i="33"/>
  <c r="AK35" i="33" s="1"/>
  <c r="AJ36" i="33"/>
  <c r="AK36" i="33" s="1"/>
  <c r="AJ37" i="33"/>
  <c r="AK37" i="33" s="1"/>
  <c r="AJ5" i="33"/>
  <c r="AK5" i="33" s="1"/>
  <c r="AE9" i="32"/>
  <c r="AE17" i="32"/>
  <c r="AE25" i="32"/>
  <c r="V53" i="4" s="1"/>
  <c r="AE33" i="32"/>
  <c r="AD5" i="32"/>
  <c r="AE5" i="32" s="1"/>
  <c r="AD6" i="32"/>
  <c r="AE6" i="32" s="1"/>
  <c r="AD7" i="32"/>
  <c r="AE7" i="32" s="1"/>
  <c r="AD8" i="32"/>
  <c r="AE8" i="32" s="1"/>
  <c r="AD9" i="32"/>
  <c r="AD10" i="32"/>
  <c r="AE10" i="32" s="1"/>
  <c r="AD11" i="32"/>
  <c r="AE11" i="32" s="1"/>
  <c r="AD12" i="32"/>
  <c r="AE12" i="32" s="1"/>
  <c r="AD13" i="32"/>
  <c r="AE13" i="32" s="1"/>
  <c r="AD14" i="32"/>
  <c r="AE14" i="32" s="1"/>
  <c r="AD15" i="32"/>
  <c r="AE15" i="32" s="1"/>
  <c r="AD16" i="32"/>
  <c r="AE16" i="32" s="1"/>
  <c r="AD17" i="32"/>
  <c r="AD18" i="32"/>
  <c r="AE18" i="32" s="1"/>
  <c r="AD19" i="32"/>
  <c r="AE19" i="32" s="1"/>
  <c r="AD20" i="32"/>
  <c r="AE20" i="32" s="1"/>
  <c r="AD21" i="32"/>
  <c r="AE21" i="32" s="1"/>
  <c r="AD22" i="32"/>
  <c r="AE22" i="32" s="1"/>
  <c r="AD23" i="32"/>
  <c r="AE23" i="32" s="1"/>
  <c r="AD24" i="32"/>
  <c r="AE24" i="32" s="1"/>
  <c r="AD25" i="32"/>
  <c r="AD26" i="32"/>
  <c r="AE26" i="32" s="1"/>
  <c r="AD27" i="32"/>
  <c r="AE27" i="32" s="1"/>
  <c r="AD28" i="32"/>
  <c r="AE28" i="32" s="1"/>
  <c r="AD29" i="32"/>
  <c r="AE29" i="32" s="1"/>
  <c r="AD30" i="32"/>
  <c r="AE30" i="32" s="1"/>
  <c r="AD31" i="32"/>
  <c r="AE31" i="32" s="1"/>
  <c r="AD32" i="32"/>
  <c r="AE32" i="32" s="1"/>
  <c r="AD33" i="32"/>
  <c r="AD34" i="32"/>
  <c r="AE34" i="32" s="1"/>
  <c r="AD35" i="32"/>
  <c r="AE35" i="32" s="1"/>
  <c r="AD36" i="32"/>
  <c r="AE36" i="32" s="1"/>
  <c r="AD4" i="32"/>
  <c r="AE4" i="32" s="1"/>
  <c r="C51" i="4" l="1"/>
  <c r="B2" i="38" s="1"/>
  <c r="E51" i="4"/>
  <c r="B2" i="39" s="1"/>
  <c r="B6" i="39" s="1"/>
  <c r="B8" i="39" s="1"/>
  <c r="C113" i="4"/>
  <c r="E57" i="4"/>
  <c r="C79" i="4" s="1"/>
  <c r="S59" i="4"/>
  <c r="C5" i="30" l="1"/>
  <c r="C2" i="39"/>
  <c r="B7" i="39"/>
  <c r="B9" i="39" s="1"/>
  <c r="C6" i="39"/>
  <c r="C8" i="39" s="1"/>
  <c r="C7" i="39" l="1"/>
  <c r="C9" i="39" s="1"/>
  <c r="E93" i="4" s="1"/>
  <c r="Q64" i="4"/>
  <c r="C85" i="4" s="1"/>
  <c r="C95" i="4" l="1"/>
  <c r="X11" i="2" l="1"/>
  <c r="X13" i="2"/>
  <c r="X19" i="2"/>
  <c r="X21" i="2"/>
  <c r="X22" i="2"/>
  <c r="X29" i="2"/>
  <c r="X30" i="2"/>
  <c r="X31" i="2"/>
  <c r="L4" i="2"/>
  <c r="U4" i="2" s="1"/>
  <c r="M4" i="2"/>
  <c r="V4" i="2" s="1"/>
  <c r="N4" i="2"/>
  <c r="W4" i="2" s="1"/>
  <c r="O4" i="2"/>
  <c r="X4" i="2" s="1"/>
  <c r="P4" i="2"/>
  <c r="Y4" i="2" s="1"/>
  <c r="Q4" i="2"/>
  <c r="Z4" i="2" s="1"/>
  <c r="R4" i="2"/>
  <c r="AA4" i="2" s="1"/>
  <c r="L5" i="2"/>
  <c r="U5" i="2" s="1"/>
  <c r="M5" i="2"/>
  <c r="V5" i="2" s="1"/>
  <c r="N5" i="2"/>
  <c r="W5" i="2" s="1"/>
  <c r="O5" i="2"/>
  <c r="X5" i="2" s="1"/>
  <c r="P5" i="2"/>
  <c r="Y5" i="2" s="1"/>
  <c r="Q5" i="2"/>
  <c r="Z5" i="2" s="1"/>
  <c r="R5" i="2"/>
  <c r="AA5" i="2" s="1"/>
  <c r="L6" i="2"/>
  <c r="U6" i="2" s="1"/>
  <c r="M6" i="2"/>
  <c r="V6" i="2" s="1"/>
  <c r="N6" i="2"/>
  <c r="W6" i="2" s="1"/>
  <c r="O6" i="2"/>
  <c r="X6" i="2" s="1"/>
  <c r="P6" i="2"/>
  <c r="Y6" i="2" s="1"/>
  <c r="Q6" i="2"/>
  <c r="Z6" i="2" s="1"/>
  <c r="R6" i="2"/>
  <c r="AA6" i="2" s="1"/>
  <c r="L7" i="2"/>
  <c r="U7" i="2" s="1"/>
  <c r="M7" i="2"/>
  <c r="V7" i="2" s="1"/>
  <c r="N7" i="2"/>
  <c r="W7" i="2" s="1"/>
  <c r="O7" i="2"/>
  <c r="X7" i="2" s="1"/>
  <c r="P7" i="2"/>
  <c r="Y7" i="2" s="1"/>
  <c r="Q7" i="2"/>
  <c r="Z7" i="2" s="1"/>
  <c r="R7" i="2"/>
  <c r="AA7" i="2" s="1"/>
  <c r="L8" i="2"/>
  <c r="U8" i="2" s="1"/>
  <c r="M8" i="2"/>
  <c r="V8" i="2" s="1"/>
  <c r="N8" i="2"/>
  <c r="W8" i="2" s="1"/>
  <c r="O8" i="2"/>
  <c r="X8" i="2" s="1"/>
  <c r="P8" i="2"/>
  <c r="Y8" i="2" s="1"/>
  <c r="Q8" i="2"/>
  <c r="Z8" i="2" s="1"/>
  <c r="R8" i="2"/>
  <c r="AA8" i="2" s="1"/>
  <c r="L9" i="2"/>
  <c r="U9" i="2" s="1"/>
  <c r="M9" i="2"/>
  <c r="V9" i="2" s="1"/>
  <c r="N9" i="2"/>
  <c r="W9" i="2" s="1"/>
  <c r="O9" i="2"/>
  <c r="X9" i="2" s="1"/>
  <c r="P9" i="2"/>
  <c r="Y9" i="2" s="1"/>
  <c r="Q9" i="2"/>
  <c r="Z9" i="2" s="1"/>
  <c r="R9" i="2"/>
  <c r="AA9" i="2" s="1"/>
  <c r="L10" i="2"/>
  <c r="U10" i="2" s="1"/>
  <c r="M10" i="2"/>
  <c r="V10" i="2" s="1"/>
  <c r="N10" i="2"/>
  <c r="W10" i="2" s="1"/>
  <c r="O10" i="2"/>
  <c r="X10" i="2" s="1"/>
  <c r="P10" i="2"/>
  <c r="Y10" i="2" s="1"/>
  <c r="Q10" i="2"/>
  <c r="Z10" i="2" s="1"/>
  <c r="R10" i="2"/>
  <c r="AA10" i="2" s="1"/>
  <c r="L11" i="2"/>
  <c r="U11" i="2" s="1"/>
  <c r="M11" i="2"/>
  <c r="V11" i="2" s="1"/>
  <c r="N11" i="2"/>
  <c r="W11" i="2" s="1"/>
  <c r="O11" i="2"/>
  <c r="P11" i="2"/>
  <c r="Y11" i="2" s="1"/>
  <c r="Q11" i="2"/>
  <c r="Z11" i="2" s="1"/>
  <c r="R11" i="2"/>
  <c r="AA11" i="2" s="1"/>
  <c r="L12" i="2"/>
  <c r="U12" i="2" s="1"/>
  <c r="M12" i="2"/>
  <c r="V12" i="2" s="1"/>
  <c r="N12" i="2"/>
  <c r="W12" i="2" s="1"/>
  <c r="O12" i="2"/>
  <c r="X12" i="2" s="1"/>
  <c r="P12" i="2"/>
  <c r="Y12" i="2" s="1"/>
  <c r="Q12" i="2"/>
  <c r="Z12" i="2" s="1"/>
  <c r="R12" i="2"/>
  <c r="AA12" i="2" s="1"/>
  <c r="L13" i="2"/>
  <c r="U13" i="2" s="1"/>
  <c r="M13" i="2"/>
  <c r="V13" i="2" s="1"/>
  <c r="N13" i="2"/>
  <c r="W13" i="2" s="1"/>
  <c r="O13" i="2"/>
  <c r="P13" i="2"/>
  <c r="Y13" i="2" s="1"/>
  <c r="Q13" i="2"/>
  <c r="Z13" i="2" s="1"/>
  <c r="R13" i="2"/>
  <c r="AA13" i="2" s="1"/>
  <c r="L14" i="2"/>
  <c r="U14" i="2" s="1"/>
  <c r="M14" i="2"/>
  <c r="V14" i="2" s="1"/>
  <c r="N14" i="2"/>
  <c r="W14" i="2" s="1"/>
  <c r="O14" i="2"/>
  <c r="X14" i="2" s="1"/>
  <c r="P14" i="2"/>
  <c r="Y14" i="2" s="1"/>
  <c r="Q14" i="2"/>
  <c r="Z14" i="2" s="1"/>
  <c r="R14" i="2"/>
  <c r="AA14" i="2" s="1"/>
  <c r="L15" i="2"/>
  <c r="U15" i="2" s="1"/>
  <c r="M15" i="2"/>
  <c r="V15" i="2" s="1"/>
  <c r="N15" i="2"/>
  <c r="W15" i="2" s="1"/>
  <c r="O15" i="2"/>
  <c r="X15" i="2" s="1"/>
  <c r="P15" i="2"/>
  <c r="Y15" i="2" s="1"/>
  <c r="Q15" i="2"/>
  <c r="Z15" i="2" s="1"/>
  <c r="R15" i="2"/>
  <c r="AA15" i="2" s="1"/>
  <c r="L16" i="2"/>
  <c r="U16" i="2" s="1"/>
  <c r="M16" i="2"/>
  <c r="V16" i="2" s="1"/>
  <c r="N16" i="2"/>
  <c r="W16" i="2" s="1"/>
  <c r="O16" i="2"/>
  <c r="X16" i="2" s="1"/>
  <c r="P16" i="2"/>
  <c r="Y16" i="2" s="1"/>
  <c r="Q16" i="2"/>
  <c r="Z16" i="2" s="1"/>
  <c r="R16" i="2"/>
  <c r="AA16" i="2" s="1"/>
  <c r="L17" i="2"/>
  <c r="U17" i="2" s="1"/>
  <c r="M17" i="2"/>
  <c r="V17" i="2" s="1"/>
  <c r="N17" i="2"/>
  <c r="W17" i="2" s="1"/>
  <c r="O17" i="2"/>
  <c r="X17" i="2" s="1"/>
  <c r="P17" i="2"/>
  <c r="Y17" i="2" s="1"/>
  <c r="Q17" i="2"/>
  <c r="Z17" i="2" s="1"/>
  <c r="R17" i="2"/>
  <c r="AA17" i="2" s="1"/>
  <c r="L18" i="2"/>
  <c r="U18" i="2" s="1"/>
  <c r="M18" i="2"/>
  <c r="V18" i="2" s="1"/>
  <c r="N18" i="2"/>
  <c r="W18" i="2" s="1"/>
  <c r="O18" i="2"/>
  <c r="X18" i="2" s="1"/>
  <c r="P18" i="2"/>
  <c r="Y18" i="2" s="1"/>
  <c r="Q18" i="2"/>
  <c r="Z18" i="2" s="1"/>
  <c r="R18" i="2"/>
  <c r="AA18" i="2" s="1"/>
  <c r="L19" i="2"/>
  <c r="U19" i="2" s="1"/>
  <c r="M19" i="2"/>
  <c r="V19" i="2" s="1"/>
  <c r="N19" i="2"/>
  <c r="W19" i="2" s="1"/>
  <c r="O19" i="2"/>
  <c r="P19" i="2"/>
  <c r="Y19" i="2" s="1"/>
  <c r="Q19" i="2"/>
  <c r="Z19" i="2" s="1"/>
  <c r="R19" i="2"/>
  <c r="AA19" i="2" s="1"/>
  <c r="L20" i="2"/>
  <c r="U20" i="2" s="1"/>
  <c r="M20" i="2"/>
  <c r="V20" i="2" s="1"/>
  <c r="N20" i="2"/>
  <c r="W20" i="2" s="1"/>
  <c r="O20" i="2"/>
  <c r="X20" i="2" s="1"/>
  <c r="P20" i="2"/>
  <c r="Y20" i="2" s="1"/>
  <c r="Q20" i="2"/>
  <c r="Z20" i="2" s="1"/>
  <c r="R20" i="2"/>
  <c r="AA20" i="2" s="1"/>
  <c r="L21" i="2"/>
  <c r="U21" i="2" s="1"/>
  <c r="M21" i="2"/>
  <c r="V21" i="2" s="1"/>
  <c r="N21" i="2"/>
  <c r="W21" i="2" s="1"/>
  <c r="O21" i="2"/>
  <c r="P21" i="2"/>
  <c r="Y21" i="2" s="1"/>
  <c r="Q21" i="2"/>
  <c r="Z21" i="2" s="1"/>
  <c r="R21" i="2"/>
  <c r="AA21" i="2" s="1"/>
  <c r="L22" i="2"/>
  <c r="U22" i="2" s="1"/>
  <c r="M22" i="2"/>
  <c r="V22" i="2" s="1"/>
  <c r="N22" i="2"/>
  <c r="W22" i="2" s="1"/>
  <c r="O22" i="2"/>
  <c r="P22" i="2"/>
  <c r="Y22" i="2" s="1"/>
  <c r="Q22" i="2"/>
  <c r="Z22" i="2" s="1"/>
  <c r="R22" i="2"/>
  <c r="AA22" i="2" s="1"/>
  <c r="L23" i="2"/>
  <c r="U23" i="2" s="1"/>
  <c r="M23" i="2"/>
  <c r="V23" i="2" s="1"/>
  <c r="N23" i="2"/>
  <c r="W23" i="2" s="1"/>
  <c r="O23" i="2"/>
  <c r="X23" i="2" s="1"/>
  <c r="P23" i="2"/>
  <c r="Y23" i="2" s="1"/>
  <c r="Q23" i="2"/>
  <c r="Z23" i="2" s="1"/>
  <c r="R23" i="2"/>
  <c r="AA23" i="2" s="1"/>
  <c r="L24" i="2"/>
  <c r="U24" i="2" s="1"/>
  <c r="M24" i="2"/>
  <c r="V24" i="2" s="1"/>
  <c r="N24" i="2"/>
  <c r="W24" i="2" s="1"/>
  <c r="O24" i="2"/>
  <c r="X24" i="2" s="1"/>
  <c r="P24" i="2"/>
  <c r="Y24" i="2" s="1"/>
  <c r="Q24" i="2"/>
  <c r="Z24" i="2" s="1"/>
  <c r="R24" i="2"/>
  <c r="AA24" i="2" s="1"/>
  <c r="L25" i="2"/>
  <c r="U25" i="2" s="1"/>
  <c r="M25" i="2"/>
  <c r="V25" i="2" s="1"/>
  <c r="N25" i="2"/>
  <c r="W25" i="2" s="1"/>
  <c r="O25" i="2"/>
  <c r="X25" i="2" s="1"/>
  <c r="P25" i="2"/>
  <c r="Y25" i="2" s="1"/>
  <c r="Q25" i="2"/>
  <c r="Z25" i="2" s="1"/>
  <c r="R25" i="2"/>
  <c r="AA25" i="2" s="1"/>
  <c r="L26" i="2"/>
  <c r="U26" i="2" s="1"/>
  <c r="M26" i="2"/>
  <c r="V26" i="2" s="1"/>
  <c r="N26" i="2"/>
  <c r="W26" i="2" s="1"/>
  <c r="O26" i="2"/>
  <c r="X26" i="2" s="1"/>
  <c r="P26" i="2"/>
  <c r="Y26" i="2" s="1"/>
  <c r="Q26" i="2"/>
  <c r="Z26" i="2" s="1"/>
  <c r="R26" i="2"/>
  <c r="AA26" i="2" s="1"/>
  <c r="L27" i="2"/>
  <c r="U27" i="2" s="1"/>
  <c r="M27" i="2"/>
  <c r="V27" i="2" s="1"/>
  <c r="N27" i="2"/>
  <c r="W27" i="2" s="1"/>
  <c r="O27" i="2"/>
  <c r="X27" i="2" s="1"/>
  <c r="P27" i="2"/>
  <c r="Y27" i="2" s="1"/>
  <c r="Q27" i="2"/>
  <c r="Z27" i="2" s="1"/>
  <c r="R27" i="2"/>
  <c r="AA27" i="2" s="1"/>
  <c r="L28" i="2"/>
  <c r="U28" i="2" s="1"/>
  <c r="M28" i="2"/>
  <c r="V28" i="2" s="1"/>
  <c r="N28" i="2"/>
  <c r="W28" i="2" s="1"/>
  <c r="O28" i="2"/>
  <c r="X28" i="2" s="1"/>
  <c r="P28" i="2"/>
  <c r="Y28" i="2" s="1"/>
  <c r="Q28" i="2"/>
  <c r="Z28" i="2" s="1"/>
  <c r="R28" i="2"/>
  <c r="AA28" i="2" s="1"/>
  <c r="L29" i="2"/>
  <c r="U29" i="2" s="1"/>
  <c r="M29" i="2"/>
  <c r="V29" i="2" s="1"/>
  <c r="N29" i="2"/>
  <c r="W29" i="2" s="1"/>
  <c r="O29" i="2"/>
  <c r="P29" i="2"/>
  <c r="Y29" i="2" s="1"/>
  <c r="Q29" i="2"/>
  <c r="Z29" i="2" s="1"/>
  <c r="R29" i="2"/>
  <c r="AA29" i="2" s="1"/>
  <c r="L30" i="2"/>
  <c r="U30" i="2" s="1"/>
  <c r="M30" i="2"/>
  <c r="V30" i="2" s="1"/>
  <c r="N30" i="2"/>
  <c r="W30" i="2" s="1"/>
  <c r="O30" i="2"/>
  <c r="P30" i="2"/>
  <c r="Y30" i="2" s="1"/>
  <c r="Q30" i="2"/>
  <c r="Z30" i="2" s="1"/>
  <c r="R30" i="2"/>
  <c r="AA30" i="2" s="1"/>
  <c r="L31" i="2"/>
  <c r="U31" i="2" s="1"/>
  <c r="M31" i="2"/>
  <c r="V31" i="2" s="1"/>
  <c r="N31" i="2"/>
  <c r="W31" i="2" s="1"/>
  <c r="O31" i="2"/>
  <c r="P31" i="2"/>
  <c r="Y31" i="2" s="1"/>
  <c r="Q31" i="2"/>
  <c r="Z31" i="2" s="1"/>
  <c r="R31" i="2"/>
  <c r="AA31" i="2" s="1"/>
  <c r="L32" i="2"/>
  <c r="U32" i="2" s="1"/>
  <c r="M32" i="2"/>
  <c r="V32" i="2" s="1"/>
  <c r="N32" i="2"/>
  <c r="W32" i="2" s="1"/>
  <c r="O32" i="2"/>
  <c r="X32" i="2" s="1"/>
  <c r="P32" i="2"/>
  <c r="Y32" i="2" s="1"/>
  <c r="Q32" i="2"/>
  <c r="Z32" i="2" s="1"/>
  <c r="R32" i="2"/>
  <c r="AA32" i="2" s="1"/>
  <c r="L33" i="2"/>
  <c r="U33" i="2" s="1"/>
  <c r="M33" i="2"/>
  <c r="V33" i="2" s="1"/>
  <c r="N33" i="2"/>
  <c r="W33" i="2" s="1"/>
  <c r="O33" i="2"/>
  <c r="X33" i="2" s="1"/>
  <c r="P33" i="2"/>
  <c r="Y33" i="2" s="1"/>
  <c r="Q33" i="2"/>
  <c r="Z33" i="2" s="1"/>
  <c r="R33" i="2"/>
  <c r="AA33" i="2" s="1"/>
  <c r="L34" i="2"/>
  <c r="U34" i="2" s="1"/>
  <c r="M34" i="2"/>
  <c r="V34" i="2" s="1"/>
  <c r="N34" i="2"/>
  <c r="W34" i="2" s="1"/>
  <c r="O34" i="2"/>
  <c r="X34" i="2" s="1"/>
  <c r="P34" i="2"/>
  <c r="Y34" i="2" s="1"/>
  <c r="Q34" i="2"/>
  <c r="Z34" i="2" s="1"/>
  <c r="R34" i="2"/>
  <c r="AA34" i="2" s="1"/>
  <c r="L35" i="2"/>
  <c r="U35" i="2" s="1"/>
  <c r="M35" i="2"/>
  <c r="V35" i="2" s="1"/>
  <c r="N35" i="2"/>
  <c r="W35" i="2" s="1"/>
  <c r="O35" i="2"/>
  <c r="X35" i="2" s="1"/>
  <c r="P35" i="2"/>
  <c r="Y35" i="2" s="1"/>
  <c r="Q35" i="2"/>
  <c r="Z35" i="2" s="1"/>
  <c r="R35" i="2"/>
  <c r="AA35" i="2" s="1"/>
  <c r="R3" i="2"/>
  <c r="AA3" i="2" s="1"/>
  <c r="Q3" i="2"/>
  <c r="Z3" i="2" s="1"/>
  <c r="P3" i="2"/>
  <c r="Y3" i="2" s="1"/>
  <c r="O3" i="2"/>
  <c r="X3" i="2" s="1"/>
  <c r="N3" i="2"/>
  <c r="W3" i="2" s="1"/>
  <c r="M3" i="2"/>
  <c r="V3" i="2" s="1"/>
  <c r="L3" i="2"/>
  <c r="U3" i="2" s="1"/>
  <c r="K3" i="2"/>
  <c r="T3" i="2" s="1"/>
  <c r="K4" i="2"/>
  <c r="T4" i="2" s="1"/>
  <c r="K5" i="2"/>
  <c r="T5" i="2" s="1"/>
  <c r="K6" i="2"/>
  <c r="T6" i="2" s="1"/>
  <c r="K7" i="2"/>
  <c r="T7" i="2" s="1"/>
  <c r="K8" i="2"/>
  <c r="T8" i="2" s="1"/>
  <c r="K9" i="2"/>
  <c r="K10" i="2"/>
  <c r="K11" i="2"/>
  <c r="S11" i="2" s="1"/>
  <c r="K12" i="2"/>
  <c r="T12" i="2" s="1"/>
  <c r="K13" i="2"/>
  <c r="T13" i="2" s="1"/>
  <c r="K14" i="2"/>
  <c r="T14" i="2" s="1"/>
  <c r="K15" i="2"/>
  <c r="T15" i="2" s="1"/>
  <c r="K16" i="2"/>
  <c r="T16" i="2" s="1"/>
  <c r="K17" i="2"/>
  <c r="K18" i="2"/>
  <c r="K19" i="2"/>
  <c r="S19" i="2" s="1"/>
  <c r="K20" i="2"/>
  <c r="T20" i="2" s="1"/>
  <c r="K21" i="2"/>
  <c r="T21" i="2" s="1"/>
  <c r="K22" i="2"/>
  <c r="T22" i="2" s="1"/>
  <c r="K23" i="2"/>
  <c r="T23" i="2" s="1"/>
  <c r="K24" i="2"/>
  <c r="T24" i="2" s="1"/>
  <c r="K25" i="2"/>
  <c r="K26" i="2"/>
  <c r="K27" i="2"/>
  <c r="S27" i="2" s="1"/>
  <c r="K28" i="2"/>
  <c r="T28" i="2" s="1"/>
  <c r="K29" i="2"/>
  <c r="T29" i="2" s="1"/>
  <c r="K30" i="2"/>
  <c r="T30" i="2" s="1"/>
  <c r="K31" i="2"/>
  <c r="T31" i="2" s="1"/>
  <c r="K32" i="2"/>
  <c r="T32" i="2" s="1"/>
  <c r="K33" i="2"/>
  <c r="K34" i="2"/>
  <c r="K35" i="2"/>
  <c r="S35" i="2" s="1"/>
  <c r="Q70" i="4"/>
  <c r="Q68" i="4"/>
  <c r="Q66" i="4"/>
  <c r="C4" i="30"/>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 i="2"/>
  <c r="C3" i="6"/>
  <c r="E85" i="4" l="1"/>
  <c r="G85" i="4"/>
  <c r="I85" i="4"/>
  <c r="S34" i="2"/>
  <c r="S33" i="2"/>
  <c r="S8" i="2"/>
  <c r="S26" i="2"/>
  <c r="S24" i="2"/>
  <c r="S32" i="2"/>
  <c r="AB32" i="2" s="1" a="1"/>
  <c r="AB32" i="2" s="1"/>
  <c r="S17" i="2"/>
  <c r="S10" i="2"/>
  <c r="S25" i="2"/>
  <c r="S18" i="2"/>
  <c r="S9" i="2"/>
  <c r="S16" i="2"/>
  <c r="AB24" i="2" a="1"/>
  <c r="AB24" i="2" s="1"/>
  <c r="AB16" i="2" a="1"/>
  <c r="AB16" i="2" s="1"/>
  <c r="AB8" i="2" a="1"/>
  <c r="AB8" i="2" s="1"/>
  <c r="S31" i="2"/>
  <c r="AB31" i="2" s="1" a="1"/>
  <c r="AB31" i="2" s="1"/>
  <c r="S23" i="2"/>
  <c r="AB23" i="2" s="1" a="1"/>
  <c r="AB23" i="2" s="1"/>
  <c r="S15" i="2"/>
  <c r="AB15" i="2" s="1" a="1"/>
  <c r="AB15" i="2" s="1"/>
  <c r="S7" i="2"/>
  <c r="AB7" i="2" s="1" a="1"/>
  <c r="AB7" i="2" s="1"/>
  <c r="S30" i="2"/>
  <c r="AB30" i="2" s="1" a="1"/>
  <c r="AB30" i="2" s="1"/>
  <c r="S22" i="2"/>
  <c r="AB22" i="2" s="1" a="1"/>
  <c r="AB22" i="2" s="1"/>
  <c r="S14" i="2"/>
  <c r="AB14" i="2" s="1" a="1"/>
  <c r="AB14" i="2" s="1"/>
  <c r="S6" i="2"/>
  <c r="AB6" i="2" s="1" a="1"/>
  <c r="AB6" i="2" s="1"/>
  <c r="S29" i="2"/>
  <c r="AB29" i="2" s="1" a="1"/>
  <c r="AB29" i="2" s="1"/>
  <c r="S21" i="2"/>
  <c r="AB21" i="2" s="1" a="1"/>
  <c r="AB21" i="2" s="1"/>
  <c r="S13" i="2"/>
  <c r="AB13" i="2" s="1" a="1"/>
  <c r="AB13" i="2" s="1"/>
  <c r="S5" i="2"/>
  <c r="AB5" i="2" s="1" a="1"/>
  <c r="AB5" i="2" s="1"/>
  <c r="S3" i="2"/>
  <c r="AB3" i="2" s="1" a="1"/>
  <c r="AB3" i="2" s="1"/>
  <c r="S28" i="2"/>
  <c r="AB28" i="2" s="1" a="1"/>
  <c r="AB28" i="2" s="1"/>
  <c r="S20" i="2"/>
  <c r="AB20" i="2" s="1" a="1"/>
  <c r="AB20" i="2" s="1"/>
  <c r="S12" i="2"/>
  <c r="AB12" i="2" s="1" a="1"/>
  <c r="AB12" i="2" s="1"/>
  <c r="S4" i="2"/>
  <c r="AB4" i="2" s="1" a="1"/>
  <c r="AB4" i="2" s="1"/>
  <c r="T35" i="2"/>
  <c r="AB35" i="2" s="1" a="1"/>
  <c r="AB35" i="2" s="1"/>
  <c r="T34" i="2"/>
  <c r="AB34" i="2" s="1" a="1"/>
  <c r="AB34" i="2" s="1"/>
  <c r="T33" i="2"/>
  <c r="AB33" i="2" s="1" a="1"/>
  <c r="AB33" i="2" s="1"/>
  <c r="T27" i="2"/>
  <c r="AB27" i="2" s="1" a="1"/>
  <c r="AB27" i="2" s="1"/>
  <c r="T26" i="2"/>
  <c r="T25" i="2"/>
  <c r="AB25" i="2" s="1" a="1"/>
  <c r="AB25" i="2" s="1"/>
  <c r="T19" i="2"/>
  <c r="AB19" i="2" s="1" a="1"/>
  <c r="AB19" i="2" s="1"/>
  <c r="T18" i="2"/>
  <c r="AB18" i="2" s="1" a="1"/>
  <c r="AB18" i="2" s="1"/>
  <c r="T17" i="2"/>
  <c r="T11" i="2"/>
  <c r="AB11" i="2" s="1" a="1"/>
  <c r="AB11" i="2" s="1"/>
  <c r="T10" i="2"/>
  <c r="T9" i="2"/>
  <c r="AB9" i="2" s="1" a="1"/>
  <c r="AB9" i="2" s="1"/>
  <c r="AB10" i="2" l="1" a="1"/>
  <c r="AB10" i="2" s="1"/>
  <c r="AB17" i="2" a="1"/>
  <c r="AB17" i="2" s="1"/>
  <c r="AB26" i="2" a="1"/>
  <c r="AB26" i="2" s="1"/>
  <c r="C87" i="4"/>
  <c r="C8" i="30" l="1"/>
  <c r="C97" i="4"/>
  <c r="B6" i="38" l="1"/>
  <c r="C2" i="38"/>
  <c r="B8" i="38" l="1"/>
  <c r="B7" i="38"/>
  <c r="C6" i="38"/>
  <c r="B9" i="38" l="1"/>
  <c r="C7" i="38"/>
  <c r="C8" i="38"/>
  <c r="C9" i="38" l="1"/>
  <c r="C93" i="4" s="1"/>
  <c r="C99" i="4" s="1"/>
  <c r="E7" i="30" l="1"/>
  <c r="D3" i="30"/>
  <c r="D4" i="30" s="1"/>
  <c r="D5" i="30" s="1"/>
  <c r="D6" i="30" s="1"/>
  <c r="D7" i="30" s="1"/>
  <c r="D8" i="30" s="1"/>
  <c r="C102" i="4"/>
  <c r="C118" i="4" s="1"/>
  <c r="E8" i="30"/>
  <c r="E5" i="30"/>
  <c r="E3" i="30"/>
  <c r="E6" i="30"/>
  <c r="E4" i="30"/>
  <c r="C104"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<sst xmlns="http://schemas.openxmlformats.org/spreadsheetml/2006/main" count="3994" uniqueCount="1484">
  <si>
    <t>London Council Tax Bands - 2022/23</t>
  </si>
  <si>
    <t>Local authority</t>
  </si>
  <si>
    <t>Band A</t>
  </si>
  <si>
    <t>Band B</t>
  </si>
  <si>
    <t>Band C</t>
  </si>
  <si>
    <t>Band D</t>
  </si>
  <si>
    <t>Band E</t>
  </si>
  <si>
    <t>Band F</t>
  </si>
  <si>
    <t>Band G</t>
  </si>
  <si>
    <t>Band H</t>
  </si>
  <si>
    <t>City of London</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</si>
  <si>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</si>
  <si>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</si>
  <si>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</si>
  <si>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</si>
  <si>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</si>
  <si>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</si>
  <si>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</si>
  <si>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</si>
  <si>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</si>
  <si>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</si>
  <si>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</si>
  <si>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</si>
  <si>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</si>
  <si>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</si>
  <si>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</si>
  <si>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</si>
  <si>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</si>
  <si>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</si>
  <si>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</si>
  <si>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</si>
  <si>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</si>
  <si>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</si>
  <si>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</si>
  <si>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</si>
  <si>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</si>
  <si>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</si>
  <si>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Westminster</t>
  </si>
  <si>
    <t>Room</t>
  </si>
  <si>
    <t>Studio</t>
  </si>
  <si>
    <t>All categories</t>
  </si>
  <si>
    <t>Count of rents</t>
  </si>
  <si>
    <t>Mean</t>
  </si>
  <si>
    <t>Lower quartile</t>
  </si>
  <si>
    <t>Median</t>
  </si>
  <si>
    <t>Upper quartile</t>
  </si>
  <si>
    <t>LONDON</t>
  </si>
  <si>
    <t>Inner London</t>
  </si>
  <si>
    <t>-</t>
  </si>
  <si>
    <t>..</t>
  </si>
  <si>
    <t>Hammersmith and Fulham</t>
  </si>
  <si>
    <t>Kensington and Chelsea</t>
  </si>
  <si>
    <t>Outer London</t>
  </si>
  <si>
    <t>Barking and Dagenham</t>
  </si>
  <si>
    <t>Kingston upon Thames</t>
  </si>
  <si>
    <t>Richmond upon Thames</t>
  </si>
  <si>
    <t>Annual</t>
  </si>
  <si>
    <t>Monthly</t>
  </si>
  <si>
    <t>Nursery under two</t>
  </si>
  <si>
    <t>Nursery two</t>
  </si>
  <si>
    <t>Childminder under two</t>
  </si>
  <si>
    <t>Childminder two</t>
  </si>
  <si>
    <t>Nursery 3-4 year olds</t>
  </si>
  <si>
    <t>Childminder 3-4 year olds</t>
  </si>
  <si>
    <t>Afterschool club</t>
  </si>
  <si>
    <t>Childminder to 6pm</t>
  </si>
  <si>
    <t>N/A</t>
  </si>
  <si>
    <t>Per Month</t>
  </si>
  <si>
    <t>Per Year</t>
  </si>
  <si>
    <t>Food</t>
  </si>
  <si>
    <t>Per Week</t>
  </si>
  <si>
    <t>Average</t>
  </si>
  <si>
    <t>Annual Salary (Gross, £)</t>
  </si>
  <si>
    <t>Number</t>
  </si>
  <si>
    <r>
      <t>of jobs</t>
    </r>
    <r>
      <rPr>
        <b/>
        <vertAlign val="superscript"/>
        <sz val="10"/>
        <rFont val="Arial"/>
        <family val="2"/>
      </rPr>
      <t>b</t>
    </r>
  </si>
  <si>
    <t>percentage</t>
  </si>
  <si>
    <t>Percentiles</t>
  </si>
  <si>
    <t>Description</t>
  </si>
  <si>
    <t>Code</t>
  </si>
  <si>
    <t>(thousand)</t>
  </si>
  <si>
    <t>change</t>
  </si>
  <si>
    <t>Key</t>
  </si>
  <si>
    <t>Statistical robustness</t>
  </si>
  <si>
    <t>K04000001</t>
  </si>
  <si>
    <r>
      <t>CV</t>
    </r>
    <r>
      <rPr>
        <sz val="10"/>
        <color indexed="8"/>
        <rFont val="Arial"/>
        <family val="2"/>
      </rPr>
      <t xml:space="preserve"> &lt;= 5%</t>
    </r>
  </si>
  <si>
    <t xml:space="preserve">Estimates are considered precise </t>
  </si>
  <si>
    <t>E92000001</t>
  </si>
  <si>
    <t>CV &gt; 5% and &lt;= 10%</t>
  </si>
  <si>
    <t>Estimates are considered reasonably precise</t>
  </si>
  <si>
    <t>E12000001</t>
  </si>
  <si>
    <t>CV &gt; 10% and &lt;= 20%</t>
  </si>
  <si>
    <t>Estimates are considered acceptable</t>
  </si>
  <si>
    <t>E12000002</t>
  </si>
  <si>
    <t>x = CV &gt; 20%</t>
  </si>
  <si>
    <t>Estimates are considered unreliable for practical purposes</t>
  </si>
  <si>
    <t>E12000003</t>
  </si>
  <si>
    <t>.. = disclosive</t>
  </si>
  <si>
    <t>E12000004</t>
  </si>
  <si>
    <t>: = not applicable</t>
  </si>
  <si>
    <t>E12000005</t>
  </si>
  <si>
    <t xml:space="preserve">- = nil or negligible </t>
  </si>
  <si>
    <t>E12000006</t>
  </si>
  <si>
    <t>E12000007</t>
  </si>
  <si>
    <t>E12000008</t>
  </si>
  <si>
    <t>E12000009</t>
  </si>
  <si>
    <t>W92000004</t>
  </si>
  <si>
    <t>1</t>
  </si>
  <si>
    <t>x</t>
  </si>
  <si>
    <t>21</t>
  </si>
  <si>
    <t>22</t>
  </si>
  <si>
    <t>23</t>
  </si>
  <si>
    <t>24</t>
  </si>
  <si>
    <t>31</t>
  </si>
  <si>
    <t>32</t>
  </si>
  <si>
    <t>33</t>
  </si>
  <si>
    <t>35</t>
  </si>
  <si>
    <t>41</t>
  </si>
  <si>
    <t>42</t>
  </si>
  <si>
    <t>51</t>
  </si>
  <si>
    <t>52</t>
  </si>
  <si>
    <t>53</t>
  </si>
  <si>
    <t>61</t>
  </si>
  <si>
    <t>62</t>
  </si>
  <si>
    <t>63</t>
  </si>
  <si>
    <t>L</t>
  </si>
  <si>
    <t>71</t>
  </si>
  <si>
    <t>72</t>
  </si>
  <si>
    <t>81</t>
  </si>
  <si>
    <t>82</t>
  </si>
  <si>
    <t>91</t>
  </si>
  <si>
    <t>92</t>
  </si>
  <si>
    <t>Income</t>
  </si>
  <si>
    <t>Council tax</t>
  </si>
  <si>
    <t>Childcare</t>
  </si>
  <si>
    <t>Children requiring childcare</t>
  </si>
  <si>
    <t>Yes</t>
  </si>
  <si>
    <t>No</t>
  </si>
  <si>
    <t>Full time</t>
  </si>
  <si>
    <t>Part time</t>
  </si>
  <si>
    <t>Child 2</t>
  </si>
  <si>
    <t>Child 3</t>
  </si>
  <si>
    <t>Child 4</t>
  </si>
  <si>
    <t>Adult 1</t>
  </si>
  <si>
    <t>Nursery under two Part time</t>
  </si>
  <si>
    <t>Nursery two Part time</t>
  </si>
  <si>
    <t>Childminder under two Part time</t>
  </si>
  <si>
    <t>Childminder two Part time</t>
  </si>
  <si>
    <t>Nursery under two Full time</t>
  </si>
  <si>
    <t>Nursery two Full time</t>
  </si>
  <si>
    <t>Childminder under two Full time</t>
  </si>
  <si>
    <t>Childminder two Full time</t>
  </si>
  <si>
    <t>Nursery 3-4 year olds Part time</t>
  </si>
  <si>
    <t>Childminder 3-4 year olds Part time</t>
  </si>
  <si>
    <t>Nursery 3-4 year olds Full time</t>
  </si>
  <si>
    <t>Childminder 3-4 year olds Full time</t>
  </si>
  <si>
    <t>Afterschool club N/A</t>
  </si>
  <si>
    <t>Childminder to 6pm N/A</t>
  </si>
  <si>
    <t>Total childcare</t>
  </si>
  <si>
    <t>Adult 2</t>
  </si>
  <si>
    <t>Child 1</t>
  </si>
  <si>
    <t>E06000047</t>
  </si>
  <si>
    <t>E06000005</t>
  </si>
  <si>
    <t>E06000001</t>
  </si>
  <si>
    <t>E06000002</t>
  </si>
  <si>
    <t>E06000003</t>
  </si>
  <si>
    <t>E06000004</t>
  </si>
  <si>
    <t>Gateshead</t>
  </si>
  <si>
    <t>E08000021</t>
  </si>
  <si>
    <t>Newcastle upon Tyne</t>
  </si>
  <si>
    <t>E08000022</t>
  </si>
  <si>
    <t>North Tyneside</t>
  </si>
  <si>
    <t>E08000023</t>
  </si>
  <si>
    <t>South Tyneside</t>
  </si>
  <si>
    <t>E08000024</t>
  </si>
  <si>
    <t>Sunderland</t>
  </si>
  <si>
    <t>E06000008</t>
  </si>
  <si>
    <t>E06000009</t>
  </si>
  <si>
    <t>E06000049</t>
  </si>
  <si>
    <t>E06000050</t>
  </si>
  <si>
    <t>E06000006</t>
  </si>
  <si>
    <t>E06000007</t>
  </si>
  <si>
    <t>E07000026</t>
  </si>
  <si>
    <t>Allerdale</t>
  </si>
  <si>
    <t>E07000027</t>
  </si>
  <si>
    <t>Barrow-in-Furness</t>
  </si>
  <si>
    <t>E07000028</t>
  </si>
  <si>
    <t>Carlisle</t>
  </si>
  <si>
    <t>E07000029</t>
  </si>
  <si>
    <t>Copeland</t>
  </si>
  <si>
    <t>E07000030</t>
  </si>
  <si>
    <t>Eden</t>
  </si>
  <si>
    <t>E07000031</t>
  </si>
  <si>
    <t>South Lakeland</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</si>
  <si>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</si>
  <si>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</si>
  <si>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</si>
  <si>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</si>
  <si>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</si>
  <si>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</si>
  <si>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</si>
  <si>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</si>
  <si>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</si>
  <si>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</si>
  <si>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</si>
  <si>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</si>
  <si>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</si>
  <si>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</si>
  <si>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</si>
  <si>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</si>
  <si>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</si>
  <si>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</si>
  <si>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</si>
  <si>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</si>
  <si>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E07000117</t>
  </si>
  <si>
    <t>Burnley</t>
  </si>
  <si>
    <t>E07000118</t>
  </si>
  <si>
    <t>Chorley</t>
  </si>
  <si>
    <t>E07000119</t>
  </si>
  <si>
    <t>Fylde</t>
  </si>
  <si>
    <t>E07000120</t>
  </si>
  <si>
    <t>Hyndburn</t>
  </si>
  <si>
    <t>E07000121</t>
  </si>
  <si>
    <t>Lancaster</t>
  </si>
  <si>
    <t>E07000122</t>
  </si>
  <si>
    <t>Pendle</t>
  </si>
  <si>
    <t>E07000123</t>
  </si>
  <si>
    <t>Preston</t>
  </si>
  <si>
    <t>E07000124</t>
  </si>
  <si>
    <t>Ribble Valley</t>
  </si>
  <si>
    <t>E07000125</t>
  </si>
  <si>
    <t>Rossendale</t>
  </si>
  <si>
    <t>E07000126</t>
  </si>
  <si>
    <t>South Ribble</t>
  </si>
  <si>
    <t>E07000127</t>
  </si>
  <si>
    <t>West Lancashire</t>
  </si>
  <si>
    <t>E07000128</t>
  </si>
  <si>
    <t>Wyre</t>
  </si>
  <si>
    <t>E08000011</t>
  </si>
  <si>
    <t>Knowsley</t>
  </si>
  <si>
    <t>E08000012</t>
  </si>
  <si>
    <t>Liverpool</t>
  </si>
  <si>
    <t>E08000014</t>
  </si>
  <si>
    <t>Sefton</t>
  </si>
  <si>
    <t>E08000013</t>
  </si>
  <si>
    <t>St. Helens</t>
  </si>
  <si>
    <t>E08000015</t>
  </si>
  <si>
    <t>Wirral</t>
  </si>
  <si>
    <t>E06000011</t>
  </si>
  <si>
    <t>E06000010</t>
  </si>
  <si>
    <t>E06000012</t>
  </si>
  <si>
    <t>E06000013</t>
  </si>
  <si>
    <t>E06000014</t>
  </si>
  <si>
    <t>E07000163</t>
  </si>
  <si>
    <t>Craven</t>
  </si>
  <si>
    <t>E07000164</t>
  </si>
  <si>
    <t>Hambleton</t>
  </si>
  <si>
    <t>E07000165</t>
  </si>
  <si>
    <t>Harrogate</t>
  </si>
  <si>
    <t>E07000166</t>
  </si>
  <si>
    <t>Richmondshire</t>
  </si>
  <si>
    <t>E07000167</t>
  </si>
  <si>
    <t>Ryedale</t>
  </si>
  <si>
    <t>E07000168</t>
  </si>
  <si>
    <t>Scarborough</t>
  </si>
  <si>
    <t>E07000169</t>
  </si>
  <si>
    <t>Selby</t>
  </si>
  <si>
    <t>E08000016</t>
  </si>
  <si>
    <t>Barnsley</t>
  </si>
  <si>
    <t>E08000017</t>
  </si>
  <si>
    <t>Doncaster</t>
  </si>
  <si>
    <t>E08000018</t>
  </si>
  <si>
    <t>Rotherham</t>
  </si>
  <si>
    <t>E08000019</t>
  </si>
  <si>
    <t>Sheffield</t>
  </si>
  <si>
    <t>E08000032</t>
  </si>
  <si>
    <t>Bradford</t>
  </si>
  <si>
    <t>E08000033</t>
  </si>
  <si>
    <t>Calderdale</t>
  </si>
  <si>
    <t>E08000034</t>
  </si>
  <si>
    <t>Kirklees</t>
  </si>
  <si>
    <t>E08000035</t>
  </si>
  <si>
    <t>Leeds</t>
  </si>
  <si>
    <t>E08000036</t>
  </si>
  <si>
    <t>Wakefield</t>
  </si>
  <si>
    <t>E06000015</t>
  </si>
  <si>
    <t>E06000016</t>
  </si>
  <si>
    <t>E06000018</t>
  </si>
  <si>
    <t>E06000017</t>
  </si>
  <si>
    <t>E07000032</t>
  </si>
  <si>
    <t>Amber Valley</t>
  </si>
  <si>
    <t>E07000033</t>
  </si>
  <si>
    <t>Bolsover</t>
  </si>
  <si>
    <t>E07000034</t>
  </si>
  <si>
    <t>Chesterfield</t>
  </si>
  <si>
    <t>E07000035</t>
  </si>
  <si>
    <t>Derbyshire Dales</t>
  </si>
  <si>
    <t>E07000036</t>
  </si>
  <si>
    <t>Erewash</t>
  </si>
  <si>
    <t>E07000037</t>
  </si>
  <si>
    <t>High Peak</t>
  </si>
  <si>
    <t>E07000038</t>
  </si>
  <si>
    <t>North East Derbyshire</t>
  </si>
  <si>
    <t>E07000039</t>
  </si>
  <si>
    <t>South Derbyshire</t>
  </si>
  <si>
    <t>E07000129</t>
  </si>
  <si>
    <t>Blaby</t>
  </si>
  <si>
    <t>E07000130</t>
  </si>
  <si>
    <t>Charnwood</t>
  </si>
  <si>
    <t>E07000131</t>
  </si>
  <si>
    <t>Harborough</t>
  </si>
  <si>
    <t>E07000132</t>
  </si>
  <si>
    <t>Hinckley and Bosworth</t>
  </si>
  <si>
    <t>E07000133</t>
  </si>
  <si>
    <t>Melton</t>
  </si>
  <si>
    <t>E07000134</t>
  </si>
  <si>
    <t>North West Leicestershire</t>
  </si>
  <si>
    <t>E07000135</t>
  </si>
  <si>
    <t>Oadby and Wigston</t>
  </si>
  <si>
    <t>E07000136</t>
  </si>
  <si>
    <t>Boston</t>
  </si>
  <si>
    <t>E07000137</t>
  </si>
  <si>
    <t>East Lindsey</t>
  </si>
  <si>
    <t>E07000138</t>
  </si>
  <si>
    <t>Lincoln</t>
  </si>
  <si>
    <t>E07000139</t>
  </si>
  <si>
    <t>North Kesteven</t>
  </si>
  <si>
    <t>E07000140</t>
  </si>
  <si>
    <t>South Holland</t>
  </si>
  <si>
    <t>E07000141</t>
  </si>
  <si>
    <t>South Kesteven</t>
  </si>
  <si>
    <t>E07000142</t>
  </si>
  <si>
    <t>West Lindsey</t>
  </si>
  <si>
    <t>E07000150</t>
  </si>
  <si>
    <t>Corby</t>
  </si>
  <si>
    <t>E07000151</t>
  </si>
  <si>
    <t>Daventry</t>
  </si>
  <si>
    <t>E07000152</t>
  </si>
  <si>
    <t>East Northamptonshire</t>
  </si>
  <si>
    <t>E07000153</t>
  </si>
  <si>
    <t>Kettering</t>
  </si>
  <si>
    <t>E07000154</t>
  </si>
  <si>
    <t>Northampton</t>
  </si>
  <si>
    <t>E07000155</t>
  </si>
  <si>
    <t>South Northamptonshire</t>
  </si>
  <si>
    <t>E07000156</t>
  </si>
  <si>
    <t>Wellingborough</t>
  </si>
  <si>
    <t>E07000170</t>
  </si>
  <si>
    <t>Ashfield</t>
  </si>
  <si>
    <t>E07000171</t>
  </si>
  <si>
    <t>Bassetlaw</t>
  </si>
  <si>
    <t>E07000172</t>
  </si>
  <si>
    <t>Broxtowe</t>
  </si>
  <si>
    <t>E07000173</t>
  </si>
  <si>
    <t>Gedling</t>
  </si>
  <si>
    <t>E07000174</t>
  </si>
  <si>
    <t>Mansfield</t>
  </si>
  <si>
    <t>E07000175</t>
  </si>
  <si>
    <t>Newark and Sherwood</t>
  </si>
  <si>
    <t>E07000176</t>
  </si>
  <si>
    <t>Rushcliffe</t>
  </si>
  <si>
    <t>E06000019</t>
  </si>
  <si>
    <t>E06000051</t>
  </si>
  <si>
    <t>E06000021</t>
  </si>
  <si>
    <t>E06000020</t>
  </si>
  <si>
    <t>E07000192</t>
  </si>
  <si>
    <t>Cannock Chase</t>
  </si>
  <si>
    <t>E07000193</t>
  </si>
  <si>
    <t>East Staffordshire</t>
  </si>
  <si>
    <t>E07000194</t>
  </si>
  <si>
    <t>Lichfield</t>
  </si>
  <si>
    <t>E07000195</t>
  </si>
  <si>
    <t>Newcastle-under-Lyme</t>
  </si>
  <si>
    <t>E07000196</t>
  </si>
  <si>
    <t>South Staffordshire</t>
  </si>
  <si>
    <t>E07000197</t>
  </si>
  <si>
    <t>Stafford</t>
  </si>
  <si>
    <t>E07000198</t>
  </si>
  <si>
    <t>Staffordshire Moorlands</t>
  </si>
  <si>
    <t>E07000199</t>
  </si>
  <si>
    <t>Tamworth</t>
  </si>
  <si>
    <t>E07000218</t>
  </si>
  <si>
    <t>North Warwickshire</t>
  </si>
  <si>
    <t>E07000219</t>
  </si>
  <si>
    <t>Nuneaton and Bedworth</t>
  </si>
  <si>
    <t>E07000220</t>
  </si>
  <si>
    <t>Rugby</t>
  </si>
  <si>
    <t>E07000221</t>
  </si>
  <si>
    <t>Stratford-on-Avon</t>
  </si>
  <si>
    <t>E07000222</t>
  </si>
  <si>
    <t>Warwick</t>
  </si>
  <si>
    <t>E08000025</t>
  </si>
  <si>
    <t>Birmingham</t>
  </si>
  <si>
    <t>E08000026</t>
  </si>
  <si>
    <t>Coventry</t>
  </si>
  <si>
    <t>E08000027</t>
  </si>
  <si>
    <t>Dudley</t>
  </si>
  <si>
    <t>E08000028</t>
  </si>
  <si>
    <t>Sandwell</t>
  </si>
  <si>
    <t>E08000029</t>
  </si>
  <si>
    <t>Solihull</t>
  </si>
  <si>
    <t>E08000030</t>
  </si>
  <si>
    <t>Walsall</t>
  </si>
  <si>
    <t>E08000031</t>
  </si>
  <si>
    <t>Wolverhampton</t>
  </si>
  <si>
    <t>E07000234</t>
  </si>
  <si>
    <t>Bromsgrove</t>
  </si>
  <si>
    <t>E07000235</t>
  </si>
  <si>
    <t>Malvern Hills</t>
  </si>
  <si>
    <t>E07000236</t>
  </si>
  <si>
    <t>Redditch</t>
  </si>
  <si>
    <t>E07000237</t>
  </si>
  <si>
    <t>Worcester</t>
  </si>
  <si>
    <t>E07000238</t>
  </si>
  <si>
    <t>Wychavon</t>
  </si>
  <si>
    <t>E07000239</t>
  </si>
  <si>
    <t>Wyre Forest</t>
  </si>
  <si>
    <t>E06000055</t>
  </si>
  <si>
    <t>E06000056</t>
  </si>
  <si>
    <t>E06000032</t>
  </si>
  <si>
    <t>E06000031</t>
  </si>
  <si>
    <t>E06000033</t>
  </si>
  <si>
    <t>E06000034</t>
  </si>
  <si>
    <t>E07000008</t>
  </si>
  <si>
    <t>Cambridge</t>
  </si>
  <si>
    <t>E07000009</t>
  </si>
  <si>
    <t>East Cambridgeshire</t>
  </si>
  <si>
    <t>E07000010</t>
  </si>
  <si>
    <t>Fenland</t>
  </si>
  <si>
    <t>E07000011</t>
  </si>
  <si>
    <t>Huntingdonshire</t>
  </si>
  <si>
    <t>E07000012</t>
  </si>
  <si>
    <t>South Cambridgeshire</t>
  </si>
  <si>
    <t>E07000066</t>
  </si>
  <si>
    <t>Basildon</t>
  </si>
  <si>
    <t>E07000067</t>
  </si>
  <si>
    <t>Braintree</t>
  </si>
  <si>
    <t>E07000068</t>
  </si>
  <si>
    <t>Brentwood</t>
  </si>
  <si>
    <t>E07000069</t>
  </si>
  <si>
    <t>Castle Point</t>
  </si>
  <si>
    <t>E07000070</t>
  </si>
  <si>
    <t>Chelmsford</t>
  </si>
  <si>
    <t>E07000071</t>
  </si>
  <si>
    <t>Colchester</t>
  </si>
  <si>
    <t>E07000072</t>
  </si>
  <si>
    <t>Epping Forest</t>
  </si>
  <si>
    <t>E07000073</t>
  </si>
  <si>
    <t>Harlow</t>
  </si>
  <si>
    <t>E07000074</t>
  </si>
  <si>
    <t>Maldon</t>
  </si>
  <si>
    <t>E07000075</t>
  </si>
  <si>
    <t>Rochford</t>
  </si>
  <si>
    <t>E07000076</t>
  </si>
  <si>
    <t>Tendring</t>
  </si>
  <si>
    <t>E07000077</t>
  </si>
  <si>
    <t>Uttlesford</t>
  </si>
  <si>
    <t>E07000095</t>
  </si>
  <si>
    <t>Broxbourne</t>
  </si>
  <si>
    <t>E07000096</t>
  </si>
  <si>
    <t>Dacorum</t>
  </si>
  <si>
    <t>East Hertfordshire</t>
  </si>
  <si>
    <t>E07000098</t>
  </si>
  <si>
    <t>Hertsmere</t>
  </si>
  <si>
    <t>E07000099</t>
  </si>
  <si>
    <t>North Hertfordshire</t>
  </si>
  <si>
    <t>St Albans</t>
  </si>
  <si>
    <t>Stevenage</t>
  </si>
  <si>
    <t>E07000102</t>
  </si>
  <si>
    <t>Three Rivers</t>
  </si>
  <si>
    <t>E07000103</t>
  </si>
  <si>
    <t>Watford</t>
  </si>
  <si>
    <t>Welwyn Hatfield</t>
  </si>
  <si>
    <t>E07000143</t>
  </si>
  <si>
    <t>Breckland</t>
  </si>
  <si>
    <t>E07000144</t>
  </si>
  <si>
    <t>Broadland</t>
  </si>
  <si>
    <t>E07000145</t>
  </si>
  <si>
    <t>Great Yarmouth</t>
  </si>
  <si>
    <t>E07000146</t>
  </si>
  <si>
    <t>King's Lynn and West Norfolk</t>
  </si>
  <si>
    <t>E07000147</t>
  </si>
  <si>
    <t>North Norfolk</t>
  </si>
  <si>
    <t>E07000148</t>
  </si>
  <si>
    <t>Norwich</t>
  </si>
  <si>
    <t>E07000149</t>
  </si>
  <si>
    <t>South Norfolk</t>
  </si>
  <si>
    <t>E07000200</t>
  </si>
  <si>
    <t>Babergh</t>
  </si>
  <si>
    <t>E07000201</t>
  </si>
  <si>
    <t>Forest Heath</t>
  </si>
  <si>
    <t>E07000202</t>
  </si>
  <si>
    <t>Ipswich</t>
  </si>
  <si>
    <t>E07000203</t>
  </si>
  <si>
    <t>Mid Suffolk</t>
  </si>
  <si>
    <t>E07000204</t>
  </si>
  <si>
    <t>St Edmundsbury</t>
  </si>
  <si>
    <t>E07000205</t>
  </si>
  <si>
    <t>Suffolk Coastal</t>
  </si>
  <si>
    <t>E07000206</t>
  </si>
  <si>
    <t>Waveney</t>
  </si>
  <si>
    <t>E09000007</t>
  </si>
  <si>
    <t>E09000001</t>
  </si>
  <si>
    <t>E09000012</t>
  </si>
  <si>
    <t>E09000013</t>
  </si>
  <si>
    <t>E09000014</t>
  </si>
  <si>
    <t>E09000019</t>
  </si>
  <si>
    <t>E09000020</t>
  </si>
  <si>
    <t>E09000022</t>
  </si>
  <si>
    <t>E09000023</t>
  </si>
  <si>
    <t>E09000025</t>
  </si>
  <si>
    <t>E09000028</t>
  </si>
  <si>
    <t>E09000030</t>
  </si>
  <si>
    <t>E09000032</t>
  </si>
  <si>
    <t>E09000033</t>
  </si>
  <si>
    <t>E09000002</t>
  </si>
  <si>
    <t>E09000003</t>
  </si>
  <si>
    <t>E09000004</t>
  </si>
  <si>
    <t>E09000005</t>
  </si>
  <si>
    <t>E09000006</t>
  </si>
  <si>
    <t>E09000008</t>
  </si>
  <si>
    <t>E09000009</t>
  </si>
  <si>
    <t>E09000010</t>
  </si>
  <si>
    <t>E09000011</t>
  </si>
  <si>
    <t>E09000015</t>
  </si>
  <si>
    <t>E09000016</t>
  </si>
  <si>
    <t>E09000017</t>
  </si>
  <si>
    <t>E09000018</t>
  </si>
  <si>
    <t>E09000021</t>
  </si>
  <si>
    <t>E09000024</t>
  </si>
  <si>
    <t>E09000026</t>
  </si>
  <si>
    <t>E09000027</t>
  </si>
  <si>
    <t>E09000029</t>
  </si>
  <si>
    <t>E09000031</t>
  </si>
  <si>
    <t>E06000036</t>
  </si>
  <si>
    <t>E06000043</t>
  </si>
  <si>
    <t>E06000046</t>
  </si>
  <si>
    <t>E06000035</t>
  </si>
  <si>
    <t>E06000042</t>
  </si>
  <si>
    <t>E06000044</t>
  </si>
  <si>
    <t>E06000038</t>
  </si>
  <si>
    <t>E06000039</t>
  </si>
  <si>
    <t>E06000045</t>
  </si>
  <si>
    <t>E06000037</t>
  </si>
  <si>
    <t>E06000040</t>
  </si>
  <si>
    <t>E06000041</t>
  </si>
  <si>
    <t>E07000004</t>
  </si>
  <si>
    <t>Aylesbury Vale</t>
  </si>
  <si>
    <t>E07000005</t>
  </si>
  <si>
    <t>Chiltern</t>
  </si>
  <si>
    <t>E07000006</t>
  </si>
  <si>
    <t>South Bucks</t>
  </si>
  <si>
    <t>E07000007</t>
  </si>
  <si>
    <t>Wycombe</t>
  </si>
  <si>
    <t>E07000061</t>
  </si>
  <si>
    <t>Eastbourne</t>
  </si>
  <si>
    <t>E07000062</t>
  </si>
  <si>
    <t>Hastings</t>
  </si>
  <si>
    <t>E07000063</t>
  </si>
  <si>
    <t>Lewes</t>
  </si>
  <si>
    <t>E07000064</t>
  </si>
  <si>
    <t>Rother</t>
  </si>
  <si>
    <t>E07000065</t>
  </si>
  <si>
    <t>Wealden</t>
  </si>
  <si>
    <t>E07000084</t>
  </si>
  <si>
    <t>Basingstoke and Deane</t>
  </si>
  <si>
    <t>E07000085</t>
  </si>
  <si>
    <t>East Hampshire</t>
  </si>
  <si>
    <t>E07000086</t>
  </si>
  <si>
    <t>Eastleigh</t>
  </si>
  <si>
    <t>E07000087</t>
  </si>
  <si>
    <t>Fareham</t>
  </si>
  <si>
    <t>E07000088</t>
  </si>
  <si>
    <t>Gosport</t>
  </si>
  <si>
    <t>E07000089</t>
  </si>
  <si>
    <t>Hart</t>
  </si>
  <si>
    <t>E07000090</t>
  </si>
  <si>
    <t>Havant</t>
  </si>
  <si>
    <t>E07000091</t>
  </si>
  <si>
    <t>New Forest</t>
  </si>
  <si>
    <t>E07000092</t>
  </si>
  <si>
    <t>Rushmoor</t>
  </si>
  <si>
    <t>E07000093</t>
  </si>
  <si>
    <t>Test Valley</t>
  </si>
  <si>
    <t>E07000094</t>
  </si>
  <si>
    <t>Winchester</t>
  </si>
  <si>
    <t>E07000105</t>
  </si>
  <si>
    <t>Ashford</t>
  </si>
  <si>
    <t>E07000106</t>
  </si>
  <si>
    <t>Canterbury</t>
  </si>
  <si>
    <t>E07000107</t>
  </si>
  <si>
    <t>Dartford</t>
  </si>
  <si>
    <t>E07000108</t>
  </si>
  <si>
    <t>Dover</t>
  </si>
  <si>
    <t>E07000109</t>
  </si>
  <si>
    <t>Gravesham</t>
  </si>
  <si>
    <t>E07000110</t>
  </si>
  <si>
    <t>Maidstone</t>
  </si>
  <si>
    <t>E07000111</t>
  </si>
  <si>
    <t>Sevenoaks</t>
  </si>
  <si>
    <t>E07000112</t>
  </si>
  <si>
    <t>E07000113</t>
  </si>
  <si>
    <t>Swale</t>
  </si>
  <si>
    <t>E07000114</t>
  </si>
  <si>
    <t>Thanet</t>
  </si>
  <si>
    <t>E07000115</t>
  </si>
  <si>
    <t>Tonbridge and Malling</t>
  </si>
  <si>
    <t>E07000116</t>
  </si>
  <si>
    <t>Tunbridge Wells</t>
  </si>
  <si>
    <t>E07000177</t>
  </si>
  <si>
    <t>Cherwell</t>
  </si>
  <si>
    <t>E07000178</t>
  </si>
  <si>
    <t>Oxford</t>
  </si>
  <si>
    <t>E07000179</t>
  </si>
  <si>
    <t>South Oxfordshire</t>
  </si>
  <si>
    <t>E07000180</t>
  </si>
  <si>
    <t>Vale of White Horse</t>
  </si>
  <si>
    <t>E07000181</t>
  </si>
  <si>
    <t>West Oxfordshire</t>
  </si>
  <si>
    <t>E07000207</t>
  </si>
  <si>
    <t>Elmbridge</t>
  </si>
  <si>
    <t>E07000208</t>
  </si>
  <si>
    <t>Epsom and Ewell</t>
  </si>
  <si>
    <t>E07000209</t>
  </si>
  <si>
    <t>Guildford</t>
  </si>
  <si>
    <t>E07000210</t>
  </si>
  <si>
    <t>Mole Valley</t>
  </si>
  <si>
    <t>E07000211</t>
  </si>
  <si>
    <t>Reigate and Banstead</t>
  </si>
  <si>
    <t>E07000212</t>
  </si>
  <si>
    <t>Runnymede</t>
  </si>
  <si>
    <t>E07000213</t>
  </si>
  <si>
    <t>Spelthorne</t>
  </si>
  <si>
    <t>E07000214</t>
  </si>
  <si>
    <t>Surrey Heath</t>
  </si>
  <si>
    <t>E07000215</t>
  </si>
  <si>
    <t>Tandridge</t>
  </si>
  <si>
    <t>E07000216</t>
  </si>
  <si>
    <t>Waverley</t>
  </si>
  <si>
    <t>E07000217</t>
  </si>
  <si>
    <t>Woking</t>
  </si>
  <si>
    <t>E07000223</t>
  </si>
  <si>
    <t>Adur</t>
  </si>
  <si>
    <t>E07000224</t>
  </si>
  <si>
    <t>Arun</t>
  </si>
  <si>
    <t>E07000225</t>
  </si>
  <si>
    <t>Chichester</t>
  </si>
  <si>
    <t>E07000226</t>
  </si>
  <si>
    <t>Crawley</t>
  </si>
  <si>
    <t>E07000227</t>
  </si>
  <si>
    <t>Horsham</t>
  </si>
  <si>
    <t>E07000228</t>
  </si>
  <si>
    <t>Mid Sussex</t>
  </si>
  <si>
    <t>E07000229</t>
  </si>
  <si>
    <t>Worthing</t>
  </si>
  <si>
    <t>E06000022</t>
  </si>
  <si>
    <t>E06000028</t>
  </si>
  <si>
    <t>Bournemouth</t>
  </si>
  <si>
    <t>E06000023</t>
  </si>
  <si>
    <t>E06000052</t>
  </si>
  <si>
    <t>E06000053</t>
  </si>
  <si>
    <t>E06000024</t>
  </si>
  <si>
    <t>E06000026</t>
  </si>
  <si>
    <t>E06000029</t>
  </si>
  <si>
    <t>E06000025</t>
  </si>
  <si>
    <t>E06000030</t>
  </si>
  <si>
    <t>E06000027</t>
  </si>
  <si>
    <t>E06000054</t>
  </si>
  <si>
    <t>E07000040</t>
  </si>
  <si>
    <t>East Devon</t>
  </si>
  <si>
    <t>E07000041</t>
  </si>
  <si>
    <t>Exeter</t>
  </si>
  <si>
    <t>E07000042</t>
  </si>
  <si>
    <t>Mid Devon</t>
  </si>
  <si>
    <t>E07000043</t>
  </si>
  <si>
    <t>North Devon</t>
  </si>
  <si>
    <t>E07000044</t>
  </si>
  <si>
    <t>South Hams</t>
  </si>
  <si>
    <t>E07000045</t>
  </si>
  <si>
    <t>Teignbridge</t>
  </si>
  <si>
    <t>E07000046</t>
  </si>
  <si>
    <t>Torridge</t>
  </si>
  <si>
    <t>E07000047</t>
  </si>
  <si>
    <t>West Devon</t>
  </si>
  <si>
    <t>E07000048</t>
  </si>
  <si>
    <t>Christchurch</t>
  </si>
  <si>
    <t>E07000049</t>
  </si>
  <si>
    <t>East Dorset</t>
  </si>
  <si>
    <t>E07000050</t>
  </si>
  <si>
    <t>North Dorset</t>
  </si>
  <si>
    <t>E07000051</t>
  </si>
  <si>
    <t>Purbeck</t>
  </si>
  <si>
    <t>E07000052</t>
  </si>
  <si>
    <t>West Dorset</t>
  </si>
  <si>
    <t>E07000053</t>
  </si>
  <si>
    <t>Weymouth and Portland</t>
  </si>
  <si>
    <t>E07000078</t>
  </si>
  <si>
    <t>Cheltenham</t>
  </si>
  <si>
    <t>E07000079</t>
  </si>
  <si>
    <t>Cotswold</t>
  </si>
  <si>
    <t>E07000080</t>
  </si>
  <si>
    <t>Forest of Dean</t>
  </si>
  <si>
    <t>E07000081</t>
  </si>
  <si>
    <t>Gloucester</t>
  </si>
  <si>
    <t>E07000082</t>
  </si>
  <si>
    <t>Stroud</t>
  </si>
  <si>
    <t>E07000083</t>
  </si>
  <si>
    <t>Tewkesbury</t>
  </si>
  <si>
    <t>E07000187</t>
  </si>
  <si>
    <t>Mendip</t>
  </si>
  <si>
    <t>E07000188</t>
  </si>
  <si>
    <t>Sedgemoor</t>
  </si>
  <si>
    <t>E07000189</t>
  </si>
  <si>
    <t>South Somerset</t>
  </si>
  <si>
    <t>E07000190</t>
  </si>
  <si>
    <t>Taunton Deane</t>
  </si>
  <si>
    <t>E07000191</t>
  </si>
  <si>
    <t>West Somerset</t>
  </si>
  <si>
    <t>W06000001</t>
  </si>
  <si>
    <t>W06000002</t>
  </si>
  <si>
    <t>W06000003</t>
  </si>
  <si>
    <t>W06000004</t>
  </si>
  <si>
    <t>W06000005</t>
  </si>
  <si>
    <t>W06000006</t>
  </si>
  <si>
    <t>W06000023</t>
  </si>
  <si>
    <t>W06000008</t>
  </si>
  <si>
    <t>W06000009</t>
  </si>
  <si>
    <t>W06000010</t>
  </si>
  <si>
    <t>W06000011</t>
  </si>
  <si>
    <t>W06000012</t>
  </si>
  <si>
    <t>W06000013</t>
  </si>
  <si>
    <t>W06000014</t>
  </si>
  <si>
    <t>W06000015</t>
  </si>
  <si>
    <t>W06000016</t>
  </si>
  <si>
    <t>W06000024</t>
  </si>
  <si>
    <t>W06000018</t>
  </si>
  <si>
    <t>W06000019</t>
  </si>
  <si>
    <t>W06000020</t>
  </si>
  <si>
    <t>W06000021</t>
  </si>
  <si>
    <t>W06000022</t>
  </si>
  <si>
    <t>GEOGRAPHY</t>
  </si>
  <si>
    <t>BA_CODE</t>
  </si>
  <si>
    <t>ECODE</t>
  </si>
  <si>
    <t>AREA_NAME</t>
  </si>
  <si>
    <t>BAND_A</t>
  </si>
  <si>
    <t>BAND_B</t>
  </si>
  <si>
    <t>BAND_C</t>
  </si>
  <si>
    <t>BAND_D</t>
  </si>
  <si>
    <t>BAND_E</t>
  </si>
  <si>
    <t>BAND_F</t>
  </si>
  <si>
    <t>BAND_G</t>
  </si>
  <si>
    <t>BAND_H</t>
  </si>
  <si>
    <t>BAND_I</t>
  </si>
  <si>
    <t>ALL_PROPERTIES</t>
  </si>
  <si>
    <t>ENGWAL</t>
  </si>
  <si>
    <t>ENGLAND AND WALES</t>
  </si>
  <si>
    <t>NATL</t>
  </si>
  <si>
    <t>ENGLAND</t>
  </si>
  <si>
    <t>REGN</t>
  </si>
  <si>
    <t>NORTH EAST</t>
  </si>
  <si>
    <t>LAUA</t>
  </si>
  <si>
    <t>County Durham UA</t>
  </si>
  <si>
    <t>Darlington UA</t>
  </si>
  <si>
    <t>Hartlepool UA</t>
  </si>
  <si>
    <t>Middlesbrough UA</t>
  </si>
  <si>
    <t>E06000057</t>
  </si>
  <si>
    <t>Northumberland UA</t>
  </si>
  <si>
    <t>Redcar and Cleveland UA</t>
  </si>
  <si>
    <t>Stockton-on-Tees UA</t>
  </si>
  <si>
    <t>CTYMET</t>
  </si>
  <si>
    <t>E11000007</t>
  </si>
  <si>
    <t>Tyne and Wear (Met County)</t>
  </si>
  <si>
    <t>E08000037</t>
  </si>
  <si>
    <t>NORTH WEST</t>
  </si>
  <si>
    <t>Blackburn with Darwen UA</t>
  </si>
  <si>
    <t>Blackpool UA</t>
  </si>
  <si>
    <t>Cheshire East UA</t>
  </si>
  <si>
    <t>Cheshire West and Chester UA</t>
  </si>
  <si>
    <t>Halton UA</t>
  </si>
  <si>
    <t>Warrington UA</t>
  </si>
  <si>
    <t>E10000006</t>
  </si>
  <si>
    <t>Cumbria</t>
  </si>
  <si>
    <t>E11000001</t>
  </si>
  <si>
    <t>Greater Manchester (Met County)</t>
  </si>
  <si>
    <t>E10000017</t>
  </si>
  <si>
    <t>Lancashire</t>
  </si>
  <si>
    <t>E11000002</t>
  </si>
  <si>
    <t>Merseyside (Met County)</t>
  </si>
  <si>
    <t>YORKSHIRE AND THE HUMBER</t>
  </si>
  <si>
    <t>East Riding of Yorkshire UA</t>
  </si>
  <si>
    <t>Kingston upon Hull</t>
  </si>
  <si>
    <t>North East Lincolnshire UA</t>
  </si>
  <si>
    <t>North Lincolnshire UA</t>
  </si>
  <si>
    <t>York UA</t>
  </si>
  <si>
    <t>E10000023</t>
  </si>
  <si>
    <t>North Yorkshire</t>
  </si>
  <si>
    <t>E11000003</t>
  </si>
  <si>
    <t>South Yorkshire (Met County)</t>
  </si>
  <si>
    <t>E11000006</t>
  </si>
  <si>
    <t>West Yorkshire (Met County)</t>
  </si>
  <si>
    <t>EAST MIDLANDS</t>
  </si>
  <si>
    <t>Derby UA</t>
  </si>
  <si>
    <t>Leicester UA</t>
  </si>
  <si>
    <t>Nottingham UA</t>
  </si>
  <si>
    <t>Rutland UA</t>
  </si>
  <si>
    <t>E10000007</t>
  </si>
  <si>
    <t>Derbyshire</t>
  </si>
  <si>
    <t>E10000018</t>
  </si>
  <si>
    <t>Leicestershire</t>
  </si>
  <si>
    <t>E10000019</t>
  </si>
  <si>
    <t>Lincolnshire</t>
  </si>
  <si>
    <t>E10000021</t>
  </si>
  <si>
    <t>Northamptonshire</t>
  </si>
  <si>
    <t>E10000024</t>
  </si>
  <si>
    <t>Nottinghamshire</t>
  </si>
  <si>
    <t>WEST MIDLANDS</t>
  </si>
  <si>
    <t>Herefordshire</t>
  </si>
  <si>
    <t>Shropshire UA</t>
  </si>
  <si>
    <t>Stoke-on-Trent UA</t>
  </si>
  <si>
    <t>Telford and Wrekin UA</t>
  </si>
  <si>
    <t>E10000028</t>
  </si>
  <si>
    <t>Staffordshire</t>
  </si>
  <si>
    <t>E10000031</t>
  </si>
  <si>
    <t>Warwickshire</t>
  </si>
  <si>
    <t>E11000005</t>
  </si>
  <si>
    <t>West Midlands (Met County)</t>
  </si>
  <si>
    <t>E10000034</t>
  </si>
  <si>
    <t>Worcestershire</t>
  </si>
  <si>
    <t>EAST</t>
  </si>
  <si>
    <t>Bedford UA</t>
  </si>
  <si>
    <t>Central Bedfordshire UA</t>
  </si>
  <si>
    <t>Luton UA</t>
  </si>
  <si>
    <t>Peterborough UA</t>
  </si>
  <si>
    <t>Southend-on-Sea UA</t>
  </si>
  <si>
    <t>Thurrock UA</t>
  </si>
  <si>
    <t>E10000003</t>
  </si>
  <si>
    <t>Cambridgeshire</t>
  </si>
  <si>
    <t>E10000012</t>
  </si>
  <si>
    <t>Essex</t>
  </si>
  <si>
    <t>E10000015</t>
  </si>
  <si>
    <t>Hertfordshire</t>
  </si>
  <si>
    <t>E07000242</t>
  </si>
  <si>
    <t>E07000240</t>
  </si>
  <si>
    <t>E07000243</t>
  </si>
  <si>
    <t>E07000241</t>
  </si>
  <si>
    <t>E10000020</t>
  </si>
  <si>
    <t>Norfolk</t>
  </si>
  <si>
    <t>E10000029</t>
  </si>
  <si>
    <t>Suffolk</t>
  </si>
  <si>
    <t>E07000244</t>
  </si>
  <si>
    <t>East Suffolk</t>
  </si>
  <si>
    <t>E07000245</t>
  </si>
  <si>
    <t>West Suffolk</t>
  </si>
  <si>
    <t>E13000001</t>
  </si>
  <si>
    <t>E13000002</t>
  </si>
  <si>
    <t>SOUTH EAST</t>
  </si>
  <si>
    <t>Bracknell Forest UA</t>
  </si>
  <si>
    <t>Brighton and Hove UA</t>
  </si>
  <si>
    <t>Isle of Wight UA</t>
  </si>
  <si>
    <t>Medway UA</t>
  </si>
  <si>
    <t>Milton Keynes UA</t>
  </si>
  <si>
    <t>Portsmouth UA</t>
  </si>
  <si>
    <t>Reading UA</t>
  </si>
  <si>
    <t>Slough UA</t>
  </si>
  <si>
    <t>Southampton UA</t>
  </si>
  <si>
    <t>West Berkshire UA</t>
  </si>
  <si>
    <t>Windsor and Maidenhead UA</t>
  </si>
  <si>
    <t>Wokingham UA</t>
  </si>
  <si>
    <t>E10000002</t>
  </si>
  <si>
    <t>Buckinghamshire</t>
  </si>
  <si>
    <t>E10000011</t>
  </si>
  <si>
    <t>East Sussex</t>
  </si>
  <si>
    <t>E10000014</t>
  </si>
  <si>
    <t>Hampshire</t>
  </si>
  <si>
    <t>E10000016</t>
  </si>
  <si>
    <t>Kent</t>
  </si>
  <si>
    <t>Folkestone and Hythe</t>
  </si>
  <si>
    <t>E10000025</t>
  </si>
  <si>
    <t>Oxfordshire</t>
  </si>
  <si>
    <t>E10000030</t>
  </si>
  <si>
    <t>Surrey</t>
  </si>
  <si>
    <t>E10000032</t>
  </si>
  <si>
    <t>West Sussex</t>
  </si>
  <si>
    <t>SOUTH WEST</t>
  </si>
  <si>
    <t>Bath and North East Somerset UA</t>
  </si>
  <si>
    <t>E06000058</t>
  </si>
  <si>
    <t>Bournemouth UA</t>
  </si>
  <si>
    <t>Poole UA</t>
  </si>
  <si>
    <t>Bristol</t>
  </si>
  <si>
    <t>Cornwall UA</t>
  </si>
  <si>
    <t>E06000059</t>
  </si>
  <si>
    <t>Dorset UA</t>
  </si>
  <si>
    <t>Isles of Scilly UA</t>
  </si>
  <si>
    <t>North Somerset UA</t>
  </si>
  <si>
    <t>Plymouth UA</t>
  </si>
  <si>
    <t>South Gloucestershire UA</t>
  </si>
  <si>
    <t>Swindon UA</t>
  </si>
  <si>
    <t>Torbay UA</t>
  </si>
  <si>
    <t>Wiltshire UA</t>
  </si>
  <si>
    <t>E10000008</t>
  </si>
  <si>
    <t>Devon</t>
  </si>
  <si>
    <t>E10000013</t>
  </si>
  <si>
    <t>Gloucestershire</t>
  </si>
  <si>
    <t>E10000027</t>
  </si>
  <si>
    <t>Somerset</t>
  </si>
  <si>
    <t>E07000246</t>
  </si>
  <si>
    <t>Somerset West and Taunton</t>
  </si>
  <si>
    <t>WALES</t>
  </si>
  <si>
    <t>Isle of Anglesey / Ynys Môn</t>
  </si>
  <si>
    <t>Gwynedd / Gwynedd</t>
  </si>
  <si>
    <t>Conwy / Conwy</t>
  </si>
  <si>
    <t>Denbighshire / Sir Ddinbych</t>
  </si>
  <si>
    <t>Flintshire / Sir y Fflint</t>
  </si>
  <si>
    <t>Wrexham / Wrecsam</t>
  </si>
  <si>
    <t>Powys / Powys</t>
  </si>
  <si>
    <t>Ceredigion / Ceredigion</t>
  </si>
  <si>
    <t>Pembrokeshire / Sir Benfro</t>
  </si>
  <si>
    <t>Carmarthenshire / Sir Gaerfyrddin</t>
  </si>
  <si>
    <t>Swansea / Abertawe</t>
  </si>
  <si>
    <t>Neath Port Talbot / Castell-nedd Port Talbot</t>
  </si>
  <si>
    <t>Bridgend / Pen-y-bont ar Ogwr</t>
  </si>
  <si>
    <t>Vale of Glamorgan / Bro Morgannwg</t>
  </si>
  <si>
    <t>Cardiff / Caerdydd</t>
  </si>
  <si>
    <t>Rhondda Cynon Taf / Rhondda Cynon Taf</t>
  </si>
  <si>
    <t>Merthyr Tydfil / Merthyr Tudful</t>
  </si>
  <si>
    <t>Caerphilly / Caerffili</t>
  </si>
  <si>
    <t>Blaenau Gwent / Blaenau Gwent</t>
  </si>
  <si>
    <t>Torfaen / Tor-faen</t>
  </si>
  <si>
    <t>Monmouthshire / Sir Fynwy</t>
  </si>
  <si>
    <t>Newport / Casnewydd</t>
  </si>
  <si>
    <t>Manually input salary</t>
  </si>
  <si>
    <t>Number of properties</t>
  </si>
  <si>
    <t>All properties (revised)</t>
  </si>
  <si>
    <t>Properties x tax band</t>
  </si>
  <si>
    <t>Essential spend</t>
  </si>
  <si>
    <t>Calculations and notes</t>
  </si>
  <si>
    <t>Alcohol</t>
  </si>
  <si>
    <t>Social and cultural participation</t>
  </si>
  <si>
    <t>Total</t>
  </si>
  <si>
    <t>Single</t>
  </si>
  <si>
    <t>Couple</t>
  </si>
  <si>
    <t>Tobacco</t>
  </si>
  <si>
    <t>Clothing</t>
  </si>
  <si>
    <t>Household insurances</t>
  </si>
  <si>
    <t>Household goods</t>
  </si>
  <si>
    <t>Personal goods and services</t>
  </si>
  <si>
    <t>Yes - inner London</t>
  </si>
  <si>
    <t>Yes - outer London</t>
  </si>
  <si>
    <t>e.g. self-employment, study (annual equivalent)</t>
  </si>
  <si>
    <t>Mean tax per year</t>
  </si>
  <si>
    <t>Energy spend per household type</t>
  </si>
  <si>
    <t>MONTHLY OUTGOINGS</t>
  </si>
  <si>
    <t>prdweb.co.uk</t>
  </si>
  <si>
    <t>Partnering Regeneration Development Ltd</t>
  </si>
  <si>
    <t>Unit 1, 47A Great Guildford Street, London, SE1 0ES</t>
  </si>
  <si>
    <t>linkedin.com/company/prduk</t>
  </si>
  <si>
    <t>@PRD_tweets</t>
  </si>
  <si>
    <t>What the calculator is, data notes and definitions</t>
  </si>
  <si>
    <t>About the data</t>
  </si>
  <si>
    <t>Method</t>
  </si>
  <si>
    <t>Water and energy: water average for 2022 for Thames Water customers, energy UK average based on household size</t>
  </si>
  <si>
    <t>Definitions</t>
  </si>
  <si>
    <t>Expenditure</t>
  </si>
  <si>
    <t>Cost</t>
  </si>
  <si>
    <t>Income left</t>
  </si>
  <si>
    <t>(select borough)</t>
  </si>
  <si>
    <t>(if in shared house, select room)</t>
  </si>
  <si>
    <t>Household make up</t>
  </si>
  <si>
    <t xml:space="preserve">PAYE employment </t>
  </si>
  <si>
    <t>Adult 2 (optional)</t>
  </si>
  <si>
    <t>Provider and child's age</t>
  </si>
  <si>
    <t xml:space="preserve">Full/part time, </t>
  </si>
  <si>
    <t>Select N/A for afterschool club or childminder 5-11</t>
  </si>
  <si>
    <t xml:space="preserve">Net salary (PAYE tax) exc. Student Loan </t>
  </si>
  <si>
    <t>One bedroom</t>
  </si>
  <si>
    <t>Two bedrooms</t>
  </si>
  <si>
    <t>Three bedrooms</t>
  </si>
  <si>
    <t>Four or more bedrooms</t>
  </si>
  <si>
    <t xml:space="preserve">Child 1 </t>
  </si>
  <si>
    <t xml:space="preserve">Child 2 </t>
  </si>
  <si>
    <t xml:space="preserve">Child 3 </t>
  </si>
  <si>
    <t xml:space="preserve">Child 4 </t>
  </si>
  <si>
    <t>COST OF LIVING: HOUSEHOLD IMPACT CALCULATOR</t>
  </si>
  <si>
    <t>Pay day after tax</t>
  </si>
  <si>
    <t>If room select number in houseshare</t>
  </si>
  <si>
    <t>Source:</t>
  </si>
  <si>
    <t>Loughborough University, Centre for Research and Social Policy</t>
  </si>
  <si>
    <t>Trust for London</t>
  </si>
  <si>
    <t>Sources:</t>
  </si>
  <si>
    <t>Discover Water, https://discoverwater.co.uk/annual-bill, accessed 13.09.2022</t>
  </si>
  <si>
    <t>Discover Water</t>
  </si>
  <si>
    <t>Coram Family and Childcare</t>
  </si>
  <si>
    <t>Department for Communities and Local Government</t>
  </si>
  <si>
    <t>Council Tax Charges - Bands, Borough, Department for Communities and Local Government, licensed under the UK Open Government Licence v.3.0, accessed through London Datastore</t>
  </si>
  <si>
    <t>This Cost of Living Calculator is made available under the Open Database License: http://opendatacommons.org/licenses/odbl/1.0. Content includes OS data © Crown copyright and database right [2022] and data licensed under the UK Open Government Licence v. 3.0</t>
  </si>
  <si>
    <t>Office for National Statistics</t>
  </si>
  <si>
    <t>What is not included</t>
  </si>
  <si>
    <t>Other debt repayments</t>
  </si>
  <si>
    <t>Student loan repayments - 6%-9% of monthly earnings before tax once earning over the threshold (£20,195-£27,295 yearly depending on plan)</t>
  </si>
  <si>
    <t>DISPOSABLE EARNINGS AFTER ESSENTIALS</t>
  </si>
  <si>
    <t>Household earnings</t>
  </si>
  <si>
    <t>Non-PAYE monthly equivalent earnings</t>
  </si>
  <si>
    <t>Annual disposable earnings</t>
  </si>
  <si>
    <t>The Cost of Living Calculator uses data from the following sources to measure rental prices, earnings and expenditure:</t>
  </si>
  <si>
    <t>Earnings and expenditure are calculated using averages based on household type and location where available:</t>
  </si>
  <si>
    <t>It also does not include:</t>
  </si>
  <si>
    <t>Employment and earnings</t>
  </si>
  <si>
    <t>Earnings</t>
  </si>
  <si>
    <t xml:space="preserve">Annual household earnings from non-PAYE sources </t>
  </si>
  <si>
    <t>Tenure type</t>
  </si>
  <si>
    <t>Private rent</t>
  </si>
  <si>
    <t>Owns outright</t>
  </si>
  <si>
    <t>Owns with a mortgage</t>
  </si>
  <si>
    <t>Lives rent free</t>
  </si>
  <si>
    <t>.</t>
  </si>
  <si>
    <t xml:space="preserve">Private Rental Market Summary Statistics in England: April 2022 to March 2023, Office for National Statistics </t>
  </si>
  <si>
    <r>
      <t>Table 704: Private Registered Provider (PRP) weekly rents, by district, England 1997 to 2022</t>
    </r>
    <r>
      <rPr>
        <b/>
        <vertAlign val="superscript"/>
        <sz val="12"/>
        <color rgb="FFFFFFFF"/>
        <rFont val="Arial"/>
        <family val="2"/>
      </rPr>
      <t>1,2,3,4,5,6</t>
    </r>
  </si>
  <si>
    <t>Current
ONS code</t>
  </si>
  <si>
    <t>Lower and Single Tier Authority Data</t>
  </si>
  <si>
    <r>
      <t>Table 702 Local authority average weekly (social and affordable) rents, by district, England 1998-99 to 2021-22</t>
    </r>
    <r>
      <rPr>
        <b/>
        <vertAlign val="superscript"/>
        <sz val="12"/>
        <color rgb="FFFFFFFF"/>
        <rFont val="Arial"/>
        <family val="2"/>
      </rPr>
      <t>1,2,3,4,5,6,7,8,9,10</t>
    </r>
  </si>
  <si>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</si>
  <si>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</si>
  <si>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</si>
  <si>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</si>
  <si>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</si>
  <si>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</si>
  <si>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</si>
  <si>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</si>
  <si>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</si>
  <si>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</si>
  <si>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</si>
  <si>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</si>
  <si>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</si>
  <si>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</si>
  <si>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</si>
  <si>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</si>
  <si>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</si>
  <si>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</si>
  <si>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</si>
  <si>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</si>
  <si>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</si>
  <si>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</si>
  <si>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</si>
  <si>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</si>
  <si>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</si>
  <si>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</si>
  <si>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</si>
  <si>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</si>
  <si>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</si>
  <si>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</si>
  <si>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</si>
  <si>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LSVT</t>
  </si>
  <si>
    <t>MYT</t>
  </si>
  <si>
    <t>Notes:</t>
  </si>
  <si>
    <t xml:space="preserve">1. Until 2011, data was collected by the Tenant Services Authority via the annual Regulatory and Statistical Return (RSR). From 2012, it was collected by the Homes and Communities Agency via the Statistical Data return (SDR). In 2018 the responsibility for the SDR was moved to the Regulator of Social Housing (RSH). </t>
  </si>
  <si>
    <t>2. Figures are based on based on general needs stock available for social rent only and are only taken from the larger Private Registered Providers (PRPs) completing the long form. Up to 2006, the threshold for completing the long form was that the PRP owned/ managed at least 250 units/bed spaces. From 2007 this increased to 1,000 units/bed spaces. From 2012, the threshold for completing the long form of the SDR was that the PRP owned at least 1000 units/bed spaces</t>
  </si>
  <si>
    <t>3. The districts, unitary authorities and counties listed above in relation to data from before 2010 are based on 1 April 1998 boundaries. Figures for any "new" re-organised areas have been estimated retrospectively applying the new boundaries back to 1997 and making appropriate assumptions.</t>
  </si>
  <si>
    <t>4. Note that the average PRP rents within a local authority area can move down from one year to the next. This is especially true if, during the latest year, most of the LA stock has been transferred through a large-scale voluntary transfer to the PRP sector.</t>
  </si>
  <si>
    <t>5. Averages are calculated for self-contained units only.</t>
  </si>
  <si>
    <t>Tenant Services Authority RSR (Regulatory and Statistical Return)</t>
  </si>
  <si>
    <t>(previously Housing Corporation HAR/10)</t>
  </si>
  <si>
    <t>Regulator for Social Housing  SDR (Statistical Data Return)</t>
  </si>
  <si>
    <t>Contact:</t>
  </si>
  <si>
    <t>housing.statistics@levellingup.gov.uk</t>
  </si>
  <si>
    <t>Inflated to 2023 - Registered Providers permitted to increase rents by up to CPI+1% per annum (based on CPI rate in September) for 2022-2023 increases. Assumption made PRPs have adopted the maximum increase of 4.1%</t>
  </si>
  <si>
    <t>"."  Data not available - For a few local authorities no rent figure is given because the stock is now very small and the local authority no longer reports average rents.</t>
  </si>
  <si>
    <t>".." not applicable</t>
  </si>
  <si>
    <t>"LSVT"  Large Scale Voluntary Transfer - All or most of the local authority's stock has been transferred to the Private Registered Provider sector, so the average rent is no longer applicable. LSVTs are not taken into account when calculating national averages</t>
  </si>
  <si>
    <t>"MYT"  Mid-Year Transfer - local authorities that have transferred their stock in full, part way through the financial year and this information is only provided for 2003-04 onwards.</t>
  </si>
  <si>
    <t>1. Rents data are based on the financial year. Stock figures used to estimate the average for England are taken at 31 March of the same year (up to 2017-18, this was 1 April of the following financial year).</t>
  </si>
  <si>
    <t>2. Before 2011-12, local authority rent data were taken from the Housing Revenue Account (HRA) second subsidy claim form. Between 2011-12 and 2018-19, local authority rent data were taken from the Local Authority Housing Statistics (LAHS) return and only included stock held within an HRA. For 2019-20 onwards, local authority rent data were taken from the Local Authority Data Return (LADR), collected by the Regulator of Social Housing. The LADR data collection counts all stock including that held outside of an HRA. Therefore we have marked a discontinuity in the table.</t>
  </si>
  <si>
    <t>3. Before 2003-04, national average rent data were estimated using total stock figures from the HRA second subsidy claim form. National average rent data since 2003-04 were estimated using total stock figures from the HRA audited base claim form. From 2011-12 to 2018-19, stock figures from LAHS were used to estimate national average rent. From 2019-20, stock figures were taken from the Local Authority Data Return (LADR), published by the Regulator for Social Housing.</t>
  </si>
  <si>
    <t>4. Average rents data for 2003-04 and onwards were based on a standardised 52 week collection calculated by DLUHC from figures provided by local authorities. Data prior to 2003-04 may have been reported on various different collection scales. From 2019-20, rent figures were taken from the Local Authority Data Return (LADR), published by the Regulator for Social Housing.</t>
  </si>
  <si>
    <t>5. For some local authorities the average rent for 2003-04 is lower than in 2002-03. This may be due to some local authorities supplying net rents excluding service charges from 2003-04 onwards. Prior to 2003-04 some local authorities may have been including service charges in their rent figures.</t>
  </si>
  <si>
    <t>6. For 2008-09, stock figures for local authorities where administrative boundaries changed on 1 April 2009 were taken from the HRA 2nd advance subsidy form as at 1 April 2010.  Ordinarily stock figures would be taken from the HRA audited base claim form, however these figures were collected on the local authority boundaries post 1 April 2009 and could not be reconciled with rents figures for 2008/09, which were collected on local authority boundaries pre 1 April 2009.</t>
  </si>
  <si>
    <t>7. Average weekly rents are a weighted average of both social rent and affordable rent units since affordable rent was introduced in 2012.</t>
  </si>
  <si>
    <t>8. Historical data for 1991-92 to 1997-98 has been added, using data from the National Archives. For 1991-92 to 1995-96 only regional figures are available.</t>
  </si>
  <si>
    <t xml:space="preserve">9. Imputations have been removed for years 2012-13 to 2014-15 for consistency with other years. This has resulted in some changes to the regional and national figures for those years. </t>
  </si>
  <si>
    <t>10. There have been revisions to some local authority data across the years. This has resulted in changes to regional/national figures.</t>
  </si>
  <si>
    <t xml:space="preserve">Sources: </t>
  </si>
  <si>
    <t>DCLG Housing Revenue Account (HRA) base and second claim forms</t>
  </si>
  <si>
    <t>DCLG Housing Subsidy Claim Form</t>
  </si>
  <si>
    <t>DLUHC Local Authority Housing Statistics</t>
  </si>
  <si>
    <t>Regulator of Social Housing (RSH) Local Authority Data Return</t>
  </si>
  <si>
    <t>Northern Ireland</t>
  </si>
  <si>
    <t>North East</t>
  </si>
  <si>
    <t>Yorkshire and The Humber</t>
  </si>
  <si>
    <t>Scotland</t>
  </si>
  <si>
    <t>East Midlands</t>
  </si>
  <si>
    <t>North West</t>
  </si>
  <si>
    <t>West Midlands Region</t>
  </si>
  <si>
    <t>South West</t>
  </si>
  <si>
    <t>Wales</t>
  </si>
  <si>
    <t>East of England</t>
  </si>
  <si>
    <t>South East</t>
  </si>
  <si>
    <t>London</t>
  </si>
  <si>
    <t>December 2022</t>
  </si>
  <si>
    <t>December 2021</t>
  </si>
  <si>
    <t>Flat</t>
  </si>
  <si>
    <t>Terraced</t>
  </si>
  <si>
    <t>Semi-detached</t>
  </si>
  <si>
    <t>Detached</t>
  </si>
  <si>
    <t>Region</t>
  </si>
  <si>
    <t>Indicative monthly mortgage payment for average priced properties assuming average 5-year fixed mortgage offer over 25 years at a 75% loan-to-value</t>
  </si>
  <si>
    <t>Figure 3: Mortgage repayments vary considerably across the UK</t>
  </si>
  <si>
    <t>House type</t>
  </si>
  <si>
    <t>Local authority rent</t>
  </si>
  <si>
    <t>Private registered provider rent</t>
  </si>
  <si>
    <t>Housing costs</t>
  </si>
  <si>
    <r>
      <t>Table 3.7a   Annual pay - Gross (£) - For full-time employee jobs</t>
    </r>
    <r>
      <rPr>
        <b/>
        <vertAlign val="superscript"/>
        <sz val="12"/>
        <rFont val="Arial"/>
        <family val="2"/>
      </rPr>
      <t>a</t>
    </r>
    <r>
      <rPr>
        <b/>
        <sz val="12"/>
        <rFont val="Arial"/>
        <family val="2"/>
      </rPr>
      <t>: United Kingdom, 2022</t>
    </r>
  </si>
  <si>
    <t>34</t>
  </si>
  <si>
    <t>54</t>
  </si>
  <si>
    <t>Managers, directors and senior officials</t>
  </si>
  <si>
    <t>Science, research, engineering and technology professionals</t>
  </si>
  <si>
    <t>Health professionals</t>
  </si>
  <si>
    <t>Teaching and other educational professionals</t>
  </si>
  <si>
    <t>Business, media and public service professionals</t>
  </si>
  <si>
    <t>Science, engineering and technology associate professionals</t>
  </si>
  <si>
    <t>Health and social care associate professionals</t>
  </si>
  <si>
    <t>Protective service occupations</t>
  </si>
  <si>
    <t>Culture, media and sports occupations</t>
  </si>
  <si>
    <t>Business and public service associate professionals</t>
  </si>
  <si>
    <t>Administrative occupations</t>
  </si>
  <si>
    <t>Secretarial and related occupations</t>
  </si>
  <si>
    <t>Skilled agricultural and related trades</t>
  </si>
  <si>
    <t>Skilled metal, electrical and electronic trades</t>
  </si>
  <si>
    <t>Skilled construction and building trades</t>
  </si>
  <si>
    <t>Textiles, printing and other skilled trades</t>
  </si>
  <si>
    <t>Caring personal service occupations</t>
  </si>
  <si>
    <t>Leisure, travel and related personal service occupations</t>
  </si>
  <si>
    <t>Community and civil enforcement occupations</t>
  </si>
  <si>
    <t>Sales occupations</t>
  </si>
  <si>
    <t>Customer service occupations</t>
  </si>
  <si>
    <t>Process, plant and machine operatives</t>
  </si>
  <si>
    <t>Transport and mobile machine drivers and operatives</t>
  </si>
  <si>
    <t>Elementary trades and related occupations</t>
  </si>
  <si>
    <t>Elementary administration and service occupations</t>
  </si>
  <si>
    <t>1 digit SOC used</t>
  </si>
  <si>
    <t>Occupation</t>
  </si>
  <si>
    <t>Hours</t>
  </si>
  <si>
    <t>Take home</t>
  </si>
  <si>
    <t>National insurance</t>
  </si>
  <si>
    <t>Income tax</t>
  </si>
  <si>
    <t>Taxable income</t>
  </si>
  <si>
    <t>Personal allowance</t>
  </si>
  <si>
    <t>Yearly</t>
  </si>
  <si>
    <t>Full time salary</t>
  </si>
  <si>
    <t>Part time salary</t>
  </si>
  <si>
    <t>5.6% uplift March 2022 - March 2023 (EARN01 Average Weekly Earnings - total pay, Great Britain, Monthly Wages and Salaries Survey</t>
  </si>
  <si>
    <t>Uplift to 2023</t>
  </si>
  <si>
    <t>Childcare Survey 2023, Coram Family and Childcare</t>
  </si>
  <si>
    <t>Weekly, April 2022</t>
  </si>
  <si>
    <t>Single child 0-1</t>
  </si>
  <si>
    <t>Single child 0-1 child 0-1</t>
  </si>
  <si>
    <t>Single child 0-1 child 2-4</t>
  </si>
  <si>
    <t>Single child 0-1 child primary school</t>
  </si>
  <si>
    <t xml:space="preserve">Single child 0-1 child secondary school </t>
  </si>
  <si>
    <t>Single child 2-4</t>
  </si>
  <si>
    <t>Single child 2-4 child 2-4</t>
  </si>
  <si>
    <t>Single child 2-4 child primary school</t>
  </si>
  <si>
    <t>Single child 2-4 child secondary school</t>
  </si>
  <si>
    <t>Single child primary school</t>
  </si>
  <si>
    <t>Single child primary school child primary school</t>
  </si>
  <si>
    <t>Single child primary school child secondary school</t>
  </si>
  <si>
    <t>Single child secondary school</t>
  </si>
  <si>
    <t>Single child secondary school child secondary school</t>
  </si>
  <si>
    <t>Couple child 0-1</t>
  </si>
  <si>
    <t>Couple child 0-1 child 0-1</t>
  </si>
  <si>
    <t>Couple child 0-1 child 2-4</t>
  </si>
  <si>
    <t>Couple child 0-1 child primary school</t>
  </si>
  <si>
    <t xml:space="preserve">Couple child 0-1 child secondary school </t>
  </si>
  <si>
    <t>Couple child 2-4</t>
  </si>
  <si>
    <t>Couple child 2-4 child 2-4</t>
  </si>
  <si>
    <t>Couple child 2-4 child primary school</t>
  </si>
  <si>
    <t>Couple child 2-4 child secondary school</t>
  </si>
  <si>
    <t>Couple child primary school</t>
  </si>
  <si>
    <t>Couple child primary school child primary school</t>
  </si>
  <si>
    <t>Couple child primary school child secondary school</t>
  </si>
  <si>
    <t>Couple child secondary school</t>
  </si>
  <si>
    <t>Couple child secondary school child secondary school</t>
  </si>
  <si>
    <t>Other housing costs</t>
  </si>
  <si>
    <t>Household services</t>
  </si>
  <si>
    <t>Motoring</t>
  </si>
  <si>
    <t>Standard for inner London</t>
  </si>
  <si>
    <t>Standard for outer London</t>
  </si>
  <si>
    <t>Motoring and other travel costs</t>
  </si>
  <si>
    <t>Extra child 0-4</t>
  </si>
  <si>
    <t>Extra child primary or secondary</t>
  </si>
  <si>
    <t>Category</t>
  </si>
  <si>
    <t>ONS definition</t>
  </si>
  <si>
    <t>Inflator</t>
  </si>
  <si>
    <t>Food and drink</t>
  </si>
  <si>
    <t>Clothes and footwear</t>
  </si>
  <si>
    <t>Insurance and financial services</t>
  </si>
  <si>
    <t>Homeowner housing costs
Furniture and appliances
Home maintenance costs</t>
  </si>
  <si>
    <t>Other non-grocery items</t>
  </si>
  <si>
    <t>Homeowner housing costs</t>
  </si>
  <si>
    <t>Personal care items
Other non-grocery items</t>
  </si>
  <si>
    <t>Petrol or diesel</t>
  </si>
  <si>
    <t>Bus fares</t>
  </si>
  <si>
    <t>Eating and drinking out
Entertainment and days out
Mobile phones</t>
  </si>
  <si>
    <t>Extra child an average of adding additional child of age to an existing 2 child family</t>
  </si>
  <si>
    <t>Figures don't always round between household types, as estimates for each household type are calculated independently of others</t>
  </si>
  <si>
    <t>Monthly, April 2022</t>
  </si>
  <si>
    <t>The Minimum Income Standard for London Calculator - https://www.minimumincome.org.uk/london/, Trust For London and Loughborough University Centre for Reseach in Social Policy</t>
  </si>
  <si>
    <t>TFL average price increases (TFL)</t>
  </si>
  <si>
    <t>Singlechild0-1</t>
  </si>
  <si>
    <t>Singlechild0-1child0-1</t>
  </si>
  <si>
    <t>Singlechild0-1child2-4</t>
  </si>
  <si>
    <t>Singlechild0-1childprimaryschool</t>
  </si>
  <si>
    <t>Singlechild0-1childsecondaryschool</t>
  </si>
  <si>
    <t>Singlechild2-4</t>
  </si>
  <si>
    <t>Singlechild2-4child2-4</t>
  </si>
  <si>
    <t>Singlechild2-4childprimaryschool</t>
  </si>
  <si>
    <t>Singlechild2-4childsecondaryschool</t>
  </si>
  <si>
    <t>Singlechildprimaryschool</t>
  </si>
  <si>
    <t>Singlechildprimaryschoolchildprimaryschool</t>
  </si>
  <si>
    <t>Singlechildprimaryschoolchildsecondaryschool</t>
  </si>
  <si>
    <t>Singlechildsecondaryschool</t>
  </si>
  <si>
    <t>Singlechildsecondaryschoolchildsecondaryschool</t>
  </si>
  <si>
    <t>Couplechild0-1</t>
  </si>
  <si>
    <t>Couplechild0-1child0-1</t>
  </si>
  <si>
    <t>Couplechild0-1child2-4</t>
  </si>
  <si>
    <t>Couplechild0-1childprimaryschool</t>
  </si>
  <si>
    <t>Couplechild0-1childsecondaryschool</t>
  </si>
  <si>
    <t>Couplechild2-4</t>
  </si>
  <si>
    <t>Couplechild2-4child2-4</t>
  </si>
  <si>
    <t>Couplechild2-4childprimaryschool</t>
  </si>
  <si>
    <t>Couplechild2-4childsecondaryschool</t>
  </si>
  <si>
    <t>Couplechildprimaryschool</t>
  </si>
  <si>
    <t>Couplechildprimaryschoolchildprimaryschool</t>
  </si>
  <si>
    <t>Couplechildprimaryschoolchildsecondaryschool</t>
  </si>
  <si>
    <t>Couplechildsecondaryschool</t>
  </si>
  <si>
    <t>Couplechildsecondaryschoolchildsecondaryschool</t>
  </si>
  <si>
    <t>Single/ couple</t>
  </si>
  <si>
    <t>Children 0-1</t>
  </si>
  <si>
    <t>Children 2-4</t>
  </si>
  <si>
    <t>Primary school children</t>
  </si>
  <si>
    <t>Additional children 0-4</t>
  </si>
  <si>
    <t>Additional children primary/ secondary</t>
  </si>
  <si>
    <t>Secondary school children</t>
  </si>
  <si>
    <t>Starting from the youngest, select the number of children by age. If the household has more than 2 children, add extras using the dashed boxes</t>
  </si>
  <si>
    <t>Water and sewerage</t>
  </si>
  <si>
    <t>FYE 2023 spend</t>
  </si>
  <si>
    <t>Estimated monthly dual fuel bill</t>
  </si>
  <si>
    <t>Essentials - food, travel, clothing, insurances</t>
  </si>
  <si>
    <t>Food, travel and essentials</t>
  </si>
  <si>
    <t>Energy and water</t>
  </si>
  <si>
    <t>Average 17% decline in energy bills - July 2023</t>
  </si>
  <si>
    <t>[z]</t>
  </si>
  <si>
    <t>YH</t>
  </si>
  <si>
    <t>UA</t>
  </si>
  <si>
    <t>E2701</t>
  </si>
  <si>
    <t>SE</t>
  </si>
  <si>
    <t>E0306</t>
  </si>
  <si>
    <t>Windsor &amp; Maidenhead UA</t>
  </si>
  <si>
    <t>E0305</t>
  </si>
  <si>
    <t>SW</t>
  </si>
  <si>
    <t>E3902</t>
  </si>
  <si>
    <t>EM</t>
  </si>
  <si>
    <t>West Northamptonshire</t>
  </si>
  <si>
    <t>E06000062</t>
  </si>
  <si>
    <t>E2802</t>
  </si>
  <si>
    <t>NW</t>
  </si>
  <si>
    <t>Westmorland &amp; Furness</t>
  </si>
  <si>
    <t>E06000064</t>
  </si>
  <si>
    <t>E0902</t>
  </si>
  <si>
    <t>E0302</t>
  </si>
  <si>
    <t>E0602</t>
  </si>
  <si>
    <t>E1102</t>
  </si>
  <si>
    <t>EE</t>
  </si>
  <si>
    <t>E1502</t>
  </si>
  <si>
    <t>WM</t>
  </si>
  <si>
    <t>Telford &amp; Wrekin UA</t>
  </si>
  <si>
    <t>E3201</t>
  </si>
  <si>
    <t>E3901</t>
  </si>
  <si>
    <t>E3401</t>
  </si>
  <si>
    <t>NE</t>
  </si>
  <si>
    <t>E0704</t>
  </si>
  <si>
    <t>E1501</t>
  </si>
  <si>
    <t>E1702</t>
  </si>
  <si>
    <t>E0103</t>
  </si>
  <si>
    <t>E06000066</t>
  </si>
  <si>
    <t>E3301</t>
  </si>
  <si>
    <t>E0304</t>
  </si>
  <si>
    <t>E3202</t>
  </si>
  <si>
    <t>E2402</t>
  </si>
  <si>
    <t>Redcar &amp; Cleveland UA</t>
  </si>
  <si>
    <t>E0703</t>
  </si>
  <si>
    <t>E0303</t>
  </si>
  <si>
    <t>E1701</t>
  </si>
  <si>
    <t>E1101</t>
  </si>
  <si>
    <t>E0501</t>
  </si>
  <si>
    <t>E3001</t>
  </si>
  <si>
    <t>E2901</t>
  </si>
  <si>
    <t>E06000065</t>
  </si>
  <si>
    <t>E2702</t>
  </si>
  <si>
    <t>E0104</t>
  </si>
  <si>
    <t>North Northamptonshire</t>
  </si>
  <si>
    <t>E06000061</t>
  </si>
  <si>
    <t>E2801</t>
  </si>
  <si>
    <t>E2004</t>
  </si>
  <si>
    <t>E2003</t>
  </si>
  <si>
    <t>E0401</t>
  </si>
  <si>
    <t>E0702</t>
  </si>
  <si>
    <t>E2201</t>
  </si>
  <si>
    <t>E0201</t>
  </si>
  <si>
    <t>E2401</t>
  </si>
  <si>
    <t>Kingston-upon-Hull UA</t>
  </si>
  <si>
    <t>E2002</t>
  </si>
  <si>
    <t>Isles of Scilly</t>
  </si>
  <si>
    <t>E4001</t>
  </si>
  <si>
    <r>
      <t>Isle of Wight Council</t>
    </r>
    <r>
      <rPr>
        <vertAlign val="superscript"/>
        <sz val="12"/>
        <color rgb="FF000000"/>
        <rFont val="Arial"/>
        <family val="2"/>
      </rPr>
      <t xml:space="preserve"> </t>
    </r>
    <r>
      <rPr>
        <sz val="12"/>
        <color rgb="FF000000"/>
        <rFont val="Arial"/>
        <family val="2"/>
      </rPr>
      <t>UA</t>
    </r>
  </si>
  <si>
    <t>E2101</t>
  </si>
  <si>
    <t>Herefordshire UA</t>
  </si>
  <si>
    <t>E1801</t>
  </si>
  <si>
    <t>E0701</t>
  </si>
  <si>
    <t>E0601</t>
  </si>
  <si>
    <t>E2001</t>
  </si>
  <si>
    <t>Durham UA</t>
  </si>
  <si>
    <t>E1302</t>
  </si>
  <si>
    <t>Dorset Council</t>
  </si>
  <si>
    <t>E1203</t>
  </si>
  <si>
    <t>E1001</t>
  </si>
  <si>
    <t>E1301</t>
  </si>
  <si>
    <t>Cumberland</t>
  </si>
  <si>
    <t>E06000063</t>
  </si>
  <si>
    <t>E0901</t>
  </si>
  <si>
    <t>E0801</t>
  </si>
  <si>
    <t>E0604</t>
  </si>
  <si>
    <t>E0603</t>
  </si>
  <si>
    <t>E0203</t>
  </si>
  <si>
    <t>Buckinghamshire UA</t>
  </si>
  <si>
    <t>E06000060</t>
  </si>
  <si>
    <t>E0402</t>
  </si>
  <si>
    <t>Bristol UA</t>
  </si>
  <si>
    <t>E0102</t>
  </si>
  <si>
    <t>Brighton &amp; Hove UA</t>
  </si>
  <si>
    <t>E1401</t>
  </si>
  <si>
    <t>E0301</t>
  </si>
  <si>
    <t xml:space="preserve">Bournemouth, Christchurch &amp; Poole </t>
  </si>
  <si>
    <t>E1204</t>
  </si>
  <si>
    <t>E2302</t>
  </si>
  <si>
    <t>E2301</t>
  </si>
  <si>
    <t>E0202</t>
  </si>
  <si>
    <t>Bath &amp; North East Somerset UA</t>
  </si>
  <si>
    <t>E0101</t>
  </si>
  <si>
    <t>West Yorkshire</t>
  </si>
  <si>
    <t>MD</t>
  </si>
  <si>
    <t>E4705</t>
  </si>
  <si>
    <t>E4704</t>
  </si>
  <si>
    <t>E4703</t>
  </si>
  <si>
    <t>E4702</t>
  </si>
  <si>
    <t>E4701</t>
  </si>
  <si>
    <t>West Midlands</t>
  </si>
  <si>
    <t>E4607</t>
  </si>
  <si>
    <t>E4606</t>
  </si>
  <si>
    <t>E4605</t>
  </si>
  <si>
    <t>E4604</t>
  </si>
  <si>
    <t>E4603</t>
  </si>
  <si>
    <t>E4602</t>
  </si>
  <si>
    <t>E4601</t>
  </si>
  <si>
    <t>Tyne and Wyre</t>
  </si>
  <si>
    <t>E4505</t>
  </si>
  <si>
    <t>E4504</t>
  </si>
  <si>
    <t>E4503</t>
  </si>
  <si>
    <t>Newcastle-upon-Tyne</t>
  </si>
  <si>
    <t>E4502</t>
  </si>
  <si>
    <t>E4501</t>
  </si>
  <si>
    <t>South Yorkshire</t>
  </si>
  <si>
    <t>E4404</t>
  </si>
  <si>
    <t>E4403</t>
  </si>
  <si>
    <t>E4402</t>
  </si>
  <si>
    <t>E4401</t>
  </si>
  <si>
    <t>Merseyside</t>
  </si>
  <si>
    <t>E4305</t>
  </si>
  <si>
    <t>E4304</t>
  </si>
  <si>
    <t>St Helens</t>
  </si>
  <si>
    <t>E4303</t>
  </si>
  <si>
    <t>E4302</t>
  </si>
  <si>
    <t>E4301</t>
  </si>
  <si>
    <t>Greater Manchester</t>
  </si>
  <si>
    <t>E4210</t>
  </si>
  <si>
    <t>E4209</t>
  </si>
  <si>
    <t>E4208</t>
  </si>
  <si>
    <t>E4207</t>
  </si>
  <si>
    <t>E4206</t>
  </si>
  <si>
    <t>E4205</t>
  </si>
  <si>
    <t>E4204</t>
  </si>
  <si>
    <t>E4203</t>
  </si>
  <si>
    <t>E4202</t>
  </si>
  <si>
    <t>E4201</t>
  </si>
  <si>
    <t>[note c]</t>
  </si>
  <si>
    <t>Greater London Authority</t>
  </si>
  <si>
    <t>GLA</t>
  </si>
  <si>
    <t xml:space="preserve">Of which Other services </t>
  </si>
  <si>
    <t>Of which metropolitan police authority</t>
  </si>
  <si>
    <t>[note a]</t>
  </si>
  <si>
    <t>E5100</t>
  </si>
  <si>
    <t>Outer London Borough</t>
  </si>
  <si>
    <t>LB</t>
  </si>
  <si>
    <t>E5049</t>
  </si>
  <si>
    <t>E5048</t>
  </si>
  <si>
    <t>Richmond-upon-Thames</t>
  </si>
  <si>
    <t>E5047</t>
  </si>
  <si>
    <t>E5046</t>
  </si>
  <si>
    <t>E5045</t>
  </si>
  <si>
    <t>E5044</t>
  </si>
  <si>
    <t>Kingston-upon-Thames</t>
  </si>
  <si>
    <t>E5043</t>
  </si>
  <si>
    <t>E5042</t>
  </si>
  <si>
    <t>E5041</t>
  </si>
  <si>
    <t>E5040</t>
  </si>
  <si>
    <t>E5039</t>
  </si>
  <si>
    <t>E5038</t>
  </si>
  <si>
    <t>E5037</t>
  </si>
  <si>
    <t>E5036</t>
  </si>
  <si>
    <t>E5035</t>
  </si>
  <si>
    <t>E5034</t>
  </si>
  <si>
    <t>E5033</t>
  </si>
  <si>
    <t>E5032</t>
  </si>
  <si>
    <t>E5031</t>
  </si>
  <si>
    <t>Barking &amp; Dagenham</t>
  </si>
  <si>
    <t>E5030</t>
  </si>
  <si>
    <t>Inner London Borough</t>
  </si>
  <si>
    <t>E5022</t>
  </si>
  <si>
    <t>E5021</t>
  </si>
  <si>
    <t>E5020</t>
  </si>
  <si>
    <t>E5019</t>
  </si>
  <si>
    <t>E5018</t>
  </si>
  <si>
    <t>E5017</t>
  </si>
  <si>
    <t>Kensington &amp; Chelsea</t>
  </si>
  <si>
    <t>E5016</t>
  </si>
  <si>
    <t>E5015</t>
  </si>
  <si>
    <t>Hammersmith &amp; Fulham</t>
  </si>
  <si>
    <t>E5014</t>
  </si>
  <si>
    <t>E5013</t>
  </si>
  <si>
    <t>E5012</t>
  </si>
  <si>
    <t>E5011</t>
  </si>
  <si>
    <t xml:space="preserve">City of London </t>
  </si>
  <si>
    <t>E5010</t>
  </si>
  <si>
    <t>Notes</t>
  </si>
  <si>
    <t>Percentage change of adult social care element of Average Band D council tax
%</t>
  </si>
  <si>
    <t>Adult social care element of Average Band D council tax
£</t>
  </si>
  <si>
    <t>Percentage change of Average council tax for the authority including adult social care and parish precepts (Band D) 
%</t>
  </si>
  <si>
    <t>Average council tax for the authority including adult social care and parish precepts (Band D)
£</t>
  </si>
  <si>
    <t xml:space="preserve">Percentage change of average council tax for the authority including adult social care, excluding parish precepts (Band D) % </t>
  </si>
  <si>
    <t>Average council tax for the authority including adult social care, excluding parish precepts (Band D)
£</t>
  </si>
  <si>
    <t>Area</t>
  </si>
  <si>
    <t>Class</t>
  </si>
  <si>
    <t>Authority</t>
  </si>
  <si>
    <t>ONS Code</t>
  </si>
  <si>
    <t>E-code</t>
  </si>
  <si>
    <t>This worksheet contains 1 table. The data in this table are reported in pounds (£) with adjacent column comparing the previous year figure in percentages. Referendum principles for these authorities are outlined in the statistical release.</t>
  </si>
  <si>
    <t>Table 7a: 2023 to 2024 Council tax (average Band D) and percent change on 2022 to 2023: London boroughs, metropolitan districts and unitary authorities</t>
  </si>
  <si>
    <t>USwitch</t>
  </si>
  <si>
    <t>USwitch estimated bills March 2023, estimate bill calculated by multiplying the kWh usage by the current average unit rates and adding current average standing charges, https://www.uswitch.com/gas-electricity/guides/average-gas-and-electricity-bills-in-the-uk/</t>
  </si>
  <si>
    <t>ONS Annual Survey of Hours and Earnings</t>
  </si>
  <si>
    <t>*average rent for inner/outer London borough used where there is no borough level data available</t>
  </si>
  <si>
    <t>Department for Levelling Up, Housing and Communities and Ministry of Housing, Communities and Local Government</t>
  </si>
  <si>
    <t>Source: ONS; UK House Price Index, Bank of England</t>
  </si>
  <si>
    <t>Department for Levelling Up, Housing and Communities</t>
  </si>
  <si>
    <t>Department for Levelling Up, Housing and Communities and Ministry of Housing, Communities &amp; Local Government</t>
  </si>
  <si>
    <t>Bank of England</t>
  </si>
  <si>
    <t>Pay by occupation: mean income for occupation, London, 2022 adjusted to FYE 2023 using ONS average weekly earnings year on year changes</t>
  </si>
  <si>
    <t>Council tax: mean council tax by borough, model includes exemption for single adult households</t>
  </si>
  <si>
    <t>Inflated to FYE 2023 using ONS personal inflation calculator, based on CPIH, average taken where MIS category falls into more than one ONS definitions and spending relatively equal between groupings</t>
  </si>
  <si>
    <t>Essentials - food, travel, clothing, insurance - Minimum Income Standards Expenditure for London inflated using ONS inflation metrics based on CPIH</t>
  </si>
  <si>
    <t>Pension payments</t>
  </si>
  <si>
    <t>Due to changes in methodology this tool is not directly comparable to previous iterations</t>
  </si>
  <si>
    <t>Salary (if manually input salary)</t>
  </si>
  <si>
    <t>Housing costs: private rent - mean cost of tenure size in resident borough, FYE 2022/23, Private Registered Provider - average rent for all properties in resident borough 2022 uplifted to 2023 using CPI+1%, Local authority rent - average rent for all properties in resident borough 2022, uplifted to 2023 using CPI +1%, Mortgage payments - average monthly mortgage payment for a 5-year fixed mortgage in London by housing type</t>
  </si>
  <si>
    <t xml:space="preserve">This tool enables the calculation of a household's monthly disposable earnings after essential outgoings including rent, utility and fuel bills, food, travel and childcare as of March 2023. A household is either a single person or members of the same family living together, including partners living together. A person living in a houseshare would be considered their own household.
Users can input information about a household such as where they live, how many people are in their household, what jobs they do and how much they earn. </t>
  </si>
  <si>
    <t xml:space="preserve">This tool compares net earnings with expenditure. It does not take into account support given to households through benefit and credit payments and tax relief. </t>
  </si>
  <si>
    <t>Mortgage calculations are based on London average repayments. It does not include an assessment of affordability.</t>
  </si>
  <si>
    <t>HOUSEHOLD INFORMATION</t>
  </si>
  <si>
    <t>Council tax increase 2023/24</t>
  </si>
  <si>
    <t>7% increase in local authority/ private registered provider rents 2023/24</t>
  </si>
  <si>
    <t xml:space="preserve">Household monthly disposable income </t>
  </si>
  <si>
    <t>Household monthly disposable income</t>
  </si>
  <si>
    <t>ADDING FYE 2023/24 CHANGES TO SOCIAL HOUSING, ENERGY AND COUNCIL TAX</t>
  </si>
  <si>
    <t>Household: either a single person or members of the same family living together, including partners living together. A person living in a houseshare would be considered their own household</t>
  </si>
  <si>
    <t>Living in</t>
  </si>
  <si>
    <t>Number of bedrooms</t>
  </si>
  <si>
    <r>
      <t xml:space="preserve">Children requiring childcare </t>
    </r>
    <r>
      <rPr>
        <b/>
        <i/>
        <sz val="11"/>
        <rFont val="Arial Nova"/>
        <family val="2"/>
      </rPr>
      <t>(optional)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</si>
</sst>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8" formatCode="&quot;£&quot;#,##0.00;[Red]\-&quot;£&quot;#,##0.00"/>
    <numFmt numFmtId="43" formatCode="_-* #,##0.00_-;\-* #,##0.00_-;_-* &quot;-&quot;??_-;_-@_-"/>
    <numFmt numFmtId="164" formatCode="&quot;£&quot;#,##0.00"/>
    <numFmt numFmtId="165" formatCode="&quot;£&quot;#,##0"/>
    <numFmt numFmtId="166" formatCode="_-* #,##0.0_-;\-* #,##0.0_-;_-* &quot;-&quot;??_-;_-@_-"/>
    <numFmt numFmtId="167" formatCode="_-* #,##0_-;\-* #,##0_-;_-* &quot;-&quot;??_-;_-@_-"/>
    <numFmt numFmtId="168" formatCode="#,##0.0"/>
    <numFmt numFmtId="169" formatCode="General_)"/>
    <numFmt numFmtId="170" formatCode="0000"/>
    <numFmt numFmtId="171" formatCode="#,##0,"/>
    <numFmt numFmtId="172" formatCode="0.00&quot; &quot;"/>
    <numFmt numFmtId="173" formatCode="&quot; &quot;* #,##0.00&quot; &quot;;&quot;-&quot;* #,##0.00&quot; &quot;;&quot; &quot;* &quot;-&quot;#&quot; &quot;;&quot; &quot;@&quot; &quot;"/>
    <numFmt numFmtId="174" formatCode="#,##0.00&quot; &quot;;&quot;-&quot;#,##0.00&quot; &quot;"/>
  </numFmts>
  <fonts count="102" x14ac:knownFonts="1">
    <font>
      <sz val="11"/>
      <color theme="1"/>
      <name val="Calibri"/>
      <family val="2"/>
      <scheme val="minor"/>
    </font>
    <font>
      <sz val="11"/>
      <color theme="1"/>
      <name val="Calibri"/>
      <family val="2"/>
      <scheme val="minor"/>
    </font>
    <font>
      <sz val="11"/>
      <color theme="1"/>
      <name val="Arial Nova"/>
      <family val="2"/>
    </font>
    <font>
      <sz val="10"/>
      <color theme="1"/>
      <name val="Arial Nova"/>
      <family val="2"/>
    </font>
    <font>
      <b/>
      <sz val="10"/>
      <color theme="1"/>
      <name val="Arial Nova"/>
      <family val="2"/>
    </font>
    <font>
      <sz val="10"/>
      <name val="Arial"/>
      <family val="2"/>
    </font>
    <font>
      <b/>
      <sz val="10"/>
      <name val="Arial"/>
      <family val="2"/>
    </font>
    <font>
      <b/>
      <sz val="10"/>
      <name val="Arial Nova"/>
      <family val="2"/>
    </font>
    <font>
      <sz val="10"/>
      <name val="Arial Nova"/>
      <family val="2"/>
    </font>
    <font>
      <b/>
      <sz val="11"/>
      <color theme="1"/>
      <name val="Arial Nova"/>
      <family val="2"/>
    </font>
    <font>
      <i/>
      <sz val="10"/>
      <color theme="1"/>
      <name val="Arial Nova"/>
      <family val="2"/>
    </font>
    <font>
      <b/>
      <sz val="11"/>
      <color theme="1"/>
      <name val="Calibri"/>
      <family val="2"/>
      <scheme val="minor"/>
    </font>
    <font>
      <u/>
      <sz val="11"/>
      <color theme="10"/>
      <name val="Calibri"/>
      <family val="2"/>
      <scheme val="minor"/>
    </font>
    <font>
      <sz val="11"/>
      <color theme="1"/>
      <name val="Calibri"/>
      <family val="2"/>
      <scheme val="minor"/>
    </font>
    <font>
      <sz val="10"/>
      <color indexed="8"/>
      <name val="Arial"/>
      <family val="2"/>
    </font>
    <font>
      <u/>
      <sz val="10"/>
      <color indexed="12"/>
      <name val="MS Sans Serif"/>
      <family val="2"/>
    </font>
    <font>
      <b/>
      <sz val="12"/>
      <name val="Arial"/>
      <family val="2"/>
    </font>
    <font>
      <sz val="12"/>
      <name val="Arial"/>
      <family val="2"/>
    </font>
    <font>
      <b/>
      <vertAlign val="superscript"/>
      <sz val="12"/>
      <name val="Arial"/>
      <family val="2"/>
    </font>
    <font>
      <b/>
      <sz val="10"/>
      <color indexed="44"/>
      <name val="Arial"/>
      <family val="2"/>
    </font>
    <font>
      <b/>
      <vertAlign val="superscript"/>
      <sz val="10"/>
      <name val="Arial"/>
      <family val="2"/>
    </font>
    <font>
      <u/>
      <sz val="9.35"/>
      <color theme="10"/>
      <name val="Calibri"/>
      <family val="2"/>
    </font>
    <font>
      <sz val="12"/>
      <color theme="1"/>
      <name val="Arial"/>
      <family val="2"/>
    </font>
    <font>
      <sz val="8"/>
      <name val="Calibri"/>
      <family val="2"/>
      <scheme val="minor"/>
    </font>
    <font>
      <sz val="11"/>
      <name val="Arial Nova"/>
      <family val="2"/>
    </font>
    <font>
      <b/>
      <sz val="11"/>
      <name val="Arial Nova"/>
      <family val="2"/>
    </font>
    <font>
      <sz val="18"/>
      <color theme="3"/>
      <name val="Calibri Light"/>
      <family val="2"/>
      <scheme val="major"/>
    </font>
    <font>
      <sz val="10"/>
      <name val="Courier"/>
      <family val="3"/>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theme="10"/>
      <name val="Courier"/>
      <family val="3"/>
    </font>
    <font>
      <u/>
      <sz val="10"/>
      <color indexed="12"/>
      <name val="Arial"/>
      <family val="2"/>
    </font>
    <font>
      <sz val="10"/>
      <name val="Courier"/>
    </font>
    <font>
      <sz val="10"/>
      <name val="MS Sans Serif"/>
      <family val="2"/>
    </font>
    <font>
      <u/>
      <sz val="10"/>
      <color indexed="12"/>
      <name val="Courier"/>
      <family val="3"/>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Calibri"/>
      <family val="2"/>
      <scheme val="minor"/>
    </font>
    <font>
      <sz val="11"/>
      <name val="Arial Nova"/>
      <family val="2"/>
    </font>
    <font>
      <b/>
      <sz val="20"/>
      <color theme="0"/>
      <name val="Arial Nova"/>
      <family val="2"/>
    </font>
    <font>
      <sz val="12"/>
      <color rgb="FFFFFFFF"/>
      <name val="Arial Nova"/>
      <family val="2"/>
    </font>
    <font>
      <sz val="11"/>
      <color theme="0"/>
      <name val="Arial Nova"/>
      <family val="2"/>
    </font>
    <font>
      <b/>
      <sz val="11"/>
      <color theme="0"/>
      <name val="Arial Nova"/>
      <family val="2"/>
    </font>
    <font>
      <b/>
      <sz val="14"/>
      <color theme="0"/>
      <name val="Arial Nova"/>
      <family val="2"/>
    </font>
    <font>
      <b/>
      <sz val="20"/>
      <color theme="4"/>
      <name val="Arial Nova"/>
      <family val="2"/>
    </font>
    <font>
      <b/>
      <sz val="11"/>
      <color theme="4"/>
      <name val="Arial Nova"/>
      <family val="2"/>
    </font>
    <font>
      <b/>
      <i/>
      <sz val="11"/>
      <name val="Arial Nova"/>
      <family val="2"/>
    </font>
    <font>
      <b/>
      <i/>
      <sz val="11"/>
      <color theme="1"/>
      <name val="Arial Nova"/>
      <family val="2"/>
    </font>
    <font>
      <i/>
      <sz val="11"/>
      <color theme="1"/>
      <name val="Calibri"/>
      <family val="2"/>
      <scheme val="minor"/>
    </font>
    <font>
      <b/>
      <i/>
      <sz val="11"/>
      <color theme="1"/>
      <name val="Calibri"/>
      <family val="2"/>
      <scheme val="minor"/>
    </font>
    <font>
      <i/>
      <sz val="11"/>
      <color theme="1"/>
      <name val="Arial Nova"/>
      <family val="2"/>
    </font>
    <font>
      <b/>
      <i/>
      <sz val="10"/>
      <color theme="1"/>
      <name val="Arial Nova"/>
      <family val="2"/>
    </font>
    <font>
      <sz val="10"/>
      <name val="Arial"/>
    </font>
    <font>
      <sz val="11"/>
      <color rgb="FF000000"/>
      <name val="Calibri"/>
      <family val="2"/>
    </font>
    <font>
      <u/>
      <sz val="11"/>
      <color rgb="FF0563C1"/>
      <name val="Calibri"/>
      <family val="2"/>
    </font>
    <font>
      <sz val="10"/>
      <color rgb="FF000000"/>
      <name val="Arial"/>
      <family val="2"/>
    </font>
    <font>
      <b/>
      <sz val="12"/>
      <color rgb="FFFFFFFF"/>
      <name val="Arial"/>
      <family val="2"/>
    </font>
    <font>
      <b/>
      <vertAlign val="superscript"/>
      <sz val="12"/>
      <color rgb="FFFFFFFF"/>
      <name val="Arial"/>
      <family val="2"/>
    </font>
    <font>
      <b/>
      <sz val="10"/>
      <color rgb="FF000000"/>
      <name val="Arial"/>
      <family val="2"/>
    </font>
    <font>
      <sz val="11"/>
      <color rgb="FF9C0006"/>
      <name val="Calibri"/>
      <family val="2"/>
    </font>
    <font>
      <sz val="11"/>
      <color rgb="FFA6A6A6"/>
      <name val="Calibri"/>
      <family val="2"/>
    </font>
    <font>
      <u/>
      <sz val="10"/>
      <color rgb="FF0563C1"/>
      <name val="Arial"/>
      <family val="2"/>
    </font>
    <font>
      <sz val="10"/>
      <color rgb="FFFFFFFF"/>
      <name val="Arial"/>
      <family val="2"/>
    </font>
    <font>
      <sz val="10"/>
      <color theme="1"/>
      <name val="Arial"/>
      <family val="2"/>
    </font>
    <font>
      <sz val="7"/>
      <color rgb="FF5F5F5F"/>
      <name val="Open Sans"/>
      <family val="2"/>
    </font>
    <font>
      <b/>
      <sz val="7"/>
      <color rgb="FF004871"/>
      <name val="Open Sans"/>
      <family val="2"/>
    </font>
    <font>
      <i/>
      <sz val="14"/>
      <name val="Arial Nova"/>
      <family val="2"/>
    </font>
    <font>
      <sz val="12"/>
      <color rgb="FF000000"/>
      <name val="Arial"/>
      <family val="2"/>
    </font>
    <font>
      <vertAlign val="superscript"/>
      <sz val="12"/>
      <color rgb="FF000000"/>
      <name val="Arial"/>
      <family val="2"/>
    </font>
    <font>
      <b/>
      <sz val="11"/>
      <color rgb="FF000000"/>
      <name val="Calibri"/>
      <family val="2"/>
    </font>
    <font>
      <b/>
      <sz val="12"/>
      <color rgb="FF000000"/>
      <name val="Arial"/>
      <family val="2"/>
    </font>
    <font>
      <b/>
      <sz val="16"/>
      <color rgb="FF000000"/>
      <name val="Arial"/>
      <family val="2"/>
    </font>
    <font>
      <i/>
      <sz val="10"/>
      <color theme="1"/>
      <name val="Arial"/>
      <family val="2"/>
    </font>
    <font>
      <i/>
      <sz val="11"/>
      <color rgb="FF000000"/>
      <name val="Calibri"/>
      <family val="2"/>
    </font>
  </fonts>
  <fills count="68">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indexed="44"/>
        <bgColor indexed="64"/>
      </patternFill>
    </fill>
    <fill>
      <patternFill patternType="solid">
        <fgColor indexed="49"/>
        <bgColor indexed="64"/>
      </patternFill>
    </fill>
    <fill>
      <patternFill patternType="lightGray">
        <fgColor indexed="9"/>
        <bgColor indexed="15"/>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0000"/>
        <bgColor rgb="FF000000"/>
      </patternFill>
    </fill>
    <fill>
      <patternFill patternType="solid">
        <fgColor rgb="FFFFC7CE"/>
        <bgColor rgb="FFFFC7CE"/>
      </patternFill>
    </fill>
    <fill>
      <patternFill patternType="lightGray">
        <fgColor indexed="9"/>
        <bgColor rgb="FFFFFF00"/>
      </patternFill>
    </fill>
  </fills>
  <borders count="74">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top style="double">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theme="4"/>
      </left>
      <right style="thick">
        <color theme="4"/>
      </right>
      <top/>
      <bottom style="thick">
        <color theme="4"/>
      </bottom>
      <diagonal/>
    </border>
    <border>
      <left/>
      <right style="thick">
        <color theme="4"/>
      </right>
      <top/>
      <bottom/>
      <diagonal/>
    </border>
    <border>
      <left/>
      <right style="medium">
        <color indexed="64"/>
      </right>
      <top style="double">
        <color theme="1"/>
      </top>
      <bottom/>
      <diagonal/>
    </border>
    <border>
      <left/>
      <right style="medium">
        <color indexed="64"/>
      </right>
      <top/>
      <bottom style="double">
        <color theme="1"/>
      </bottom>
      <diagonal/>
    </border>
    <border>
      <left/>
      <right/>
      <top style="thick">
        <color indexed="64"/>
      </top>
      <bottom/>
      <diagonal/>
    </border>
    <border>
      <left style="medium">
        <color indexed="64"/>
      </left>
      <right style="thick">
        <color indexed="64"/>
      </right>
      <top/>
      <bottom/>
      <diagonal/>
    </border>
    <border>
      <left style="thick">
        <color indexed="64"/>
      </left>
      <right style="thick">
        <color indexed="64"/>
      </right>
      <top style="thick">
        <color indexed="64"/>
      </top>
      <bottom style="thick">
        <color indexed="64"/>
      </bottom>
      <diagonal/>
    </border>
    <border>
      <left/>
      <right/>
      <top/>
      <bottom style="thick">
        <color indexed="64"/>
      </bottom>
      <diagonal/>
    </border>
    <border>
      <left style="thick">
        <color indexed="64"/>
      </left>
      <right/>
      <top/>
      <bottom/>
      <diagonal/>
    </border>
    <border>
      <left style="thick">
        <color indexed="64"/>
      </left>
      <right/>
      <top style="thick">
        <color indexed="64"/>
      </top>
      <bottom style="thick">
        <color indexed="64"/>
      </bottom>
      <diagonal/>
    </border>
    <border>
      <left/>
      <right/>
      <top/>
      <bottom style="mediumDashed">
        <color indexed="64"/>
      </bottom>
      <diagonal/>
    </border>
    <border>
      <left style="medium">
        <color indexed="64"/>
      </left>
      <right style="mediumDashed">
        <color indexed="64"/>
      </right>
      <top/>
      <bottom/>
      <diagonal/>
    </border>
    <border>
      <left style="mediumDashed">
        <color indexed="64"/>
      </left>
      <right/>
      <top/>
      <bottom/>
      <diagonal/>
    </border>
    <border>
      <left style="mediumDashed">
        <color indexed="64"/>
      </left>
      <right/>
      <top style="mediumDashed">
        <color indexed="64"/>
      </top>
      <bottom style="mediumDashed">
        <color indexed="64"/>
      </bottom>
      <diagonal/>
    </border>
    <border>
      <left style="mediumDashed">
        <color indexed="64"/>
      </left>
      <right style="mediumDashed">
        <color indexed="64"/>
      </right>
      <top/>
      <bottom/>
      <diagonal/>
    </border>
    <border>
      <left/>
      <right/>
      <top style="mediumDashed">
        <color indexed="64"/>
      </top>
      <bottom/>
      <diagonal/>
    </border>
    <border>
      <left style="mediumDashed">
        <color indexed="64"/>
      </left>
      <right style="mediumDashed">
        <color indexed="64"/>
      </right>
      <top style="mediumDashed">
        <color indexed="64"/>
      </top>
      <bottom style="mediumDashed">
        <color indexed="64"/>
      </bottom>
      <diagonal/>
    </border>
    <border>
      <left/>
      <right/>
      <top style="mediumDashed">
        <color indexed="64"/>
      </top>
      <bottom style="mediumDashed">
        <color indexed="64"/>
      </bottom>
      <diagonal/>
    </border>
    <border>
      <left style="thick">
        <color indexed="64"/>
      </left>
      <right style="mediumDashed">
        <color indexed="64"/>
      </right>
      <top/>
      <bottom/>
      <diagonal/>
    </border>
    <border>
      <left/>
      <right style="mediumDashed">
        <color indexed="64"/>
      </right>
      <top/>
      <bottom/>
      <diagonal/>
    </border>
    <border>
      <left/>
      <right/>
      <top style="thin">
        <color rgb="FF000000"/>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168">
    <xf numFmtId="0" fontId="0" fillId="0" borderId="0"/>
    <xf numFmtId="0" fontId="1" fillId="0" borderId="0"/>
    <xf numFmtId="0" fontId="5" fillId="0" borderId="0" applyBorder="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6" fillId="2" borderId="3">
      <alignment horizontal="left" indent="2"/>
    </xf>
    <xf numFmtId="0" fontId="5" fillId="2" borderId="3">
      <alignment horizontal="left" indent="3"/>
    </xf>
    <xf numFmtId="0" fontId="5" fillId="2" borderId="12">
      <alignment horizontal="left" indent="5"/>
    </xf>
    <xf numFmtId="0" fontId="5" fillId="0" borderId="0"/>
    <xf numFmtId="0" fontId="12" fillId="0" borderId="0" applyNumberFormat="0" applyFill="0" applyBorder="0" applyAlignment="0" applyProtection="0"/>
    <xf numFmtId="0" fontId="15" fillId="0" borderId="0" applyNumberFormat="0" applyFill="0" applyBorder="0" applyAlignment="0" applyProtection="0"/>
    <xf numFmtId="0" fontId="21" fillId="0" borderId="0" applyNumberFormat="0" applyFill="0" applyBorder="0" applyAlignment="0" applyProtection="0">
      <alignment vertical="top"/>
      <protection locked="0"/>
    </xf>
    <xf numFmtId="0" fontId="13" fillId="0" borderId="0"/>
    <xf numFmtId="0" fontId="26" fillId="0" borderId="0" applyNumberFormat="0" applyFill="0" applyBorder="0" applyAlignment="0" applyProtection="0"/>
    <xf numFmtId="169" fontId="27" fillId="0" borderId="0"/>
    <xf numFmtId="40" fontId="27" fillId="0" borderId="0" applyFont="0" applyFill="0" applyBorder="0" applyAlignment="0" applyProtection="0"/>
    <xf numFmtId="0" fontId="28" fillId="0" borderId="29" applyNumberFormat="0" applyFill="0" applyAlignment="0" applyProtection="0"/>
    <xf numFmtId="0" fontId="29" fillId="0" borderId="30" applyNumberFormat="0" applyFill="0" applyAlignment="0" applyProtection="0"/>
    <xf numFmtId="0" fontId="30" fillId="0" borderId="31" applyNumberFormat="0" applyFill="0" applyAlignment="0" applyProtection="0"/>
    <xf numFmtId="0" fontId="30" fillId="0" borderId="0" applyNumberFormat="0" applyFill="0" applyBorder="0" applyAlignment="0" applyProtection="0"/>
    <xf numFmtId="0" fontId="31" fillId="8"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4" fillId="11" borderId="1" applyNumberFormat="0" applyAlignment="0" applyProtection="0"/>
    <xf numFmtId="0" fontId="35" fillId="12" borderId="32" applyNumberFormat="0" applyAlignment="0" applyProtection="0"/>
    <xf numFmtId="0" fontId="36" fillId="12" borderId="1" applyNumberFormat="0" applyAlignment="0" applyProtection="0"/>
    <xf numFmtId="0" fontId="37" fillId="0" borderId="33" applyNumberFormat="0" applyFill="0" applyAlignment="0" applyProtection="0"/>
    <xf numFmtId="0" fontId="38" fillId="13" borderId="2" applyNumberFormat="0" applyAlignment="0" applyProtection="0"/>
    <xf numFmtId="0" fontId="39" fillId="0" borderId="0" applyNumberFormat="0" applyFill="0" applyBorder="0" applyAlignment="0" applyProtection="0"/>
    <xf numFmtId="0" fontId="22" fillId="14" borderId="34" applyNumberFormat="0" applyFont="0" applyAlignment="0" applyProtection="0"/>
    <xf numFmtId="0" fontId="40" fillId="0" borderId="0" applyNumberFormat="0" applyFill="0" applyBorder="0" applyAlignment="0" applyProtection="0"/>
    <xf numFmtId="0" fontId="41" fillId="0" borderId="35" applyNumberFormat="0" applyFill="0" applyAlignment="0" applyProtection="0"/>
    <xf numFmtId="0" fontId="4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4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4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4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4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4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169" fontId="43" fillId="0" borderId="0" applyNumberFormat="0" applyFill="0" applyBorder="0" applyAlignment="0" applyProtection="0"/>
    <xf numFmtId="0" fontId="13" fillId="0" borderId="0"/>
    <xf numFmtId="0" fontId="44" fillId="0" borderId="0" applyNumberFormat="0" applyFill="0" applyBorder="0" applyAlignment="0" applyProtection="0">
      <alignment vertical="top"/>
      <protection locked="0"/>
    </xf>
    <xf numFmtId="169" fontId="27" fillId="0" borderId="0"/>
    <xf numFmtId="40" fontId="27" fillId="0" borderId="0" applyFont="0" applyFill="0" applyBorder="0" applyAlignment="0" applyProtection="0"/>
    <xf numFmtId="40" fontId="27" fillId="0" borderId="0" applyFont="0" applyFill="0" applyAlignment="0" applyProtection="0"/>
    <xf numFmtId="169" fontId="27" fillId="0" borderId="0"/>
    <xf numFmtId="169" fontId="43" fillId="0" borderId="0" applyNumberFormat="0" applyFill="0" applyBorder="0" applyAlignment="0" applyProtection="0"/>
    <xf numFmtId="0" fontId="5" fillId="0" borderId="0"/>
    <xf numFmtId="0" fontId="44" fillId="0" borderId="0" applyNumberFormat="0" applyFill="0" applyBorder="0" applyAlignment="0" applyProtection="0">
      <alignment vertical="top"/>
      <protection locked="0"/>
    </xf>
    <xf numFmtId="40" fontId="27" fillId="0" borderId="0" applyFont="0" applyFill="0" applyAlignment="0" applyProtection="0"/>
    <xf numFmtId="169" fontId="45" fillId="0" borderId="0"/>
    <xf numFmtId="40" fontId="46" fillId="0" borderId="0" applyFont="0" applyFill="0" applyBorder="0" applyAlignment="0" applyProtection="0"/>
    <xf numFmtId="0" fontId="43"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13" fillId="0" borderId="0"/>
    <xf numFmtId="0" fontId="5" fillId="2" borderId="0"/>
    <xf numFmtId="0" fontId="48" fillId="39"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48" fillId="48" borderId="0" applyNumberFormat="0" applyBorder="0" applyAlignment="0" applyProtection="0"/>
    <xf numFmtId="0" fontId="49" fillId="49" borderId="0" applyNumberFormat="0" applyBorder="0" applyAlignment="0" applyProtection="0"/>
    <xf numFmtId="0" fontId="49" fillId="46" borderId="0" applyNumberFormat="0" applyBorder="0" applyAlignment="0" applyProtection="0"/>
    <xf numFmtId="0" fontId="49" fillId="47" borderId="0" applyNumberFormat="0" applyBorder="0" applyAlignment="0" applyProtection="0"/>
    <xf numFmtId="0" fontId="49" fillId="50" borderId="0" applyNumberFormat="0" applyBorder="0" applyAlignment="0" applyProtection="0"/>
    <xf numFmtId="0" fontId="49" fillId="51" borderId="0" applyNumberFormat="0" applyBorder="0" applyAlignment="0" applyProtection="0"/>
    <xf numFmtId="0" fontId="49" fillId="52" borderId="0" applyNumberFormat="0" applyBorder="0" applyAlignment="0" applyProtection="0"/>
    <xf numFmtId="0" fontId="49" fillId="53" borderId="0" applyNumberFormat="0" applyBorder="0" applyAlignment="0" applyProtection="0"/>
    <xf numFmtId="0" fontId="49" fillId="54" borderId="0" applyNumberFormat="0" applyBorder="0" applyAlignment="0" applyProtection="0"/>
    <xf numFmtId="0" fontId="49" fillId="55" borderId="0" applyNumberFormat="0" applyBorder="0" applyAlignment="0" applyProtection="0"/>
    <xf numFmtId="0" fontId="49" fillId="50" borderId="0" applyNumberFormat="0" applyBorder="0" applyAlignment="0" applyProtection="0"/>
    <xf numFmtId="0" fontId="49" fillId="51" borderId="0" applyNumberFormat="0" applyBorder="0" applyAlignment="0" applyProtection="0"/>
    <xf numFmtId="0" fontId="49" fillId="56" borderId="0" applyNumberFormat="0" applyBorder="0" applyAlignment="0" applyProtection="0"/>
    <xf numFmtId="0" fontId="50" fillId="40" borderId="0" applyNumberFormat="0" applyBorder="0" applyAlignment="0" applyProtection="0"/>
    <xf numFmtId="0" fontId="51" fillId="57" borderId="40" applyNumberFormat="0" applyAlignment="0" applyProtection="0"/>
    <xf numFmtId="170" fontId="5" fillId="2" borderId="12">
      <alignment horizontal="right" vertical="top"/>
    </xf>
    <xf numFmtId="3" fontId="5" fillId="2" borderId="12">
      <alignment horizontal="right"/>
    </xf>
    <xf numFmtId="170" fontId="5" fillId="2" borderId="3" applyNumberFormat="0">
      <alignment horizontal="right" vertical="top"/>
    </xf>
    <xf numFmtId="3" fontId="5" fillId="2" borderId="3">
      <alignment horizontal="right"/>
    </xf>
    <xf numFmtId="170" fontId="6" fillId="2" borderId="3" applyNumberFormat="0">
      <alignment horizontal="right" vertical="top"/>
    </xf>
    <xf numFmtId="0" fontId="6" fillId="2" borderId="3">
      <alignment horizontal="left" indent="1"/>
    </xf>
    <xf numFmtId="0" fontId="6" fillId="2" borderId="3">
      <alignment horizontal="right" vertical="top"/>
    </xf>
    <xf numFmtId="0" fontId="6" fillId="2" borderId="3"/>
    <xf numFmtId="171" fontId="6" fillId="2" borderId="3">
      <alignment horizontal="right"/>
    </xf>
    <xf numFmtId="3" fontId="6" fillId="2" borderId="3">
      <alignment horizontal="right"/>
    </xf>
    <xf numFmtId="0" fontId="5" fillId="2" borderId="41" applyFont="0" applyFill="0" applyAlignment="0"/>
    <xf numFmtId="0" fontId="6" fillId="2" borderId="3">
      <alignment horizontal="right" vertical="top"/>
    </xf>
    <xf numFmtId="3" fontId="6" fillId="2" borderId="3">
      <alignment horizontal="right"/>
    </xf>
    <xf numFmtId="170" fontId="5" fillId="2" borderId="3" applyNumberFormat="0">
      <alignment horizontal="right" vertical="top"/>
    </xf>
    <xf numFmtId="0" fontId="5" fillId="2" borderId="3">
      <alignment horizontal="left" indent="3"/>
    </xf>
    <xf numFmtId="3" fontId="5" fillId="2" borderId="3">
      <alignment horizontal="right"/>
    </xf>
    <xf numFmtId="0" fontId="52" fillId="58" borderId="42" applyNumberFormat="0" applyAlignment="0" applyProtection="0"/>
    <xf numFmtId="0" fontId="53" fillId="0" borderId="0" applyNumberFormat="0" applyFill="0" applyBorder="0" applyAlignment="0" applyProtection="0"/>
    <xf numFmtId="0" fontId="54" fillId="41" borderId="0" applyNumberFormat="0" applyBorder="0" applyAlignment="0" applyProtection="0"/>
    <xf numFmtId="0" fontId="55" fillId="0" borderId="43" applyNumberFormat="0" applyFill="0" applyAlignment="0" applyProtection="0"/>
    <xf numFmtId="0" fontId="56" fillId="0" borderId="44" applyNumberFormat="0" applyFill="0" applyAlignment="0" applyProtection="0"/>
    <xf numFmtId="0" fontId="57" fillId="0" borderId="45" applyNumberFormat="0" applyFill="0" applyAlignment="0" applyProtection="0"/>
    <xf numFmtId="0" fontId="57" fillId="0" borderId="0" applyNumberFormat="0" applyFill="0" applyBorder="0" applyAlignment="0" applyProtection="0"/>
    <xf numFmtId="0" fontId="58" fillId="44" borderId="40" applyNumberFormat="0" applyAlignment="0" applyProtection="0"/>
    <xf numFmtId="0" fontId="59" fillId="0" borderId="46" applyNumberFormat="0" applyFill="0" applyAlignment="0" applyProtection="0"/>
    <xf numFmtId="0" fontId="60" fillId="59" borderId="0" applyNumberFormat="0" applyBorder="0" applyAlignment="0" applyProtection="0"/>
    <xf numFmtId="0" fontId="5" fillId="2" borderId="0"/>
    <xf numFmtId="0" fontId="5" fillId="60" borderId="47" applyNumberFormat="0" applyFont="0" applyAlignment="0" applyProtection="0"/>
    <xf numFmtId="0" fontId="61" fillId="57" borderId="48" applyNumberFormat="0" applyAlignment="0" applyProtection="0"/>
    <xf numFmtId="9" fontId="5" fillId="0" borderId="0" applyFont="0" applyFill="0" applyBorder="0" applyAlignment="0" applyProtection="0"/>
    <xf numFmtId="0" fontId="62" fillId="0" borderId="0" applyNumberFormat="0" applyFill="0" applyBorder="0" applyAlignment="0" applyProtection="0"/>
    <xf numFmtId="0" fontId="63" fillId="0" borderId="49" applyNumberFormat="0" applyFill="0" applyAlignment="0" applyProtection="0"/>
    <xf numFmtId="0" fontId="64" fillId="0" borderId="0" applyNumberFormat="0" applyFill="0" applyBorder="0" applyAlignment="0" applyProtection="0"/>
    <xf numFmtId="0" fontId="80" fillId="2" borderId="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7" fillId="66" borderId="0" applyNumberFormat="0" applyBorder="0" applyAlignment="0" applyProtection="0"/>
    <xf numFmtId="0" fontId="80" fillId="2" borderId="41" applyFont="0" applyFill="0" applyAlignment="0"/>
    <xf numFmtId="0" fontId="83" fillId="0" borderId="0" applyNumberFormat="0" applyBorder="0" applyProtection="0"/>
    <xf numFmtId="0" fontId="81" fillId="0" borderId="0" applyNumberFormat="0" applyFont="0" applyBorder="0" applyProtection="0"/>
    <xf numFmtId="0" fontId="82" fillId="0" borderId="0" applyNumberFormat="0" applyFill="0" applyBorder="0" applyAlignment="0" applyProtection="0"/>
    <xf numFmtId="173" fontId="81" fillId="0" borderId="0" applyFont="0" applyFill="0" applyBorder="0" applyAlignment="0" applyProtection="0"/>
    <xf numFmtId="0" fontId="81" fillId="0" borderId="0"/>
    <xf numFmtId="0" fontId="80" fillId="60" borderId="47" applyNumberFormat="0" applyFont="0" applyAlignment="0" applyProtection="0"/>
    <xf numFmtId="9" fontId="80" fillId="0" borderId="0" applyFont="0" applyFill="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7" fillId="66" borderId="0" applyNumberFormat="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3" fillId="0" borderId="0" applyNumberFormat="0" applyBorder="0" applyProtection="0"/>
    <xf numFmtId="0" fontId="83" fillId="0" borderId="0" applyNumberFormat="0" applyBorder="0" applyProtection="0"/>
  </cellStyleXfs>
  <cellXfs count="304">
    <xf numFmtId="0" fontId="0" fillId="0" borderId="0" xfId="0"/>
    <xf numFmtId="0" fontId="2" fillId="0" borderId="0" xfId="0" applyFont="1"/>
    <xf numFmtId="0" fontId="8" fillId="0" borderId="0" xfId="2" applyFont="1" applyBorder="1"/>
    <xf numFmtId="3" fontId="7" fillId="0" borderId="0" xfId="1" applyNumberFormat="1" applyFont="1" applyAlignment="1">
      <alignment horizontal="center" vertical="center"/>
    </xf>
    <xf numFmtId="0" fontId="7" fillId="2" borderId="0" xfId="9" applyFont="1" applyBorder="1">
      <alignment horizontal="left" indent="2"/>
    </xf>
    <xf numFmtId="3" fontId="7" fillId="0" borderId="7" xfId="1" applyNumberFormat="1" applyFont="1" applyBorder="1" applyAlignment="1">
      <alignment vertical="top" wrapText="1"/>
    </xf>
    <xf numFmtId="3" fontId="7" fillId="0" borderId="7" xfId="12" applyNumberFormat="1" applyFont="1" applyBorder="1" applyAlignment="1">
      <alignment vertical="top" wrapText="1"/>
    </xf>
    <xf numFmtId="0" fontId="7" fillId="0" borderId="7" xfId="1" applyFont="1" applyBorder="1" applyAlignment="1">
      <alignment horizontal="left" vertical="top" wrapText="1"/>
    </xf>
    <xf numFmtId="3" fontId="7" fillId="0" borderId="7" xfId="1" applyNumberFormat="1" applyFont="1" applyBorder="1" applyAlignment="1">
      <alignment vertical="top"/>
    </xf>
    <xf numFmtId="3" fontId="7" fillId="0" borderId="0" xfId="1" applyNumberFormat="1" applyFont="1" applyAlignment="1">
      <alignment vertical="top" wrapText="1"/>
    </xf>
    <xf numFmtId="0" fontId="8" fillId="2" borderId="0" xfId="10" applyFont="1" applyBorder="1">
      <alignment horizontal="left" indent="3"/>
    </xf>
    <xf numFmtId="0" fontId="8" fillId="2" borderId="0" xfId="11" applyFont="1" applyBorder="1">
      <alignment horizontal="left" indent="5"/>
    </xf>
    <xf numFmtId="0" fontId="12" fillId="0" borderId="0" xfId="13"/>
    <xf numFmtId="165" fontId="7" fillId="0" borderId="0" xfId="1" applyNumberFormat="1" applyFont="1" applyAlignment="1">
      <alignment vertical="top" wrapText="1"/>
    </xf>
    <xf numFmtId="165" fontId="7" fillId="0" borderId="0" xfId="12" applyNumberFormat="1" applyFont="1" applyAlignment="1">
      <alignment vertical="top" wrapText="1"/>
    </xf>
    <xf numFmtId="0" fontId="0" fillId="0" borderId="3" xfId="0" applyBorder="1"/>
    <xf numFmtId="0" fontId="2" fillId="0" borderId="3" xfId="0" applyFont="1" applyBorder="1"/>
    <xf numFmtId="164" fontId="2" fillId="0" borderId="3" xfId="0" applyNumberFormat="1" applyFont="1" applyBorder="1"/>
    <xf numFmtId="0" fontId="8" fillId="0" borderId="3" xfId="2" applyFont="1" applyBorder="1"/>
    <xf numFmtId="2" fontId="0" fillId="0" borderId="3" xfId="0" applyNumberFormat="1" applyBorder="1"/>
    <xf numFmtId="0" fontId="0" fillId="0" borderId="0" xfId="0" applyAlignment="1">
      <alignment wrapText="1"/>
    </xf>
    <xf numFmtId="2" fontId="0" fillId="0" borderId="0" xfId="0" applyNumberFormat="1"/>
    <xf numFmtId="0" fontId="11" fillId="0" borderId="0" xfId="0" applyFont="1"/>
    <xf numFmtId="0" fontId="11" fillId="0" borderId="3" xfId="0" applyFont="1" applyBorder="1"/>
    <xf numFmtId="0" fontId="0" fillId="3" borderId="37" xfId="0" applyFill="1" applyBorder="1"/>
    <xf numFmtId="0" fontId="11" fillId="3" borderId="38" xfId="0" applyFont="1" applyFill="1" applyBorder="1"/>
    <xf numFmtId="0" fontId="11" fillId="3" borderId="39" xfId="0" applyFont="1" applyFill="1" applyBorder="1"/>
    <xf numFmtId="0" fontId="7" fillId="0" borderId="3" xfId="2" applyFont="1" applyBorder="1"/>
    <xf numFmtId="1" fontId="7" fillId="0" borderId="3" xfId="2" applyNumberFormat="1" applyFont="1" applyBorder="1" applyAlignment="1">
      <alignment horizontal="right"/>
    </xf>
    <xf numFmtId="164" fontId="8" fillId="0" borderId="3" xfId="4" applyNumberFormat="1" applyFont="1" applyFill="1" applyBorder="1" applyAlignment="1">
      <alignment horizontal="right"/>
    </xf>
    <xf numFmtId="9" fontId="0" fillId="0" borderId="0" xfId="0" applyNumberFormat="1"/>
    <xf numFmtId="6" fontId="0" fillId="0" borderId="0" xfId="0" applyNumberFormat="1"/>
    <xf numFmtId="0" fontId="7" fillId="0" borderId="0" xfId="1" applyFont="1" applyAlignment="1">
      <alignment vertical="top" wrapText="1"/>
    </xf>
    <xf numFmtId="0" fontId="8" fillId="0" borderId="0" xfId="1" applyFont="1" applyAlignment="1">
      <alignment horizontal="right"/>
    </xf>
    <xf numFmtId="0" fontId="7" fillId="0" borderId="7" xfId="1" applyFont="1" applyBorder="1" applyAlignment="1">
      <alignment vertical="top" wrapText="1"/>
    </xf>
    <xf numFmtId="165" fontId="8" fillId="0" borderId="0" xfId="12" applyNumberFormat="1" applyFont="1" applyAlignment="1">
      <alignment vertical="top" wrapText="1"/>
    </xf>
    <xf numFmtId="165" fontId="8" fillId="0" borderId="0" xfId="1" applyNumberFormat="1" applyFont="1" applyAlignment="1">
      <alignment vertical="top" wrapText="1"/>
    </xf>
    <xf numFmtId="0" fontId="8" fillId="0" borderId="0" xfId="1" applyFont="1" applyAlignment="1">
      <alignment vertical="top" wrapText="1"/>
    </xf>
    <xf numFmtId="8" fontId="0" fillId="0" borderId="3" xfId="0" applyNumberFormat="1" applyBorder="1"/>
    <xf numFmtId="0" fontId="4" fillId="0" borderId="3" xfId="0" applyFont="1" applyBorder="1"/>
    <xf numFmtId="0" fontId="4" fillId="0" borderId="0" xfId="0" applyFont="1"/>
    <xf numFmtId="0" fontId="3" fillId="0" borderId="3" xfId="0" applyFont="1" applyBorder="1"/>
    <xf numFmtId="0" fontId="3" fillId="0" borderId="0" xfId="0" applyFont="1"/>
    <xf numFmtId="164" fontId="3" fillId="0" borderId="3" xfId="0" applyNumberFormat="1" applyFont="1" applyBorder="1"/>
    <xf numFmtId="2" fontId="3" fillId="0" borderId="3" xfId="0" applyNumberFormat="1" applyFont="1" applyBorder="1"/>
    <xf numFmtId="0" fontId="65" fillId="0" borderId="0" xfId="13" applyFont="1"/>
    <xf numFmtId="0" fontId="2" fillId="61" borderId="0" xfId="0" applyFont="1" applyFill="1"/>
    <xf numFmtId="0" fontId="67" fillId="61" borderId="0" xfId="0" applyFont="1" applyFill="1"/>
    <xf numFmtId="0" fontId="70" fillId="61" borderId="0" xfId="0" applyFont="1" applyFill="1"/>
    <xf numFmtId="0" fontId="69" fillId="61" borderId="0" xfId="0" applyFont="1" applyFill="1" applyAlignment="1">
      <alignment horizontal="left" vertical="top" wrapText="1"/>
    </xf>
    <xf numFmtId="0" fontId="69" fillId="61" borderId="0" xfId="0" applyFont="1" applyFill="1" applyAlignment="1">
      <alignment wrapText="1"/>
    </xf>
    <xf numFmtId="0" fontId="69" fillId="61" borderId="0" xfId="0" applyFont="1" applyFill="1"/>
    <xf numFmtId="0" fontId="69" fillId="61" borderId="0" xfId="0" applyFont="1" applyFill="1" applyAlignment="1">
      <alignment vertical="top"/>
    </xf>
    <xf numFmtId="0" fontId="69" fillId="61" borderId="0" xfId="0" applyFont="1" applyFill="1" applyAlignment="1">
      <alignment vertical="top" wrapText="1"/>
    </xf>
    <xf numFmtId="0" fontId="68" fillId="61" borderId="0" xfId="0" applyFont="1" applyFill="1" applyAlignment="1">
      <alignment vertical="center"/>
    </xf>
    <xf numFmtId="0" fontId="72" fillId="61" borderId="0" xfId="0" applyFont="1" applyFill="1"/>
    <xf numFmtId="0" fontId="73" fillId="61" borderId="0" xfId="0" applyFont="1" applyFill="1"/>
    <xf numFmtId="0" fontId="2" fillId="61" borderId="29" xfId="0" applyFont="1" applyFill="1" applyBorder="1"/>
    <xf numFmtId="0" fontId="2" fillId="61" borderId="51" xfId="0" applyFont="1" applyFill="1" applyBorder="1"/>
    <xf numFmtId="164" fontId="0" fillId="0" borderId="0" xfId="0" applyNumberFormat="1"/>
    <xf numFmtId="0" fontId="71" fillId="61" borderId="50" xfId="0" applyFont="1" applyFill="1" applyBorder="1" applyAlignment="1">
      <alignment horizontal="left" vertical="top" wrapText="1"/>
    </xf>
    <xf numFmtId="0" fontId="24" fillId="7" borderId="63" xfId="0" applyFont="1" applyFill="1" applyBorder="1" applyProtection="1">
      <protection locked="0"/>
    </xf>
    <xf numFmtId="0" fontId="24" fillId="7" borderId="66" xfId="0" applyFont="1" applyFill="1" applyBorder="1" applyProtection="1">
      <protection locked="0"/>
    </xf>
    <xf numFmtId="0" fontId="2" fillId="62" borderId="0" xfId="0" applyFont="1" applyFill="1"/>
    <xf numFmtId="0" fontId="24" fillId="7" borderId="56" xfId="0" applyFont="1" applyFill="1" applyBorder="1" applyProtection="1">
      <protection locked="0"/>
    </xf>
    <xf numFmtId="0" fontId="24" fillId="7" borderId="0" xfId="0" applyFont="1" applyFill="1" applyProtection="1">
      <protection locked="0"/>
    </xf>
    <xf numFmtId="0" fontId="24" fillId="7" borderId="65" xfId="0" applyFont="1" applyFill="1" applyBorder="1" applyProtection="1">
      <protection locked="0"/>
    </xf>
    <xf numFmtId="0" fontId="24" fillId="7" borderId="59" xfId="0" applyFont="1" applyFill="1" applyBorder="1" applyProtection="1">
      <protection locked="0"/>
    </xf>
    <xf numFmtId="0" fontId="66" fillId="7" borderId="66" xfId="0" applyFont="1" applyFill="1" applyBorder="1" applyProtection="1">
      <protection locked="0"/>
    </xf>
    <xf numFmtId="0" fontId="0" fillId="62" borderId="0" xfId="0" applyFill="1"/>
    <xf numFmtId="0" fontId="76" fillId="0" borderId="0" xfId="0" applyFont="1"/>
    <xf numFmtId="17" fontId="11" fillId="0" borderId="3" xfId="0" applyNumberFormat="1" applyFont="1" applyBorder="1"/>
    <xf numFmtId="0" fontId="77" fillId="0" borderId="0" xfId="0" applyFont="1"/>
    <xf numFmtId="0" fontId="78" fillId="0" borderId="0" xfId="0" applyFont="1"/>
    <xf numFmtId="0" fontId="75" fillId="0" borderId="0" xfId="0" applyFont="1"/>
    <xf numFmtId="0" fontId="10" fillId="0" borderId="0" xfId="0" applyFont="1"/>
    <xf numFmtId="0" fontId="79" fillId="0" borderId="0" xfId="0" applyFont="1"/>
    <xf numFmtId="0" fontId="73" fillId="61" borderId="0" xfId="0" applyFont="1" applyFill="1" applyAlignment="1">
      <alignment wrapText="1"/>
    </xf>
    <xf numFmtId="0" fontId="70" fillId="61" borderId="0" xfId="0" applyFont="1" applyFill="1" applyAlignment="1">
      <alignment wrapText="1"/>
    </xf>
    <xf numFmtId="164" fontId="2" fillId="0" borderId="0" xfId="0" applyNumberFormat="1" applyFont="1"/>
    <xf numFmtId="2" fontId="83" fillId="0" borderId="0" xfId="143" applyNumberFormat="1" applyFont="1" applyAlignment="1">
      <alignment horizontal="right"/>
    </xf>
    <xf numFmtId="0" fontId="83" fillId="0" borderId="0" xfId="142"/>
    <xf numFmtId="0" fontId="86" fillId="0" borderId="70" xfId="142" applyFont="1" applyBorder="1" applyAlignment="1" applyProtection="1">
      <alignment horizontal="right" wrapText="1" readingOrder="1"/>
      <protection locked="0"/>
    </xf>
    <xf numFmtId="0" fontId="86" fillId="0" borderId="70" xfId="142" applyFont="1" applyBorder="1" applyAlignment="1" applyProtection="1">
      <alignment horizontal="left" wrapText="1" readingOrder="1"/>
      <protection locked="0"/>
    </xf>
    <xf numFmtId="0" fontId="83" fillId="0" borderId="70" xfId="142" applyBorder="1"/>
    <xf numFmtId="0" fontId="83" fillId="65" borderId="0" xfId="146" applyFont="1" applyFill="1" applyAlignment="1">
      <alignment readingOrder="1"/>
    </xf>
    <xf numFmtId="0" fontId="83" fillId="65" borderId="0" xfId="146" applyFont="1" applyFill="1"/>
    <xf numFmtId="172" fontId="84" fillId="65" borderId="0" xfId="146" applyNumberFormat="1" applyFont="1" applyFill="1"/>
    <xf numFmtId="0" fontId="81" fillId="0" borderId="0" xfId="146"/>
    <xf numFmtId="0" fontId="78" fillId="64" borderId="0" xfId="0" applyFont="1" applyFill="1"/>
    <xf numFmtId="165" fontId="8" fillId="64" borderId="0" xfId="12" applyNumberFormat="1" applyFont="1" applyFill="1" applyAlignment="1">
      <alignment vertical="top" wrapText="1"/>
    </xf>
    <xf numFmtId="3" fontId="8" fillId="0" borderId="0" xfId="1" applyNumberFormat="1" applyFont="1" applyAlignment="1">
      <alignment vertical="top" wrapText="1"/>
    </xf>
    <xf numFmtId="165" fontId="8" fillId="64" borderId="0" xfId="1" applyNumberFormat="1" applyFont="1" applyFill="1" applyAlignment="1">
      <alignment vertical="top" wrapText="1"/>
    </xf>
    <xf numFmtId="0" fontId="0" fillId="0" borderId="0" xfId="0" applyAlignment="1">
      <alignment horizontal="center"/>
    </xf>
    <xf numFmtId="172" fontId="84" fillId="65" borderId="0" xfId="167" applyNumberFormat="1" applyFont="1" applyFill="1"/>
    <xf numFmtId="0" fontId="90" fillId="65" borderId="0" xfId="167" applyFont="1" applyFill="1"/>
    <xf numFmtId="0" fontId="90" fillId="65" borderId="0" xfId="167" applyFont="1" applyFill="1" applyAlignment="1">
      <alignment readingOrder="1"/>
    </xf>
    <xf numFmtId="0" fontId="90" fillId="65" borderId="0" xfId="167" applyFont="1" applyFill="1" applyAlignment="1">
      <alignment horizontal="right"/>
    </xf>
    <xf numFmtId="0" fontId="81" fillId="65" borderId="0" xfId="143" applyFont="1" applyFill="1"/>
    <xf numFmtId="0" fontId="86" fillId="0" borderId="0" xfId="142" applyFont="1" applyAlignment="1" applyProtection="1">
      <alignment horizontal="right" wrapText="1" readingOrder="1"/>
      <protection locked="0"/>
    </xf>
    <xf numFmtId="165" fontId="91" fillId="0" borderId="72" xfId="0" applyNumberFormat="1" applyFont="1" applyBorder="1" applyAlignment="1">
      <alignment horizontal="right"/>
    </xf>
    <xf numFmtId="0" fontId="5" fillId="0" borderId="0" xfId="0" applyFont="1" applyAlignment="1">
      <alignment vertical="center"/>
    </xf>
    <xf numFmtId="0" fontId="83" fillId="0" borderId="0" xfId="142" applyAlignment="1">
      <alignment horizontal="right"/>
    </xf>
    <xf numFmtId="4" fontId="83" fillId="0" borderId="0" xfId="143" applyNumberFormat="1" applyFont="1" applyAlignment="1">
      <alignment horizontal="right"/>
    </xf>
    <xf numFmtId="3" fontId="86" fillId="0" borderId="0" xfId="146" applyNumberFormat="1" applyFont="1" applyAlignment="1">
      <alignment horizontal="left" vertical="center"/>
    </xf>
    <xf numFmtId="3" fontId="83" fillId="0" borderId="0" xfId="146" applyNumberFormat="1" applyFont="1" applyAlignment="1">
      <alignment horizontal="left" vertical="center"/>
    </xf>
    <xf numFmtId="0" fontId="83" fillId="0" borderId="0" xfId="146" applyFont="1"/>
    <xf numFmtId="0" fontId="86" fillId="0" borderId="0" xfId="146" applyFont="1" applyAlignment="1">
      <alignment horizontal="left"/>
    </xf>
    <xf numFmtId="0" fontId="83" fillId="0" borderId="0" xfId="146" applyFont="1" applyAlignment="1">
      <alignment horizontal="left"/>
    </xf>
    <xf numFmtId="49" fontId="86" fillId="0" borderId="0" xfId="146" applyNumberFormat="1" applyFont="1" applyAlignment="1">
      <alignment horizontal="left"/>
    </xf>
    <xf numFmtId="0" fontId="82" fillId="0" borderId="0" xfId="144"/>
    <xf numFmtId="0" fontId="91" fillId="0" borderId="0" xfId="0" applyFont="1" applyAlignment="1">
      <alignment vertical="center"/>
    </xf>
    <xf numFmtId="0" fontId="91" fillId="0" borderId="22" xfId="0" applyFont="1" applyBorder="1" applyAlignment="1">
      <alignment horizontal="center" vertical="center"/>
    </xf>
    <xf numFmtId="0" fontId="91" fillId="0" borderId="23" xfId="0" applyFont="1" applyBorder="1" applyAlignment="1">
      <alignment horizontal="center" vertical="center"/>
    </xf>
    <xf numFmtId="0" fontId="91" fillId="0" borderId="36" xfId="0" quotePrefix="1" applyFont="1" applyBorder="1" applyAlignment="1">
      <alignment horizontal="center" wrapText="1"/>
    </xf>
    <xf numFmtId="17" fontId="91" fillId="0" borderId="72" xfId="0" quotePrefix="1" applyNumberFormat="1" applyFont="1" applyBorder="1" applyAlignment="1">
      <alignment horizontal="center" vertical="center" wrapText="1"/>
    </xf>
    <xf numFmtId="17" fontId="91" fillId="0" borderId="36" xfId="0" quotePrefix="1" applyNumberFormat="1" applyFont="1" applyBorder="1" applyAlignment="1">
      <alignment horizontal="center" vertical="center" wrapText="1"/>
    </xf>
    <xf numFmtId="0" fontId="91" fillId="0" borderId="71" xfId="0" quotePrefix="1" applyFont="1" applyBorder="1" applyAlignment="1">
      <alignment horizontal="center" wrapText="1"/>
    </xf>
    <xf numFmtId="0" fontId="91" fillId="0" borderId="14" xfId="0" applyFont="1" applyBorder="1"/>
    <xf numFmtId="165" fontId="91" fillId="0" borderId="19" xfId="0" applyNumberFormat="1" applyFont="1" applyBorder="1" applyAlignment="1">
      <alignment horizontal="right"/>
    </xf>
    <xf numFmtId="165" fontId="91" fillId="0" borderId="18" xfId="0" applyNumberFormat="1" applyFont="1" applyBorder="1" applyAlignment="1">
      <alignment horizontal="right"/>
    </xf>
    <xf numFmtId="165" fontId="91" fillId="0" borderId="20" xfId="0" applyNumberFormat="1" applyFont="1" applyBorder="1" applyAlignment="1">
      <alignment horizontal="right"/>
    </xf>
    <xf numFmtId="0" fontId="91" fillId="0" borderId="17" xfId="0" applyFont="1" applyBorder="1"/>
    <xf numFmtId="165" fontId="91" fillId="0" borderId="16" xfId="0" applyNumberFormat="1" applyFont="1" applyBorder="1" applyAlignment="1">
      <alignment horizontal="right"/>
    </xf>
    <xf numFmtId="165" fontId="91" fillId="0" borderId="15" xfId="0" applyNumberFormat="1" applyFont="1" applyBorder="1" applyAlignment="1">
      <alignment horizontal="right"/>
    </xf>
    <xf numFmtId="0" fontId="91" fillId="0" borderId="73" xfId="0" applyFont="1" applyBorder="1"/>
    <xf numFmtId="165" fontId="91" fillId="0" borderId="36" xfId="0" applyNumberFormat="1" applyFont="1" applyBorder="1" applyAlignment="1">
      <alignment horizontal="right"/>
    </xf>
    <xf numFmtId="165" fontId="91" fillId="0" borderId="71" xfId="0" applyNumberFormat="1" applyFont="1" applyBorder="1" applyAlignment="1">
      <alignment horizontal="right"/>
    </xf>
    <xf numFmtId="165" fontId="91" fillId="0" borderId="0" xfId="0" applyNumberFormat="1" applyFont="1" applyAlignment="1">
      <alignment horizontal="right"/>
    </xf>
    <xf numFmtId="0" fontId="91" fillId="0" borderId="0" xfId="0" applyFont="1"/>
    <xf numFmtId="0" fontId="83" fillId="0" borderId="0" xfId="167"/>
    <xf numFmtId="0" fontId="83" fillId="0" borderId="0" xfId="167" applyAlignment="1">
      <alignment horizontal="left" vertical="top"/>
    </xf>
    <xf numFmtId="49" fontId="86" fillId="0" borderId="0" xfId="167" applyNumberFormat="1" applyFont="1" applyAlignment="1">
      <alignment horizontal="left"/>
    </xf>
    <xf numFmtId="0" fontId="83" fillId="0" borderId="0" xfId="167" applyAlignment="1">
      <alignment horizontal="left" vertical="center"/>
    </xf>
    <xf numFmtId="49" fontId="83" fillId="0" borderId="0" xfId="167" applyNumberFormat="1" applyAlignment="1">
      <alignment vertical="center"/>
    </xf>
    <xf numFmtId="49" fontId="83" fillId="0" borderId="0" xfId="167" applyNumberFormat="1"/>
    <xf numFmtId="0" fontId="86" fillId="0" borderId="0" xfId="167" applyFont="1" applyAlignment="1">
      <alignment horizontal="left" wrapText="1"/>
    </xf>
    <xf numFmtId="172" fontId="83" fillId="0" borderId="0" xfId="167" applyNumberFormat="1" applyAlignment="1">
      <alignment horizontal="left"/>
    </xf>
    <xf numFmtId="0" fontId="83" fillId="0" borderId="0" xfId="167" applyAlignment="1">
      <alignment horizontal="left"/>
    </xf>
    <xf numFmtId="0" fontId="89" fillId="0" borderId="0" xfId="165"/>
    <xf numFmtId="0" fontId="16" fillId="5" borderId="0" xfId="0" applyFont="1" applyFill="1" applyAlignment="1">
      <alignment horizontal="left"/>
    </xf>
    <xf numFmtId="0" fontId="17" fillId="5" borderId="0" xfId="0" applyFont="1" applyFill="1"/>
    <xf numFmtId="0" fontId="16" fillId="5" borderId="0" xfId="0" applyFont="1" applyFill="1"/>
    <xf numFmtId="0" fontId="0" fillId="5" borderId="0" xfId="0" applyFill="1"/>
    <xf numFmtId="0" fontId="6" fillId="0" borderId="0" xfId="0" applyFont="1"/>
    <xf numFmtId="0" fontId="0" fillId="5" borderId="7" xfId="0" applyFill="1" applyBorder="1"/>
    <xf numFmtId="0" fontId="16" fillId="0" borderId="0" xfId="0" applyFont="1" applyAlignment="1">
      <alignment horizontal="right"/>
    </xf>
    <xf numFmtId="0" fontId="19" fillId="4" borderId="0" xfId="0" applyFont="1" applyFill="1" applyAlignment="1">
      <alignment horizontal="left"/>
    </xf>
    <xf numFmtId="0" fontId="6" fillId="4" borderId="0" xfId="0" applyFont="1" applyFill="1"/>
    <xf numFmtId="0" fontId="6" fillId="4" borderId="17" xfId="0" applyFont="1" applyFill="1" applyBorder="1" applyAlignment="1">
      <alignment horizontal="right"/>
    </xf>
    <xf numFmtId="0" fontId="6" fillId="4" borderId="16" xfId="0" applyFont="1" applyFill="1" applyBorder="1" applyAlignment="1">
      <alignment horizontal="right"/>
    </xf>
    <xf numFmtId="0" fontId="6" fillId="4" borderId="15" xfId="0" applyFont="1" applyFill="1" applyBorder="1" applyAlignment="1">
      <alignment horizontal="right"/>
    </xf>
    <xf numFmtId="167" fontId="14" fillId="0" borderId="0" xfId="0" applyNumberFormat="1" applyFont="1"/>
    <xf numFmtId="0" fontId="6" fillId="4" borderId="0" xfId="0" applyFont="1" applyFill="1" applyAlignment="1">
      <alignment wrapText="1"/>
    </xf>
    <xf numFmtId="3" fontId="0" fillId="4" borderId="0" xfId="0" quotePrefix="1" applyNumberFormat="1" applyFill="1" applyAlignment="1">
      <alignment horizontal="right"/>
    </xf>
    <xf numFmtId="3" fontId="0" fillId="0" borderId="16" xfId="0" applyNumberFormat="1" applyBorder="1" applyAlignment="1">
      <alignment horizontal="right"/>
    </xf>
    <xf numFmtId="168" fontId="0" fillId="2" borderId="15" xfId="0" applyNumberFormat="1" applyFill="1" applyBorder="1" applyAlignment="1">
      <alignment horizontal="right"/>
    </xf>
    <xf numFmtId="3" fontId="0" fillId="0" borderId="0" xfId="0" applyNumberFormat="1" applyAlignment="1">
      <alignment horizontal="right"/>
    </xf>
    <xf numFmtId="3" fontId="0" fillId="6" borderId="0" xfId="0" applyNumberFormat="1" applyFill="1" applyAlignment="1">
      <alignment horizontal="right"/>
    </xf>
    <xf numFmtId="0" fontId="5" fillId="4" borderId="0" xfId="0" applyFont="1" applyFill="1" applyAlignment="1">
      <alignment wrapText="1"/>
    </xf>
    <xf numFmtId="3" fontId="0" fillId="6" borderId="16" xfId="0" applyNumberFormat="1" applyFill="1" applyBorder="1" applyAlignment="1">
      <alignment horizontal="right"/>
    </xf>
    <xf numFmtId="3" fontId="0" fillId="5" borderId="0" xfId="0" applyNumberFormat="1" applyFill="1" applyAlignment="1">
      <alignment horizontal="right"/>
    </xf>
    <xf numFmtId="3" fontId="0" fillId="5" borderId="16" xfId="0" applyNumberFormat="1" applyFill="1" applyBorder="1" applyAlignment="1">
      <alignment horizontal="right"/>
    </xf>
    <xf numFmtId="3" fontId="0" fillId="2" borderId="15" xfId="0" applyNumberFormat="1" applyFill="1" applyBorder="1" applyAlignment="1">
      <alignment horizontal="right"/>
    </xf>
    <xf numFmtId="3" fontId="0" fillId="64" borderId="16" xfId="0" applyNumberFormat="1" applyFill="1" applyBorder="1" applyAlignment="1">
      <alignment horizontal="right"/>
    </xf>
    <xf numFmtId="3" fontId="0" fillId="67" borderId="16" xfId="0" applyNumberFormat="1" applyFill="1" applyBorder="1" applyAlignment="1">
      <alignment horizontal="right"/>
    </xf>
    <xf numFmtId="0" fontId="0" fillId="64" borderId="0" xfId="0" applyFill="1"/>
    <xf numFmtId="0" fontId="6" fillId="4" borderId="3" xfId="1" applyFont="1" applyFill="1" applyBorder="1" applyAlignment="1">
      <alignment horizontal="left"/>
    </xf>
    <xf numFmtId="0" fontId="6" fillId="4" borderId="21" xfId="1" applyFont="1" applyFill="1" applyBorder="1" applyAlignment="1">
      <alignment horizontal="left"/>
    </xf>
    <xf numFmtId="0" fontId="6" fillId="4" borderId="22" xfId="1" applyFont="1" applyFill="1" applyBorder="1" applyAlignment="1">
      <alignment horizontal="left"/>
    </xf>
    <xf numFmtId="0" fontId="6" fillId="4" borderId="23" xfId="1" applyFont="1" applyFill="1" applyBorder="1" applyAlignment="1">
      <alignment horizontal="left"/>
    </xf>
    <xf numFmtId="166" fontId="14" fillId="2" borderId="17" xfId="1" applyNumberFormat="1" applyFont="1" applyFill="1" applyBorder="1" applyAlignment="1">
      <alignment horizontal="left"/>
    </xf>
    <xf numFmtId="166" fontId="14" fillId="6" borderId="3" xfId="1" applyNumberFormat="1" applyFont="1" applyFill="1" applyBorder="1" applyAlignment="1">
      <alignment horizontal="left"/>
    </xf>
    <xf numFmtId="166" fontId="14" fillId="5" borderId="17" xfId="1" applyNumberFormat="1" applyFont="1" applyFill="1" applyBorder="1" applyAlignment="1">
      <alignment horizontal="left"/>
    </xf>
    <xf numFmtId="166" fontId="14" fillId="5" borderId="3" xfId="1" applyNumberFormat="1" applyFont="1" applyFill="1" applyBorder="1" applyAlignment="1">
      <alignment horizontal="left"/>
    </xf>
    <xf numFmtId="166" fontId="14" fillId="2" borderId="3" xfId="1" applyNumberFormat="1" applyFont="1" applyFill="1" applyBorder="1" applyAlignment="1">
      <alignment horizontal="left"/>
    </xf>
    <xf numFmtId="0" fontId="22" fillId="7" borderId="0" xfId="1" applyFont="1" applyFill="1" applyAlignment="1">
      <alignment horizontal="left" vertical="center"/>
    </xf>
    <xf numFmtId="0" fontId="6" fillId="4" borderId="17" xfId="1" applyFont="1" applyFill="1" applyBorder="1" applyAlignment="1">
      <alignment horizontal="left"/>
    </xf>
    <xf numFmtId="0" fontId="6" fillId="4" borderId="0" xfId="0" applyFont="1" applyFill="1" applyAlignment="1">
      <alignment horizontal="right"/>
    </xf>
    <xf numFmtId="168" fontId="0" fillId="2" borderId="0" xfId="0" applyNumberFormat="1" applyFill="1" applyAlignment="1">
      <alignment horizontal="right"/>
    </xf>
    <xf numFmtId="0" fontId="6" fillId="4" borderId="0" xfId="0" applyFont="1" applyFill="1" applyAlignment="1">
      <alignment horizontal="right" wrapText="1"/>
    </xf>
    <xf numFmtId="0" fontId="24" fillId="0" borderId="56" xfId="0" applyFont="1" applyBorder="1" applyProtection="1">
      <protection locked="0"/>
    </xf>
    <xf numFmtId="0" fontId="92" fillId="0" borderId="0" xfId="0" applyFont="1" applyAlignment="1">
      <alignment vertical="center" wrapText="1"/>
    </xf>
    <xf numFmtId="0" fontId="93" fillId="0" borderId="0" xfId="0" applyFont="1" applyAlignment="1">
      <alignment vertical="center" wrapText="1"/>
    </xf>
    <xf numFmtId="0" fontId="0" fillId="0" borderId="3" xfId="0" applyBorder="1" applyAlignment="1">
      <alignment wrapText="1"/>
    </xf>
    <xf numFmtId="0" fontId="95" fillId="0" borderId="0" xfId="146" applyFont="1"/>
    <xf numFmtId="2" fontId="95" fillId="0" borderId="0" xfId="146" applyNumberFormat="1" applyFont="1" applyAlignment="1">
      <alignment horizontal="right"/>
    </xf>
    <xf numFmtId="174" fontId="95" fillId="0" borderId="0" xfId="146" applyNumberFormat="1" applyFont="1" applyAlignment="1">
      <alignment horizontal="right"/>
    </xf>
    <xf numFmtId="2" fontId="95" fillId="0" borderId="0" xfId="146" applyNumberFormat="1" applyFont="1"/>
    <xf numFmtId="0" fontId="95" fillId="0" borderId="0" xfId="146" applyFont="1" applyAlignment="1">
      <alignment vertical="top"/>
    </xf>
    <xf numFmtId="0" fontId="95" fillId="0" borderId="0" xfId="146" applyFont="1" applyAlignment="1">
      <alignment horizontal="left"/>
    </xf>
    <xf numFmtId="0" fontId="95" fillId="0" borderId="0" xfId="146" applyFont="1" applyAlignment="1">
      <alignment horizontal="center"/>
    </xf>
    <xf numFmtId="4" fontId="95" fillId="0" borderId="0" xfId="146" applyNumberFormat="1" applyFont="1"/>
    <xf numFmtId="0" fontId="95" fillId="0" borderId="0" xfId="146" applyFont="1" applyAlignment="1">
      <alignment vertical="center"/>
    </xf>
    <xf numFmtId="0" fontId="97" fillId="0" borderId="0" xfId="146" applyFont="1"/>
    <xf numFmtId="0" fontId="98" fillId="0" borderId="0" xfId="146" applyFont="1" applyAlignment="1">
      <alignment horizontal="center"/>
    </xf>
    <xf numFmtId="2" fontId="98" fillId="0" borderId="0" xfId="146" applyNumberFormat="1" applyFont="1" applyAlignment="1">
      <alignment horizontal="right"/>
    </xf>
    <xf numFmtId="174" fontId="98" fillId="0" borderId="0" xfId="146" applyNumberFormat="1" applyFont="1" applyAlignment="1">
      <alignment horizontal="right"/>
    </xf>
    <xf numFmtId="2" fontId="98" fillId="0" borderId="0" xfId="146" applyNumberFormat="1" applyFont="1"/>
    <xf numFmtId="0" fontId="98" fillId="0" borderId="0" xfId="146" applyFont="1"/>
    <xf numFmtId="0" fontId="98" fillId="0" borderId="0" xfId="146" applyFont="1" applyAlignment="1">
      <alignment horizontal="left"/>
    </xf>
    <xf numFmtId="49" fontId="95" fillId="0" borderId="0" xfId="146" applyNumberFormat="1" applyFont="1" applyAlignment="1">
      <alignment horizontal="left"/>
    </xf>
    <xf numFmtId="0" fontId="98" fillId="0" borderId="0" xfId="146" applyFont="1" applyAlignment="1">
      <alignment horizontal="center" vertical="center"/>
    </xf>
    <xf numFmtId="0" fontId="98" fillId="0" borderId="0" xfId="146" applyFont="1" applyAlignment="1">
      <alignment horizontal="right" vertical="top" wrapText="1"/>
    </xf>
    <xf numFmtId="0" fontId="99" fillId="0" borderId="0" xfId="146" applyFont="1" applyAlignment="1">
      <alignment horizontal="left" vertical="center"/>
    </xf>
    <xf numFmtId="2" fontId="0" fillId="0" borderId="3" xfId="0" applyNumberFormat="1" applyBorder="1" applyAlignment="1">
      <alignment wrapText="1"/>
    </xf>
    <xf numFmtId="0" fontId="100" fillId="0" borderId="0" xfId="0" applyFont="1"/>
    <xf numFmtId="0" fontId="101" fillId="0" borderId="0" xfId="146" applyFont="1"/>
    <xf numFmtId="0" fontId="2" fillId="62" borderId="24" xfId="0" applyFont="1" applyFill="1" applyBorder="1"/>
    <xf numFmtId="0" fontId="2" fillId="7" borderId="4" xfId="0" applyFont="1" applyFill="1" applyBorder="1"/>
    <xf numFmtId="0" fontId="2" fillId="7" borderId="0" xfId="0" applyFont="1" applyFill="1"/>
    <xf numFmtId="0" fontId="2" fillId="7" borderId="24" xfId="0" applyFont="1" applyFill="1" applyBorder="1"/>
    <xf numFmtId="0" fontId="2" fillId="7" borderId="25" xfId="0" applyFont="1" applyFill="1" applyBorder="1"/>
    <xf numFmtId="0" fontId="9" fillId="7" borderId="4" xfId="0" applyFont="1" applyFill="1" applyBorder="1"/>
    <xf numFmtId="164" fontId="2" fillId="63" borderId="0" xfId="0" applyNumberFormat="1" applyFont="1" applyFill="1"/>
    <xf numFmtId="0" fontId="9" fillId="7" borderId="0" xfId="0" applyFont="1" applyFill="1"/>
    <xf numFmtId="0" fontId="2" fillId="7" borderId="5" xfId="0" applyFont="1" applyFill="1" applyBorder="1"/>
    <xf numFmtId="0" fontId="75" fillId="7" borderId="0" xfId="0" applyFont="1" applyFill="1"/>
    <xf numFmtId="164" fontId="24" fillId="63" borderId="0" xfId="0" applyNumberFormat="1" applyFont="1" applyFill="1"/>
    <xf numFmtId="0" fontId="2" fillId="7" borderId="6" xfId="0" applyFont="1" applyFill="1" applyBorder="1"/>
    <xf numFmtId="0" fontId="2" fillId="7" borderId="7" xfId="0" applyFont="1" applyFill="1" applyBorder="1"/>
    <xf numFmtId="0" fontId="2" fillId="7" borderId="8" xfId="0" applyFont="1" applyFill="1" applyBorder="1"/>
    <xf numFmtId="164" fontId="2" fillId="7" borderId="0" xfId="0" applyNumberFormat="1" applyFont="1" applyFill="1"/>
    <xf numFmtId="0" fontId="2" fillId="7" borderId="26" xfId="0" applyFont="1" applyFill="1" applyBorder="1"/>
    <xf numFmtId="0" fontId="2" fillId="7" borderId="27" xfId="0" applyFont="1" applyFill="1" applyBorder="1"/>
    <xf numFmtId="0" fontId="2" fillId="7" borderId="53" xfId="0" applyFont="1" applyFill="1" applyBorder="1"/>
    <xf numFmtId="0" fontId="2" fillId="7" borderId="28" xfId="0" applyFont="1" applyFill="1" applyBorder="1"/>
    <xf numFmtId="0" fontId="2" fillId="7" borderId="52" xfId="0" applyFont="1" applyFill="1" applyBorder="1"/>
    <xf numFmtId="0" fontId="2" fillId="62" borderId="4" xfId="0" applyFont="1" applyFill="1" applyBorder="1"/>
    <xf numFmtId="0" fontId="67" fillId="7" borderId="4" xfId="0" applyFont="1" applyFill="1" applyBorder="1" applyAlignment="1">
      <alignment horizontal="center"/>
    </xf>
    <xf numFmtId="0" fontId="67" fillId="7" borderId="0" xfId="0" applyFont="1" applyFill="1" applyAlignment="1">
      <alignment horizontal="center"/>
    </xf>
    <xf numFmtId="0" fontId="67" fillId="7" borderId="5" xfId="0" applyFont="1" applyFill="1" applyBorder="1" applyAlignment="1">
      <alignment horizontal="center"/>
    </xf>
    <xf numFmtId="0" fontId="25" fillId="62" borderId="0" xfId="0" applyFont="1" applyFill="1"/>
    <xf numFmtId="0" fontId="24" fillId="7" borderId="7" xfId="0" applyFont="1" applyFill="1" applyBorder="1"/>
    <xf numFmtId="0" fontId="24" fillId="7" borderId="8" xfId="0" applyFont="1" applyFill="1" applyBorder="1"/>
    <xf numFmtId="0" fontId="25" fillId="7" borderId="6" xfId="0" applyFont="1" applyFill="1" applyBorder="1" applyAlignment="1">
      <alignment horizontal="left"/>
    </xf>
    <xf numFmtId="0" fontId="24" fillId="7" borderId="0" xfId="0" applyFont="1" applyFill="1"/>
    <xf numFmtId="0" fontId="24" fillId="7" borderId="5" xfId="0" applyFont="1" applyFill="1" applyBorder="1"/>
    <xf numFmtId="0" fontId="25" fillId="7" borderId="4" xfId="0" applyFont="1" applyFill="1" applyBorder="1" applyAlignment="1">
      <alignment horizontal="left"/>
    </xf>
    <xf numFmtId="0" fontId="24" fillId="7" borderId="65" xfId="0" applyFont="1" applyFill="1" applyBorder="1"/>
    <xf numFmtId="0" fontId="24" fillId="7" borderId="62" xfId="0" applyFont="1" applyFill="1" applyBorder="1"/>
    <xf numFmtId="0" fontId="74" fillId="7" borderId="0" xfId="0" applyFont="1" applyFill="1"/>
    <xf numFmtId="0" fontId="24" fillId="7" borderId="67" xfId="0" applyFont="1" applyFill="1" applyBorder="1"/>
    <xf numFmtId="0" fontId="24" fillId="7" borderId="69" xfId="0" applyFont="1" applyFill="1" applyBorder="1"/>
    <xf numFmtId="0" fontId="24" fillId="7" borderId="64" xfId="0" applyFont="1" applyFill="1" applyBorder="1"/>
    <xf numFmtId="0" fontId="74" fillId="7" borderId="4" xfId="0" applyFont="1" applyFill="1" applyBorder="1" applyAlignment="1">
      <alignment horizontal="left"/>
    </xf>
    <xf numFmtId="0" fontId="74" fillId="7" borderId="5" xfId="0" applyFont="1" applyFill="1" applyBorder="1"/>
    <xf numFmtId="0" fontId="24" fillId="7" borderId="68" xfId="0" applyFont="1" applyFill="1" applyBorder="1"/>
    <xf numFmtId="0" fontId="24" fillId="62" borderId="0" xfId="0" applyFont="1" applyFill="1"/>
    <xf numFmtId="0" fontId="24" fillId="7" borderId="58" xfId="0" applyFont="1" applyFill="1" applyBorder="1"/>
    <xf numFmtId="0" fontId="24" fillId="63" borderId="0" xfId="0" applyFont="1" applyFill="1"/>
    <xf numFmtId="0" fontId="24" fillId="7" borderId="57" xfId="0" applyFont="1" applyFill="1" applyBorder="1"/>
    <xf numFmtId="0" fontId="25" fillId="0" borderId="4" xfId="0" applyFont="1" applyBorder="1" applyAlignment="1">
      <alignment horizontal="left"/>
    </xf>
    <xf numFmtId="0" fontId="2" fillId="62" borderId="5" xfId="0" applyFont="1" applyFill="1" applyBorder="1"/>
    <xf numFmtId="0" fontId="24" fillId="0" borderId="57" xfId="0" applyFont="1" applyBorder="1"/>
    <xf numFmtId="0" fontId="25" fillId="7" borderId="0" xfId="0" applyFont="1" applyFill="1"/>
    <xf numFmtId="0" fontId="2" fillId="62" borderId="0" xfId="0" applyFont="1" applyFill="1" applyAlignment="1">
      <alignment horizontal="center"/>
    </xf>
    <xf numFmtId="0" fontId="25" fillId="7" borderId="61" xfId="0" applyFont="1" applyFill="1" applyBorder="1" applyAlignment="1">
      <alignment horizontal="left"/>
    </xf>
    <xf numFmtId="0" fontId="74" fillId="7" borderId="60" xfId="0" applyFont="1" applyFill="1" applyBorder="1"/>
    <xf numFmtId="0" fontId="24" fillId="7" borderId="54" xfId="0" applyFont="1" applyFill="1" applyBorder="1"/>
    <xf numFmtId="0" fontId="25" fillId="7" borderId="0" xfId="0" applyFont="1" applyFill="1" applyAlignment="1">
      <alignment horizontal="center"/>
    </xf>
    <xf numFmtId="0" fontId="25" fillId="7" borderId="55" xfId="0" applyFont="1" applyFill="1" applyBorder="1" applyAlignment="1">
      <alignment horizontal="left"/>
    </xf>
    <xf numFmtId="0" fontId="2" fillId="62" borderId="7" xfId="0" applyFont="1" applyFill="1" applyBorder="1"/>
    <xf numFmtId="0" fontId="67" fillId="0" borderId="4" xfId="0" applyFont="1" applyBorder="1" applyAlignment="1">
      <alignment horizontal="center"/>
    </xf>
    <xf numFmtId="0" fontId="67" fillId="0" borderId="0" xfId="0" applyFont="1" applyAlignment="1">
      <alignment horizontal="center"/>
    </xf>
    <xf numFmtId="0" fontId="67" fillId="0" borderId="5" xfId="0" applyFont="1" applyBorder="1" applyAlignment="1">
      <alignment horizontal="center"/>
    </xf>
    <xf numFmtId="0" fontId="24" fillId="7" borderId="4" xfId="0" applyFont="1" applyFill="1" applyBorder="1" applyAlignment="1">
      <alignment horizontal="left"/>
    </xf>
    <xf numFmtId="0" fontId="24" fillId="7" borderId="66" xfId="0" applyFont="1" applyFill="1" applyBorder="1"/>
    <xf numFmtId="0" fontId="24" fillId="7" borderId="56" xfId="0" applyFont="1" applyFill="1" applyBorder="1" applyAlignment="1" applyProtection="1">
      <alignment wrapText="1"/>
      <protection locked="0"/>
    </xf>
    <xf numFmtId="0" fontId="24" fillId="7" borderId="66" xfId="0" applyFont="1" applyFill="1" applyBorder="1" applyAlignment="1" applyProtection="1">
      <alignment wrapText="1"/>
      <protection locked="0"/>
    </xf>
    <xf numFmtId="164" fontId="2" fillId="63" borderId="0" xfId="0" applyNumberFormat="1" applyFont="1" applyFill="1" applyAlignment="1">
      <alignment horizontal="right"/>
    </xf>
    <xf numFmtId="0" fontId="9" fillId="7" borderId="4" xfId="0" applyFont="1" applyFill="1" applyBorder="1" applyAlignment="1">
      <alignment wrapText="1"/>
    </xf>
    <xf numFmtId="0" fontId="2" fillId="62" borderId="0" xfId="0" applyFont="1" applyFill="1" applyAlignment="1">
      <alignment horizontal="center"/>
    </xf>
    <xf numFmtId="0" fontId="67" fillId="61" borderId="9" xfId="0" applyFont="1" applyFill="1" applyBorder="1" applyAlignment="1">
      <alignment horizontal="center"/>
    </xf>
    <xf numFmtId="0" fontId="67" fillId="61" borderId="10" xfId="0" applyFont="1" applyFill="1" applyBorder="1" applyAlignment="1">
      <alignment horizontal="center"/>
    </xf>
    <xf numFmtId="0" fontId="67" fillId="61" borderId="11" xfId="0" applyFont="1" applyFill="1" applyBorder="1" applyAlignment="1">
      <alignment horizontal="center"/>
    </xf>
    <xf numFmtId="0" fontId="2" fillId="62" borderId="4" xfId="0" applyFont="1" applyFill="1" applyBorder="1" applyAlignment="1">
      <alignment horizontal="center"/>
    </xf>
    <xf numFmtId="0" fontId="25" fillId="7" borderId="0" xfId="0" applyFont="1" applyFill="1" applyAlignment="1">
      <alignment horizontal="center"/>
    </xf>
    <xf numFmtId="0" fontId="9" fillId="7" borderId="4" xfId="0" applyFont="1" applyFill="1" applyBorder="1" applyAlignment="1">
      <alignment horizontal="center"/>
    </xf>
    <xf numFmtId="0" fontId="9" fillId="7" borderId="0" xfId="0" applyFont="1" applyFill="1" applyAlignment="1">
      <alignment horizontal="center"/>
    </xf>
    <xf numFmtId="0" fontId="94" fillId="7" borderId="0" xfId="0" applyFont="1" applyFill="1" applyAlignment="1">
      <alignment horizontal="center" vertical="center"/>
    </xf>
    <xf numFmtId="0" fontId="11" fillId="0" borderId="7" xfId="0" applyFont="1" applyBorder="1" applyAlignment="1">
      <alignment horizontal="center"/>
    </xf>
    <xf numFmtId="0" fontId="11" fillId="0" borderId="3" xfId="0" applyFont="1" applyBorder="1" applyAlignment="1">
      <alignment horizontal="center"/>
    </xf>
    <xf numFmtId="0" fontId="2" fillId="0" borderId="3" xfId="0" applyFont="1" applyBorder="1" applyAlignment="1">
      <alignment horizontal="center"/>
    </xf>
    <xf numFmtId="0" fontId="6" fillId="4" borderId="21" xfId="1" applyFont="1" applyFill="1" applyBorder="1" applyAlignment="1">
      <alignment horizontal="left"/>
    </xf>
    <xf numFmtId="0" fontId="6" fillId="4" borderId="22" xfId="1" applyFont="1" applyFill="1" applyBorder="1" applyAlignment="1">
      <alignment horizontal="left"/>
    </xf>
    <xf numFmtId="0" fontId="6" fillId="4" borderId="23" xfId="1" applyFont="1" applyFill="1" applyBorder="1" applyAlignment="1">
      <alignment horizontal="left"/>
    </xf>
    <xf numFmtId="166" fontId="14" fillId="2" borderId="21" xfId="1" applyNumberFormat="1" applyFont="1" applyFill="1" applyBorder="1" applyAlignment="1">
      <alignment horizontal="left"/>
    </xf>
    <xf numFmtId="166" fontId="14" fillId="2" borderId="22" xfId="1" applyNumberFormat="1" applyFont="1" applyFill="1" applyBorder="1" applyAlignment="1">
      <alignment horizontal="left"/>
    </xf>
    <xf numFmtId="166" fontId="14" fillId="2" borderId="23" xfId="1" applyNumberFormat="1" applyFont="1" applyFill="1" applyBorder="1" applyAlignment="1">
      <alignment horizontal="left"/>
    </xf>
    <xf numFmtId="166" fontId="14" fillId="6" borderId="21" xfId="1" applyNumberFormat="1" applyFont="1" applyFill="1" applyBorder="1" applyAlignment="1">
      <alignment horizontal="left"/>
    </xf>
    <xf numFmtId="166" fontId="14" fillId="6" borderId="22" xfId="1" applyNumberFormat="1" applyFont="1" applyFill="1" applyBorder="1" applyAlignment="1">
      <alignment horizontal="left"/>
    </xf>
    <xf numFmtId="166" fontId="14" fillId="6" borderId="23" xfId="1" applyNumberFormat="1" applyFont="1" applyFill="1" applyBorder="1" applyAlignment="1">
      <alignment horizontal="left"/>
    </xf>
    <xf numFmtId="166" fontId="14" fillId="5" borderId="21" xfId="1" applyNumberFormat="1" applyFont="1" applyFill="1" applyBorder="1" applyAlignment="1">
      <alignment horizontal="left"/>
    </xf>
    <xf numFmtId="166" fontId="14" fillId="5" borderId="22" xfId="1" applyNumberFormat="1" applyFont="1" applyFill="1" applyBorder="1" applyAlignment="1">
      <alignment horizontal="left"/>
    </xf>
    <xf numFmtId="166" fontId="14" fillId="5" borderId="23" xfId="1" applyNumberFormat="1" applyFont="1" applyFill="1" applyBorder="1" applyAlignment="1">
      <alignment horizontal="left"/>
    </xf>
    <xf numFmtId="0" fontId="4" fillId="0" borderId="3" xfId="0" applyFont="1" applyBorder="1" applyAlignment="1">
      <alignment horizontal="center"/>
    </xf>
    <xf numFmtId="3" fontId="7" fillId="0" borderId="13" xfId="1" applyNumberFormat="1" applyFont="1" applyBorder="1" applyAlignment="1">
      <alignment horizontal="center" vertical="center"/>
    </xf>
    <xf numFmtId="0" fontId="0" fillId="0" borderId="0" xfId="0" applyAlignment="1">
      <alignment horizontal="center"/>
    </xf>
    <xf numFmtId="0" fontId="91" fillId="0" borderId="22" xfId="0" applyFont="1" applyBorder="1" applyAlignment="1">
      <alignment horizontal="center" vertical="center"/>
    </xf>
    <xf numFmtId="0" fontId="91" fillId="0" borderId="23" xfId="0" applyFont="1" applyBorder="1" applyAlignment="1">
      <alignment horizontal="center" vertical="center"/>
    </xf>
    <xf numFmtId="0" fontId="91" fillId="0" borderId="14" xfId="0" applyFont="1" applyBorder="1" applyAlignment="1">
      <alignment vertical="center"/>
    </xf>
    <xf numFmtId="0" fontId="91" fillId="0" borderId="73" xfId="0" applyFont="1" applyBorder="1" applyAlignment="1">
      <alignment vertical="center"/>
    </xf>
    <xf numFmtId="0" fontId="91" fillId="0" borderId="21" xfId="0" applyFont="1" applyBorder="1" applyAlignment="1">
      <alignment horizontal="center" vertical="center"/>
    </xf>
  </cellXfs>
  <cellStyles count="168">
    <cellStyle name="20% - Accent1 2" xfId="37" xr:uid="{565AE267-5EB7-4C75-84F4-A8DBA3FBB805}"/>
    <cellStyle name="20% - Accent1 3" xfId="77" xr:uid="{7C57BD26-829D-443C-9B52-4F08AD838D8A}"/>
    <cellStyle name="20% - Accent2 2" xfId="41" xr:uid="{61EE3A8B-7073-4640-80F1-7E45EEB4FFE4}"/>
    <cellStyle name="20% - Accent2 3" xfId="78" xr:uid="{3DA41B55-AA85-4302-98C9-9855F2562051}"/>
    <cellStyle name="20% - Accent3 2" xfId="45" xr:uid="{6F62FB17-E866-429C-BE1C-D573E39D11ED}"/>
    <cellStyle name="20% - Accent3 3" xfId="79" xr:uid="{31837AB6-CFFB-44A1-AF43-4D780B1D9923}"/>
    <cellStyle name="20% - Accent4 2" xfId="49" xr:uid="{D168B03C-72E9-441E-8568-A95C71A8F1E4}"/>
    <cellStyle name="20% - Accent4 3" xfId="80" xr:uid="{D066FB86-9F17-4933-BB90-90160884EFEA}"/>
    <cellStyle name="20% - Accent5 2" xfId="53" xr:uid="{00FBF768-7C18-49FE-A953-A133C2D9FA34}"/>
    <cellStyle name="20% - Accent5 3" xfId="81" xr:uid="{CB4010E6-37ED-43EF-AB3B-CB45394BC28A}"/>
    <cellStyle name="20% - Accent6 2" xfId="57" xr:uid="{C33A4896-64AD-4EF1-B6BA-5CE4A669265F}"/>
    <cellStyle name="20% - Accent6 3" xfId="82" xr:uid="{3CB65CD1-AA44-44B6-B46E-5F8C1D94ABE9}"/>
    <cellStyle name="40% - Accent1 2" xfId="38" xr:uid="{F53211A3-10C1-43F1-B3F9-01556D31A241}"/>
    <cellStyle name="40% - Accent1 3" xfId="83" xr:uid="{6532D400-104C-466B-9475-043F8B76F505}"/>
    <cellStyle name="40% - Accent2 2" xfId="42" xr:uid="{8374A5E5-5165-4A77-A3DD-B47F3DA10FCE}"/>
    <cellStyle name="40% - Accent2 3" xfId="84" xr:uid="{AD7FDBF0-C1E3-4F17-97BF-D478303D17E3}"/>
    <cellStyle name="40% - Accent3 2" xfId="46" xr:uid="{3E49E81F-0F49-4842-ABDA-3CCE1B845D35}"/>
    <cellStyle name="40% - Accent3 3" xfId="85" xr:uid="{EDD52B06-54D2-459D-A6DB-973A842233F5}"/>
    <cellStyle name="40% - Accent4 2" xfId="50" xr:uid="{002C32AA-B0DC-4C6E-BC83-6A9B75C0A017}"/>
    <cellStyle name="40% - Accent4 3" xfId="86" xr:uid="{EA27CC43-C585-4455-BC7A-8280DF1428F1}"/>
    <cellStyle name="40% - Accent5 2" xfId="54" xr:uid="{F70CA856-D600-40A5-8CC7-B522680D4ABB}"/>
    <cellStyle name="40% - Accent5 3" xfId="87" xr:uid="{1CCB69F5-14A9-4B37-97AB-A2083713BCFE}"/>
    <cellStyle name="40% - Accent6 2" xfId="58" xr:uid="{027D8318-859C-4EFC-A945-123A4866596E}"/>
    <cellStyle name="40% - Accent6 3" xfId="88" xr:uid="{0F2DC813-AF97-4C53-9A37-A5ADE372B644}"/>
    <cellStyle name="60% - Accent1 2" xfId="39" xr:uid="{EFAB919B-BF88-4E11-AE96-F21B1C8948FB}"/>
    <cellStyle name="60% - Accent1 3" xfId="89" xr:uid="{D32DC6E3-3DF9-420A-80E2-D008DF5F46D4}"/>
    <cellStyle name="60% - Accent2 2" xfId="43" xr:uid="{5694DFA6-44BC-417D-948F-90F79F2BEBDF}"/>
    <cellStyle name="60% - Accent2 3" xfId="90" xr:uid="{8F93ACA6-B035-49E4-A9F3-62C179857867}"/>
    <cellStyle name="60% - Accent3 2" xfId="47" xr:uid="{9AF322B7-3CE0-46BE-8C39-DE99DA43F6D0}"/>
    <cellStyle name="60% - Accent3 3" xfId="91" xr:uid="{A5BA50CC-F319-4A15-9E1A-DB49278C3C19}"/>
    <cellStyle name="60% - Accent4 2" xfId="51" xr:uid="{0AF4A04E-6C03-485E-A420-19190F966099}"/>
    <cellStyle name="60% - Accent4 3" xfId="92" xr:uid="{0E693AAC-5177-4AF9-9813-73A5A78F7F26}"/>
    <cellStyle name="60% - Accent5 2" xfId="55" xr:uid="{35368378-4387-4A04-B500-2141AE0C7B9D}"/>
    <cellStyle name="60% - Accent5 3" xfId="93" xr:uid="{4B269A79-C607-4562-975B-34202850E9BC}"/>
    <cellStyle name="60% - Accent6 2" xfId="59" xr:uid="{AA240AFE-79F5-4F20-85E4-4F6369417850}"/>
    <cellStyle name="60% - Accent6 3" xfId="94" xr:uid="{12AB8643-98A3-4A12-899D-D8282E678B07}"/>
    <cellStyle name="Accent1 2" xfId="36" xr:uid="{1D658B1B-3441-4911-B1BA-CD448F7B5486}"/>
    <cellStyle name="Accent1 3" xfId="95" xr:uid="{0D5B8B8F-5667-4553-AF03-C1BDDEE89577}"/>
    <cellStyle name="Accent2 2" xfId="40" xr:uid="{CF546DFF-55E4-4176-9971-D60EA42D1547}"/>
    <cellStyle name="Accent2 3" xfId="96" xr:uid="{7B693B27-3605-42E4-AD98-E37ECE48A4E3}"/>
    <cellStyle name="Accent3 2" xfId="44" xr:uid="{3380C6A8-B2E0-4DCE-B191-92C55CACB95D}"/>
    <cellStyle name="Accent3 3" xfId="97" xr:uid="{A35FF699-2B57-4036-998D-B523F4FC9541}"/>
    <cellStyle name="Accent4 2" xfId="48" xr:uid="{ECC47B7E-EF2E-41EB-A0D5-6BE82E21425F}"/>
    <cellStyle name="Accent4 3" xfId="98" xr:uid="{26A7E174-657F-4756-9BCB-B0C3F5CCA2B5}"/>
    <cellStyle name="Accent5 2" xfId="52" xr:uid="{91C57FEA-8903-4BEB-B015-C3AE9A992FA4}"/>
    <cellStyle name="Accent5 3" xfId="99" xr:uid="{D8B21DBC-8650-47F2-B400-4D5E205B2506}"/>
    <cellStyle name="Accent6 2" xfId="56" xr:uid="{29C3EB54-E612-4102-A8BD-BBF51FD0D600}"/>
    <cellStyle name="Accent6 3" xfId="100" xr:uid="{1C38FF75-A304-45FA-B5D6-B7817D694BEC}"/>
    <cellStyle name="Bad 2" xfId="25" xr:uid="{21AE122B-8045-4A02-ADEA-333A5F9686C9}"/>
    <cellStyle name="Bad 3" xfId="101" xr:uid="{9DBF86DF-62EE-4F79-9584-F8F148589E74}"/>
    <cellStyle name="Calculation 2" xfId="29" xr:uid="{04BAFA3B-FA4E-4C09-B489-815E3BACC2FB}"/>
    <cellStyle name="Calculation 3" xfId="102" xr:uid="{07A5FBC5-C865-4118-A51B-8BE13C065C4B}"/>
    <cellStyle name="CellBACode" xfId="103" xr:uid="{1D0B65E0-8557-435D-BBED-0989B855A23F}"/>
    <cellStyle name="CellBAName" xfId="11" xr:uid="{74CCA9A9-B30D-4FFD-A406-7E11B1448091}"/>
    <cellStyle name="CellBAValue" xfId="104" xr:uid="{1E075421-80D2-467B-B941-9809856E48AE}"/>
    <cellStyle name="CellMCCode" xfId="105" xr:uid="{07469B0B-C332-4742-8EF1-68AF8B7A16A7}"/>
    <cellStyle name="CellMCName" xfId="10" xr:uid="{6F783512-6BB2-45E7-8462-38E50BB43421}"/>
    <cellStyle name="CellMCValue" xfId="106" xr:uid="{DF5AB783-F530-4BB5-9D36-F93D6610A754}"/>
    <cellStyle name="CellNationCode" xfId="107" xr:uid="{0D613D2D-62D6-4D05-BF7B-8EC1282A34CE}"/>
    <cellStyle name="CellNationName" xfId="108" xr:uid="{D4258379-2440-4F40-87BE-616DFFA213CE}"/>
    <cellStyle name="CellNationSubCode" xfId="109" xr:uid="{A3EFF2C6-85D4-44E5-A53B-4869A94EC722}"/>
    <cellStyle name="CellNationSubName" xfId="110" xr:uid="{27CDDA39-3BA9-43FE-B1FB-F4158747C2C5}"/>
    <cellStyle name="CellNationSubValue" xfId="111" xr:uid="{C59A5E9F-099B-4780-B46A-920420337453}"/>
    <cellStyle name="CellNationValue" xfId="112" xr:uid="{156D503C-92F7-45B8-9C3A-5B7AFDDFA459}"/>
    <cellStyle name="CellNormal" xfId="113" xr:uid="{E68275DD-41E4-4B07-97A5-A62E15213E62}"/>
    <cellStyle name="CellNormal 2" xfId="141" xr:uid="{4A6456DE-FA59-4EAF-A50C-CD95C63961ED}"/>
    <cellStyle name="CellRegionCode" xfId="114" xr:uid="{D776F8F6-DCDB-493A-90C6-97ADD717C4E2}"/>
    <cellStyle name="CellRegionName" xfId="9" xr:uid="{788B16F1-EC7C-4A6D-A114-E7EA36035597}"/>
    <cellStyle name="CellRegionValue" xfId="115" xr:uid="{EF7404ED-6D37-4BAA-8B9E-BC68BB875C14}"/>
    <cellStyle name="CellUACode" xfId="116" xr:uid="{43E0D1EA-B891-4CBA-8349-6425F64A7A01}"/>
    <cellStyle name="CellUAName" xfId="117" xr:uid="{D0077C9F-41E2-49B0-869C-521EE662996C}"/>
    <cellStyle name="CellUAValue" xfId="118" xr:uid="{93AFB07F-B2FC-47AB-935D-9A573D421EF6}"/>
    <cellStyle name="cf1" xfId="137" xr:uid="{384572C3-5357-440B-A405-10BFEC1C5FD3}"/>
    <cellStyle name="cf10" xfId="140" xr:uid="{6CEAEF35-C8B4-471C-A5BF-366351E7C06A}"/>
    <cellStyle name="cf11" xfId="138" xr:uid="{6EDCA744-4D84-4059-A50C-875CDEF8C660}"/>
    <cellStyle name="cf12" xfId="139" xr:uid="{8CC7E8A2-2708-473C-A6A3-03CAAA128E09}"/>
    <cellStyle name="cf13" xfId="149" xr:uid="{5E2B985D-BEB1-4974-83E4-34385CE0E207}"/>
    <cellStyle name="cf14" xfId="150" xr:uid="{5B265FCA-7C64-4361-9F3D-0D9F9C0FD3AA}"/>
    <cellStyle name="cf15" xfId="151" xr:uid="{B65E1E84-95D9-4022-8100-CEE3F94D7537}"/>
    <cellStyle name="cf16" xfId="152" xr:uid="{021EB33A-F60C-4773-A435-21414862B801}"/>
    <cellStyle name="cf17" xfId="153" xr:uid="{26B71C7B-A4A7-4B80-A015-3988C7A60120}"/>
    <cellStyle name="cf18" xfId="154" xr:uid="{036D6BF6-FA9C-47D3-B527-E8809594AE87}"/>
    <cellStyle name="cf19" xfId="155" xr:uid="{80202569-C07E-4DF8-BB4D-5EEEA3225C65}"/>
    <cellStyle name="cf2" xfId="156" xr:uid="{69AE6EB4-7553-4D2A-AF82-52386FF435E7}"/>
    <cellStyle name="cf20" xfId="157" xr:uid="{F4919B8B-3D62-4709-AEFC-B53B6DCF1838}"/>
    <cellStyle name="cf3" xfId="158" xr:uid="{F7031FA3-D0AD-4A1D-B707-971A02602E91}"/>
    <cellStyle name="cf4" xfId="159" xr:uid="{20036F54-E5C5-444E-B290-CB9A4262853E}"/>
    <cellStyle name="cf5" xfId="160" xr:uid="{0A47D096-7AE0-427B-AC34-4E9201FCF8E7}"/>
    <cellStyle name="cf6" xfId="161" xr:uid="{628DB0EA-7843-495C-829A-DC7E96969E16}"/>
    <cellStyle name="cf7" xfId="162" xr:uid="{60FD8C69-24DF-497A-BEEC-A017AEB1AD6E}"/>
    <cellStyle name="cf8" xfId="163" xr:uid="{DE8E87E8-0174-43CA-B616-0CF8CC59CCFA}"/>
    <cellStyle name="cf9" xfId="164" xr:uid="{B12C8503-59D5-4B39-BA6A-234A80AB847E}"/>
    <cellStyle name="Check Cell 2" xfId="31" xr:uid="{6CEFAEFB-248B-4726-9A1F-985CDF1EA25F}"/>
    <cellStyle name="Check Cell 3" xfId="119" xr:uid="{0290BD84-C01A-4D2B-A10D-60A7E3B18CC8}"/>
    <cellStyle name="Comma 2" xfId="4" xr:uid="{8FF6A664-8DA6-4B0F-A4F3-7BA66C103AAB}"/>
    <cellStyle name="Comma 2 2" xfId="64" xr:uid="{6A37795B-8D99-4937-8517-15982524C0AD}"/>
    <cellStyle name="Comma 2 3" xfId="70" xr:uid="{6C03E9C3-4CAB-4475-85ED-36CF8A9425A0}"/>
    <cellStyle name="Comma 2 4" xfId="145" xr:uid="{80766FE6-8837-4F40-B663-A7BE8BB11D01}"/>
    <cellStyle name="Comma 3" xfId="3" xr:uid="{173F5A75-1B38-4787-96A3-515311693FF8}"/>
    <cellStyle name="Comma 3 2" xfId="65" xr:uid="{18CB7B6E-D4FC-4745-8E73-1EC9E774F810}"/>
    <cellStyle name="Comma 3 3" xfId="72" xr:uid="{7135DB04-E6B0-4B13-AED4-3F89064E6D5C}"/>
    <cellStyle name="Comma 4" xfId="19" xr:uid="{1743EC6B-E717-4FEF-B977-A067EB0D9354}"/>
    <cellStyle name="Explanatory Text 2" xfId="34" xr:uid="{B02DCF3D-3F90-446E-820B-6FADE1C5A8F7}"/>
    <cellStyle name="Explanatory Text 3" xfId="120" xr:uid="{7B7F4267-5BE0-4B85-AC35-7754B71353AF}"/>
    <cellStyle name="Good 2" xfId="24" xr:uid="{2F879C18-5BA7-44DF-8B48-95058E58B0BF}"/>
    <cellStyle name="Good 3" xfId="121" xr:uid="{CDDB3821-8E6A-4428-869E-23E29C76578F}"/>
    <cellStyle name="Heading 1 2" xfId="20" xr:uid="{4EC8B22A-7B7B-4370-B62B-C72600904DD5}"/>
    <cellStyle name="Heading 1 3" xfId="122" xr:uid="{DF949BE0-3048-4731-92A4-BF6FA5255579}"/>
    <cellStyle name="Heading 2 2" xfId="21" xr:uid="{1C204B57-CCFD-4605-A9BA-5D341E1DAF10}"/>
    <cellStyle name="Heading 2 3" xfId="123" xr:uid="{2868923C-CD5E-43B4-8D96-EF823510AE18}"/>
    <cellStyle name="Heading 3 2" xfId="22" xr:uid="{2CC1DDF5-F36E-43C7-A31B-FF5311E0F748}"/>
    <cellStyle name="Heading 3 3" xfId="124" xr:uid="{C7DFAC7F-E4A6-4BAC-8907-FF71F8CF306D}"/>
    <cellStyle name="Heading 4 2" xfId="23" xr:uid="{19000C72-DD61-463A-ADBA-428EEDDAC382}"/>
    <cellStyle name="Heading 4 3" xfId="125" xr:uid="{21551617-2D47-4CDD-950A-4DC6DAC398D1}"/>
    <cellStyle name="Hyperlink" xfId="13" builtinId="8"/>
    <cellStyle name="Hyperlink 2" xfId="15" xr:uid="{A738F56C-92E5-42C1-BFF1-6329EBA11C6E}"/>
    <cellStyle name="Hyperlink 2 2" xfId="67" xr:uid="{A04688A3-CC25-4A4B-AB3A-36AF563ED9E8}"/>
    <cellStyle name="Hyperlink 2 2 2" xfId="69" xr:uid="{C9D7BDB6-C009-42CA-A9B9-55B8F618A3E6}"/>
    <cellStyle name="Hyperlink 2 2 3" xfId="73" xr:uid="{79FE6F68-C6B4-49A8-89FB-D8574682A271}"/>
    <cellStyle name="Hyperlink 2 3" xfId="62" xr:uid="{F5A5AC8A-A66F-4623-977C-54A9ED15E3B3}"/>
    <cellStyle name="Hyperlink 3" xfId="14" xr:uid="{257F1B6A-9B55-488E-B7D0-5AD9C8C5955C}"/>
    <cellStyle name="Hyperlink 3 2" xfId="74" xr:uid="{B7269D94-6F70-4CE7-B723-FD4F14442B05}"/>
    <cellStyle name="Hyperlink 4" xfId="60" xr:uid="{74FCFADD-9EFF-4D67-8E0F-8CAEC6B62AFC}"/>
    <cellStyle name="Hyperlink 5" xfId="144" xr:uid="{97BF3836-63BF-4F7F-95C7-2016EFEC7E92}"/>
    <cellStyle name="Hyperlink 6" xfId="165" xr:uid="{1B6EE068-8381-416E-93E9-1E847759E8F4}"/>
    <cellStyle name="Input 2" xfId="27" xr:uid="{F180349A-C42F-42AD-BC24-33084FB4C73E}"/>
    <cellStyle name="Input 3" xfId="126" xr:uid="{B38634D3-3C50-4D67-A7C5-34A11209565E}"/>
    <cellStyle name="Linked Cell 2" xfId="30" xr:uid="{6D08CF2D-16A9-42C9-BC7F-F7A993C9D731}"/>
    <cellStyle name="Linked Cell 3" xfId="127" xr:uid="{8D36BF90-CCE3-49A6-8BD5-EE49D5B27BEB}"/>
    <cellStyle name="Neutral 2" xfId="26" xr:uid="{E50901B0-EAFA-494F-B193-EFA7A8BC9E3B}"/>
    <cellStyle name="Neutral 3" xfId="128" xr:uid="{655F018C-3AA1-4801-8D3D-C8FE9CAB8192}"/>
    <cellStyle name="Normal" xfId="0" builtinId="0"/>
    <cellStyle name="Normal 10" xfId="146" xr:uid="{8529F7F4-BA79-4265-86F3-5EFCDF5E03EA}"/>
    <cellStyle name="Normal 10 2" xfId="166" xr:uid="{19BB95D8-3BD8-4DFA-A8FF-502DAB80B18E}"/>
    <cellStyle name="Normal 2" xfId="1" xr:uid="{552197AE-7444-4711-A5A3-9F60D76E9224}"/>
    <cellStyle name="Normal 2 2" xfId="5" xr:uid="{7B68EFC2-DA80-4AF7-8E4C-ED63558E1E07}"/>
    <cellStyle name="Normal 2 2 2" xfId="68" xr:uid="{DC61047B-D2BA-45EC-9970-748B2786A9A4}"/>
    <cellStyle name="Normal 2 3" xfId="16" xr:uid="{7D8E2F08-7039-49D6-A51B-4DD8E224C43B}"/>
    <cellStyle name="Normal 2 3 2" xfId="66" xr:uid="{D7A4A64D-1D93-4A39-BBA8-59651FC6EC7C}"/>
    <cellStyle name="Normal 2 4" xfId="129" xr:uid="{BAD1AB8A-D328-43CD-B723-8825D0822DD8}"/>
    <cellStyle name="Normal 2 5" xfId="167" xr:uid="{37E035B2-E718-4134-9E3B-F753A20A73FE}"/>
    <cellStyle name="Normal 3" xfId="6" xr:uid="{040C8109-424C-4D58-B38A-E2E8B7D11168}"/>
    <cellStyle name="Normal 3 2" xfId="63" xr:uid="{5C51BA7F-1244-4EE4-93CA-B2E74314F1AD}"/>
    <cellStyle name="Normal 3 2 2" xfId="142" xr:uid="{9D1000E8-5901-4480-8826-7022CB4CC6EC}"/>
    <cellStyle name="Normal 3 3" xfId="143" xr:uid="{10B71D56-41E8-4402-8948-20BE552E02C0}"/>
    <cellStyle name="Normal 4" xfId="7" xr:uid="{A3ACB564-23F1-4E23-B636-77A11C84F841}"/>
    <cellStyle name="Normal 4 2" xfId="75" xr:uid="{919B1C06-54D8-4431-AA35-75DB93E4C6BD}"/>
    <cellStyle name="Normal 4 2 2" xfId="61" xr:uid="{8C179290-2C4A-4BB3-B601-FEB7FE57A9FC}"/>
    <cellStyle name="Normal 5" xfId="8" xr:uid="{69D813B2-BE09-44D2-9B46-BC8254C59195}"/>
    <cellStyle name="Normal 5 2" xfId="71" xr:uid="{F3CA43B0-F291-4BA9-AFD9-AC68616F7B4D}"/>
    <cellStyle name="Normal 6" xfId="2" xr:uid="{0D1D68CB-3A19-44B9-91A7-74843803B6E5}"/>
    <cellStyle name="Normal 7" xfId="18" xr:uid="{471F94A9-A474-4D38-A2DA-7591575A2CF8}"/>
    <cellStyle name="Normal 8" xfId="76" xr:uid="{A0ACE650-BD1E-49AB-8A50-F937EDE2EAEC}"/>
    <cellStyle name="Normal 9" xfId="136" xr:uid="{341E9A53-8247-4981-97C9-0E9380F44786}"/>
    <cellStyle name="Normal_Q42012_4_Table 1(Working)" xfId="12" xr:uid="{616294B5-6C3E-471E-9D91-5F174A44B9F3}"/>
    <cellStyle name="Note 2" xfId="33" xr:uid="{13BC307E-06A6-487B-86CB-3A7CB8B244A3}"/>
    <cellStyle name="Note 3" xfId="130" xr:uid="{87C61CF1-4A6A-4AE3-A06F-178FE5197026}"/>
    <cellStyle name="Note 4" xfId="147" xr:uid="{A240BCBB-F58B-4D0C-8E31-511C198C76F4}"/>
    <cellStyle name="Output 2" xfId="28" xr:uid="{913F53B5-FF36-42CF-A948-F9F628B55040}"/>
    <cellStyle name="Output 3" xfId="131" xr:uid="{276395C1-0EFB-4B88-B147-C07D5276D25E}"/>
    <cellStyle name="Percent 2" xfId="132" xr:uid="{EBC7FAA2-F3A5-4394-8320-03BD40BCFA85}"/>
    <cellStyle name="Percent 3" xfId="148" xr:uid="{074F4937-7E41-459F-9426-C2BD9AED30C4}"/>
    <cellStyle name="Title" xfId="17" builtinId="15" customBuiltin="1"/>
    <cellStyle name="Title 2" xfId="133" xr:uid="{8E95641A-32B5-4E5E-90D5-85156C27888E}"/>
    <cellStyle name="Total 2" xfId="35" xr:uid="{FD1A4568-FA6E-439B-A50A-20342046C760}"/>
    <cellStyle name="Total 3" xfId="134" xr:uid="{C58292B3-3203-47AE-984D-48792F3B6F83}"/>
    <cellStyle name="Warning Text 2" xfId="32" xr:uid="{0CB0CEE3-DE90-4563-B09E-2CEDBB0244AC}"/>
    <cellStyle name="Warning Text 3" xfId="135" xr:uid="{2C60F09C-AA40-480F-B302-5C7F7404AE46}"/>
  </cellStyles>
  <dxfs count="0"/>
  <tableStyles count="0" defaultTableStyle="TableStyleMedium2" defaultPivotStyle="PivotStyleLight16"/>
  <colors>
    <mruColors>
      <color rgb="FF539999"/>
      <color rgb="FFFFC1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4"/>
          <c:order val="0"/>
          <c:tx>
            <c:v>Money remaining</c:v>
          </c:tx>
          <c:spPr>
            <a:solidFill>
              <a:schemeClr val="accent1"/>
            </a:solidFill>
            <a:ln>
              <a:noFill/>
            </a:ln>
            <a:effectLst/>
          </c:spPr>
          <c:invertIfNegative val="0"/>
          <c:dLbls>
            <c:spPr>
              <a:noFill/>
              <a:ln>
                <a:noFill/>
              </a:ln>
              <a:effectLst/>
            </c:spPr>
            <c:txPr>
              <a:bodyPr wrap="square" lIns="38100" tIns="19050" rIns="38100" bIns="19050" anchor="ctr">
                <a:spAutoFit/>
              </a:bodyPr>
              <a:lstStyle/>
              <a:p>
                <a:pPr>
                  <a:defRPr b="1">
                    <a:solidFill>
                      <a:sysClr val="windowText" lastClr="000000"/>
                    </a:solidFill>
                    <a:latin typeface="Arial Nova" panose="020B0504020202020204" pitchFamily="34" charset="0"/>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Sheet2!$B$3:$B$8</c:f>
              <c:strCache>
                <c:ptCount val="6"/>
                <c:pt idx="0">
                  <c:v>Pay day after tax</c:v>
                </c:pt>
                <c:pt idx="1">
                  <c:v>Housing costs</c:v>
                </c:pt>
                <c:pt idx="2">
                  <c:v>Food, travel and essentials</c:v>
                </c:pt>
                <c:pt idx="3">
                  <c:v>Energy and water</c:v>
                </c:pt>
                <c:pt idx="4">
                  <c:v>Council tax</c:v>
                </c:pt>
                <c:pt idx="5">
                  <c:v>Childcare</c:v>
                </c:pt>
              </c:strCache>
            </c:strRef>
          </c:cat>
          <c:val>
            <c:numRef>
              <c:f>Sheet2!$D$3:$D$8</c:f>
              <c:numCache>
                <c:formatCode>"£"#,##0.00</c:formatCode>
                <c:ptCount val="6"/>
                <c:pt idx="0">
                  <c:v>4994.7974399999994</c:v>
                </c:pt>
                <c:pt idx="1">
                  <c:v>3319.7974399999994</c:v>
                </c:pt>
                <c:pt idx="2">
                  <c:v>976.6579399999996</c:v>
                </c:pt>
                <c:pt idx="3">
                  <c:v>798.39793999999961</c:v>
                </c:pt>
                <c:pt idx="4">
                  <c:v>644.66542826812588</c:v>
                </c:pt>
                <c:pt idx="5">
                  <c:v>15.533600268125838</c:v>
                </c:pt>
              </c:numCache>
            </c:numRef>
          </c:val>
          <c:extLst>
            <c:ext xmlns:c16="http://schemas.microsoft.com/office/drawing/2014/chart" uri="{C3380CC4-5D6E-409C-BE32-E72D297353CC}">
              <c16:uniqueId val="{00000000-AB27-4E5A-9630-1A5139132A1C}"/>
            </c:ext>
          </c:extLst>
        </c:ser>
        <c:ser>
          <c:idx val="5"/>
          <c:order val="1"/>
          <c:tx>
            <c:strRef>
              <c:f>Sheet2!$E$2</c:f>
              <c:strCache>
                <c:ptCount val="1"/>
                <c:pt idx="0">
                  <c:v>Income</c:v>
                </c:pt>
              </c:strCache>
            </c:strRef>
          </c:tx>
          <c:spPr>
            <a:noFill/>
            <a:ln>
              <a:solidFill>
                <a:schemeClr val="tx1"/>
              </a:solidFill>
            </a:ln>
          </c:spPr>
          <c:invertIfNegative val="0"/>
          <c:dLbls>
            <c:delete val="1"/>
          </c:dLbls>
          <c:cat>
            <c:strRef>
              <c:f>Sheet2!$B$3:$B$8</c:f>
              <c:strCache>
                <c:ptCount val="6"/>
                <c:pt idx="0">
                  <c:v>Pay day after tax</c:v>
                </c:pt>
                <c:pt idx="1">
                  <c:v>Housing costs</c:v>
                </c:pt>
                <c:pt idx="2">
                  <c:v>Food, travel and essentials</c:v>
                </c:pt>
                <c:pt idx="3">
                  <c:v>Energy and water</c:v>
                </c:pt>
                <c:pt idx="4">
                  <c:v>Council tax</c:v>
                </c:pt>
                <c:pt idx="5">
                  <c:v>Childcare</c:v>
                </c:pt>
              </c:strCache>
            </c:strRef>
          </c:cat>
          <c:val>
            <c:numRef>
              <c:f>Sheet2!$E$3:$E$8</c:f>
              <c:numCache>
                <c:formatCode>General</c:formatCode>
                <c:ptCount val="6"/>
                <c:pt idx="0">
                  <c:v>4994.7974399999994</c:v>
                </c:pt>
                <c:pt idx="1">
                  <c:v>4994.7974399999994</c:v>
                </c:pt>
                <c:pt idx="2">
                  <c:v>4994.7974399999994</c:v>
                </c:pt>
                <c:pt idx="3">
                  <c:v>4994.7974399999994</c:v>
                </c:pt>
                <c:pt idx="4">
                  <c:v>4994.7974399999994</c:v>
                </c:pt>
                <c:pt idx="5">
                  <c:v>4994.7974399999994</c:v>
                </c:pt>
              </c:numCache>
            </c:numRef>
          </c:val>
          <c:extLst>
            <c:ext xmlns:c16="http://schemas.microsoft.com/office/drawing/2014/chart" uri="{C3380CC4-5D6E-409C-BE32-E72D297353CC}">
              <c16:uniqueId val="{00000001-AB27-4E5A-9630-1A5139132A1C}"/>
            </c:ext>
          </c:extLst>
        </c:ser>
        <c:dLbls>
          <c:dLblPos val="outEnd"/>
          <c:showLegendKey val="0"/>
          <c:showVal val="1"/>
          <c:showCatName val="0"/>
          <c:showSerName val="0"/>
          <c:showPercent val="0"/>
          <c:showBubbleSize val="0"/>
        </c:dLbls>
        <c:gapWidth val="175"/>
        <c:overlap val="100"/>
        <c:axId val="1460923887"/>
        <c:axId val="1460926383"/>
      </c:barChart>
      <c:catAx>
        <c:axId val="1460923887"/>
        <c:scaling>
          <c:orientation val="minMax"/>
        </c:scaling>
        <c:delete val="0"/>
        <c:axPos val="b"/>
        <c:title>
          <c:tx>
            <c:rich>
              <a:bodyPr/>
              <a:lstStyle/>
              <a:p>
                <a:pPr>
                  <a:defRPr sz="1600"/>
                </a:pPr>
                <a:r>
                  <a:rPr lang="en-GB" sz="1600"/>
                  <a:t>Income remaining after...</a:t>
                </a:r>
              </a:p>
            </c:rich>
          </c:tx>
          <c:overlay val="0"/>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Arial Nova" panose="020B0504020202020204" pitchFamily="34" charset="0"/>
                <a:ea typeface="+mn-ea"/>
                <a:cs typeface="Arial" panose="020B0604020202020204" pitchFamily="34" charset="0"/>
              </a:defRPr>
            </a:pPr>
            <a:endParaRPr lang="en-US"/>
          </a:p>
        </c:txPr>
        <c:crossAx val="1460926383"/>
        <c:crosses val="autoZero"/>
        <c:auto val="1"/>
        <c:lblAlgn val="ctr"/>
        <c:lblOffset val="100"/>
        <c:noMultiLvlLbl val="0"/>
      </c:catAx>
      <c:valAx>
        <c:axId val="1460926383"/>
        <c:scaling>
          <c:orientation val="minMax"/>
          <c:max val="10000"/>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ova" panose="020B0504020202020204" pitchFamily="34" charset="0"/>
                <a:ea typeface="+mn-ea"/>
                <a:cs typeface="Arial" panose="020B0604020202020204" pitchFamily="34" charset="0"/>
              </a:defRPr>
            </a:pPr>
            <a:endParaRPr lang="en-US"/>
          </a:p>
        </c:txPr>
        <c:crossAx val="1460923887"/>
        <c:crosses val="autoZero"/>
        <c:crossBetween val="between"/>
      </c:valAx>
    </c:plotArea>
    <c:plotVisOnly val="1"/>
    <c:dispBlanksAs val="gap"/>
    <c:showDLblsOverMax val="0"/>
    <c:extLst/>
  </c:chart>
  <c:spPr>
    <a:ln w="19050">
      <a:solidFill>
        <a:schemeClr val="tx2"/>
      </a:solidFill>
    </a:ln>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171450</xdr:colOff>
      <xdr:row>2</xdr:row>
      <xdr:rowOff>85725</xdr:rowOff>
    </xdr:from>
    <xdr:to>
      <xdr:col>1</xdr:col>
      <xdr:colOff>1630395</xdr:colOff>
      <xdr:row>5</xdr:row>
      <xdr:rowOff>225425</xdr:rowOff>
    </xdr:to>
    <xdr:pic>
      <xdr:nvPicPr>
        <xdr:cNvPr id="3" name="Picture 2">
          <a:extLst>
            <a:ext uri="{FF2B5EF4-FFF2-40B4-BE49-F238E27FC236}">
              <a16:creationId xmlns:a16="http://schemas.microsoft.com/office/drawing/2014/main" id="{79DA6CC6-5C75-418F-A2F1-A60C835234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447675"/>
          <a:ext cx="1455770" cy="825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xdr:row>
      <xdr:rowOff>0</xdr:rowOff>
    </xdr:from>
    <xdr:to>
      <xdr:col>15</xdr:col>
      <xdr:colOff>656318</xdr:colOff>
      <xdr:row>33</xdr:row>
      <xdr:rowOff>71437</xdr:rowOff>
    </xdr:to>
    <xdr:graphicFrame macro="">
      <xdr:nvGraphicFramePr>
        <xdr:cNvPr id="4" name="Chart 3">
          <a:extLst>
            <a:ext uri="{FF2B5EF4-FFF2-40B4-BE49-F238E27FC236}">
              <a16:creationId xmlns:a16="http://schemas.microsoft.com/office/drawing/2014/main" id="{86536958-91EF-433E-A938-6117206E8A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392906</xdr:colOff>
      <xdr:row>1</xdr:row>
      <xdr:rowOff>0</xdr:rowOff>
    </xdr:from>
    <xdr:to>
      <xdr:col>0</xdr:col>
      <xdr:colOff>1855026</xdr:colOff>
      <xdr:row>5</xdr:row>
      <xdr:rowOff>111125</xdr:rowOff>
    </xdr:to>
    <xdr:pic>
      <xdr:nvPicPr>
        <xdr:cNvPr id="2" name="Picture 1">
          <a:extLst>
            <a:ext uri="{FF2B5EF4-FFF2-40B4-BE49-F238E27FC236}">
              <a16:creationId xmlns:a16="http://schemas.microsoft.com/office/drawing/2014/main" id="{7CB5FC00-61B0-4EE7-BFB8-B5D9BCFCE2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92906" y="178594"/>
          <a:ext cx="1458945" cy="825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prdlondon.sharepoint.com/PRD%20PROJECTS/ACTIVE%20BIDS%20&amp;%20PROJECTS/Neath%20Port%20Talbot%20Employability%20and%20Skills%20Strategy%20-%20P382/03.%20Research/Cost%20of%20living%20tool/NPT%20Cost%20of%20Living%20Calculator%202023.xlsx" TargetMode="External"/><Relationship Id="rId1" Type="http://schemas.openxmlformats.org/officeDocument/2006/relationships/externalLinkPath" Target="/PRD%20PROJECTS/ACTIVE%20BIDS%20&amp;%20PROJECTS/Neath%20Port%20Talbot%20Employability%20and%20Skills%20Strategy%20-%20P382/03.%20Research/Cost%20of%20living%20tool/NPT%20Cost%20of%20Living%20Calculator%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alculator"/>
      <sheetName val="Sheet2"/>
      <sheetName val="List data"/>
      <sheetName val="Pay by industry full time"/>
      <sheetName val="MIS expense 2023"/>
      <sheetName val="Housing costs"/>
      <sheetName val="Pay by industry part time"/>
      <sheetName val="Childcare 2022"/>
      <sheetName val="Energy April 2023"/>
      <sheetName val="Council Tax 2023"/>
      <sheetName val="Water 2022"/>
      <sheetName val="PAYE Tax Person 1"/>
      <sheetName val="PAYE Tax Person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E2BB40-2EFA-44CC-8640-E748039C01AF}" name="Table_7a" displayName="Table_7a" ref="A3:M138" totalsRowShown="0">
  <tableColumns count="13">
    <tableColumn id="1" xr3:uid="{EB7DAFB0-975F-4AFC-8441-84D18A3C15BF}" name="E-code"/>
    <tableColumn id="2" xr3:uid="{CDDB98AA-7D6D-45C6-92DC-3EE61CA3BE22}" name="ONS Code"/>
    <tableColumn id="3" xr3:uid="{CCDFD25F-DDEB-4150-BDA7-F51136F11EDA}" name="Authority"/>
    <tableColumn id="4" xr3:uid="{66371D21-49DF-4A96-AD7B-E270D4A217F1}" name="Class"/>
    <tableColumn id="5" xr3:uid="{ED73D075-DB9D-48D0-BCF5-483D37E7BC22}" name="Region"/>
    <tableColumn id="6" xr3:uid="{A0601818-3F2B-491C-B671-1A9C96766FC1}" name="Area"/>
    <tableColumn id="7" xr3:uid="{AA9747B6-76D8-4DD1-8B63-5EF6A5602BBA}" name="Average council tax for the authority including adult social care, excluding parish precepts (Band D)_x000a__x000a_£"/>
    <tableColumn id="8" xr3:uid="{C1EC3CDC-CEAB-4985-B822-69173E6ED208}" name="Percentage change of average council tax for the authority including adult social care, excluding parish precepts (Band D) % "/>
    <tableColumn id="9" xr3:uid="{A1DCF32B-9D45-4107-8434-BB13B488C3AE}" name="Average council tax for the authority including adult social care and parish precepts (Band D)_x000a__x000a_£"/>
    <tableColumn id="10" xr3:uid="{22E61469-58FE-4DAA-A2D3-0A220E4CC14F}" name="Percentage change of Average council tax for the authority including adult social care and parish precepts (Band D) _x000a_%"/>
    <tableColumn id="11" xr3:uid="{B00B11ED-B974-4B0D-9108-ACA32BD33608}" name="Adult social care element of Average Band D council tax_x000a__x000a__x000a_£"/>
    <tableColumn id="12" xr3:uid="{4C1B5912-F1B1-443D-8B9F-12C938B89211}" name="Percentage change of adult social care element of Average Band D council tax_x000a__x000a_%"/>
    <tableColumn id="13" xr3:uid="{EFF36D11-58BF-4944-BB58-F3F4BD611AE2}" name="Notes"/>
  </tableColumns>
  <tableStyleInfo showFirstColumn="0" showLastColumn="0" showRowStripes="1" showColumnStripes="0"/>
</table>
</file>

<file path=xl/theme/theme1.xml><?xml version="1.0" encoding="utf-8"?>
<a:theme xmlns:a="http://schemas.openxmlformats.org/drawingml/2006/main" name="Office Theme">
  <a:themeElements>
    <a:clrScheme name="PRD_2020">
      <a:dk1>
        <a:srgbClr val="1C1E1D"/>
      </a:dk1>
      <a:lt1>
        <a:sysClr val="window" lastClr="FFFFFF"/>
      </a:lt1>
      <a:dk2>
        <a:srgbClr val="000C1A"/>
      </a:dk2>
      <a:lt2>
        <a:srgbClr val="FFFFFE"/>
      </a:lt2>
      <a:accent1>
        <a:srgbClr val="FF8A8B"/>
      </a:accent1>
      <a:accent2>
        <a:srgbClr val="539999"/>
      </a:accent2>
      <a:accent3>
        <a:srgbClr val="AFD26A"/>
      </a:accent3>
      <a:accent4>
        <a:srgbClr val="FDCA4B"/>
      </a:accent4>
      <a:accent5>
        <a:srgbClr val="657AAB"/>
      </a:accent5>
      <a:accent6>
        <a:srgbClr val="CD6FA4"/>
      </a:accent6>
      <a:hlink>
        <a:srgbClr val="FF8A8B"/>
      </a:hlink>
      <a:folHlink>
        <a:srgbClr val="FF8A8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hyperlink" Target="mailto:housing.statistics@levellingup.gov.uk"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housing.statistics@levellingup.gov.uk"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E4A17-40EB-437B-8813-2B7990E2F67E}">
  <sheetPr>
    <tabColor theme="5"/>
  </sheetPr>
  <dimension ref="A1:AG257"/>
  <sheetViews>
    <sheetView topLeftCell="A18" zoomScaleNormal="100" workbookViewId="0">
      <selection activeCell="E36" sqref="E36"/>
    </sheetView>
  </sheetViews>
  <sheetFormatPr defaultColWidth="8.7109375" defaultRowHeight="15" x14ac:dyDescent="0.25"/>
  <cols>
    <col min="1" max="1" width="8.7109375" style="69"/>
    <col min="2" max="2" width="24.7109375" style="69" customWidth="1"/>
    <col min="3" max="4" width="3.5703125" style="69" customWidth="1"/>
    <col min="5" max="5" width="103.85546875" style="69" customWidth="1"/>
    <col min="6" max="6" width="4.85546875" style="69" customWidth="1"/>
    <col min="7" max="16384" width="8.7109375" style="69"/>
  </cols>
  <sheetData>
    <row r="1" spans="1:33" x14ac:dyDescent="0.25">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row>
    <row r="2" spans="1:33"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row>
    <row r="3" spans="1:33" ht="25.5" x14ac:dyDescent="0.35">
      <c r="A3" s="63"/>
      <c r="B3" s="46"/>
      <c r="C3" s="46"/>
      <c r="D3" s="46"/>
      <c r="E3" s="55" t="s">
        <v>981</v>
      </c>
      <c r="F3" s="47"/>
      <c r="G3" s="63"/>
      <c r="H3" s="63"/>
      <c r="I3" s="63"/>
      <c r="J3" s="63"/>
      <c r="K3" s="63"/>
      <c r="L3" s="63"/>
      <c r="M3" s="63"/>
      <c r="N3" s="63"/>
      <c r="O3" s="63"/>
      <c r="P3" s="63"/>
      <c r="Q3" s="63"/>
      <c r="R3" s="63"/>
      <c r="S3" s="63"/>
      <c r="T3" s="63"/>
      <c r="U3" s="63"/>
      <c r="V3" s="63"/>
      <c r="W3" s="63"/>
      <c r="X3" s="63"/>
      <c r="Y3" s="63"/>
      <c r="Z3" s="63"/>
      <c r="AA3" s="63"/>
      <c r="AB3" s="63"/>
      <c r="AC3" s="63"/>
      <c r="AD3" s="63"/>
      <c r="AE3" s="63"/>
      <c r="AF3" s="63"/>
      <c r="AG3" s="63"/>
    </row>
    <row r="4" spans="1:33" x14ac:dyDescent="0.25">
      <c r="A4" s="63"/>
      <c r="B4" s="46"/>
      <c r="C4" s="46"/>
      <c r="D4" s="46"/>
      <c r="E4" s="56" t="s">
        <v>956</v>
      </c>
      <c r="F4" s="48"/>
      <c r="G4" s="63"/>
      <c r="H4" s="63"/>
      <c r="I4" s="63"/>
      <c r="J4" s="63"/>
      <c r="K4" s="63"/>
      <c r="L4" s="63"/>
      <c r="M4" s="63"/>
      <c r="N4" s="63"/>
      <c r="O4" s="63"/>
      <c r="P4" s="63"/>
      <c r="Q4" s="63"/>
      <c r="R4" s="63"/>
      <c r="S4" s="63"/>
      <c r="T4" s="63"/>
      <c r="U4" s="63"/>
      <c r="V4" s="63"/>
      <c r="W4" s="63"/>
      <c r="X4" s="63"/>
      <c r="Y4" s="63"/>
      <c r="Z4" s="63"/>
      <c r="AA4" s="63"/>
      <c r="AB4" s="63"/>
      <c r="AC4" s="63"/>
      <c r="AD4" s="63"/>
      <c r="AE4" s="63"/>
      <c r="AF4" s="63"/>
      <c r="AG4" s="63"/>
    </row>
    <row r="5" spans="1:33" ht="15.75" thickBot="1" x14ac:dyDescent="0.3">
      <c r="A5" s="63"/>
      <c r="B5" s="46"/>
      <c r="C5" s="46"/>
      <c r="D5" s="46"/>
      <c r="E5" s="57"/>
      <c r="F5" s="46"/>
      <c r="G5" s="63"/>
      <c r="H5" s="63"/>
      <c r="I5" s="63"/>
      <c r="J5" s="63"/>
      <c r="K5" s="63"/>
      <c r="L5" s="63"/>
      <c r="M5" s="63"/>
      <c r="N5" s="63"/>
      <c r="O5" s="63"/>
      <c r="P5" s="63"/>
      <c r="Q5" s="63"/>
      <c r="R5" s="63"/>
      <c r="S5" s="63"/>
      <c r="T5" s="63"/>
      <c r="U5" s="63"/>
      <c r="V5" s="63"/>
      <c r="W5" s="63"/>
      <c r="X5" s="63"/>
      <c r="Y5" s="63"/>
      <c r="Z5" s="63"/>
      <c r="AA5" s="63"/>
      <c r="AB5" s="63"/>
      <c r="AC5" s="63"/>
      <c r="AD5" s="63"/>
      <c r="AE5" s="63"/>
      <c r="AF5" s="63"/>
      <c r="AG5" s="63"/>
    </row>
    <row r="6" spans="1:33" ht="174" customHeight="1" thickTop="1" thickBot="1" x14ac:dyDescent="0.3">
      <c r="A6" s="63"/>
      <c r="B6" s="46"/>
      <c r="C6" s="46"/>
      <c r="D6" s="58"/>
      <c r="E6" s="60" t="s">
        <v>1471</v>
      </c>
      <c r="F6" s="49"/>
      <c r="G6" s="63"/>
      <c r="H6" s="63"/>
      <c r="I6" s="63"/>
      <c r="J6" s="63"/>
      <c r="K6" s="63"/>
      <c r="L6" s="63"/>
      <c r="M6" s="63"/>
      <c r="N6" s="63"/>
      <c r="O6" s="63"/>
      <c r="P6" s="63"/>
      <c r="Q6" s="63"/>
      <c r="R6" s="63"/>
      <c r="S6" s="63"/>
      <c r="T6" s="63"/>
      <c r="U6" s="63"/>
      <c r="V6" s="63"/>
      <c r="W6" s="63"/>
      <c r="X6" s="63"/>
      <c r="Y6" s="63"/>
      <c r="Z6" s="63"/>
      <c r="AA6" s="63"/>
      <c r="AB6" s="63"/>
      <c r="AC6" s="63"/>
      <c r="AD6" s="63"/>
      <c r="AE6" s="63"/>
      <c r="AF6" s="63"/>
      <c r="AG6" s="63"/>
    </row>
    <row r="7" spans="1:33" ht="21.95" customHeight="1" thickTop="1" x14ac:dyDescent="0.25">
      <c r="A7" s="63"/>
      <c r="B7" s="46"/>
      <c r="C7" s="46"/>
      <c r="D7" s="46"/>
      <c r="E7" s="49"/>
      <c r="F7" s="49"/>
      <c r="G7" s="63"/>
      <c r="H7" s="63"/>
      <c r="I7" s="63"/>
      <c r="J7" s="63"/>
      <c r="K7" s="63"/>
      <c r="L7" s="63"/>
      <c r="M7" s="63"/>
      <c r="N7" s="63"/>
      <c r="O7" s="63"/>
      <c r="P7" s="63"/>
      <c r="Q7" s="63"/>
      <c r="R7" s="63"/>
      <c r="S7" s="63"/>
      <c r="T7" s="63"/>
      <c r="U7" s="63"/>
      <c r="V7" s="63"/>
      <c r="W7" s="63"/>
      <c r="X7" s="63"/>
      <c r="Y7" s="63"/>
      <c r="Z7" s="63"/>
      <c r="AA7" s="63"/>
      <c r="AB7" s="63"/>
      <c r="AC7" s="63"/>
      <c r="AD7" s="63"/>
      <c r="AE7" s="63"/>
      <c r="AF7" s="63"/>
      <c r="AG7" s="63"/>
    </row>
    <row r="8" spans="1:33" x14ac:dyDescent="0.25">
      <c r="A8" s="63"/>
      <c r="B8" s="46"/>
      <c r="C8" s="46"/>
      <c r="D8" s="46"/>
      <c r="E8" s="48" t="s">
        <v>957</v>
      </c>
      <c r="F8" s="48"/>
      <c r="G8" s="63"/>
      <c r="H8" s="63"/>
      <c r="I8" s="63"/>
      <c r="J8" s="63"/>
      <c r="K8" s="63"/>
      <c r="L8" s="63"/>
      <c r="M8" s="63"/>
      <c r="N8" s="63"/>
      <c r="O8" s="63"/>
      <c r="P8" s="63"/>
      <c r="Q8" s="63"/>
      <c r="R8" s="63"/>
      <c r="S8" s="63"/>
      <c r="T8" s="63"/>
      <c r="U8" s="63"/>
      <c r="V8" s="63"/>
      <c r="W8" s="63"/>
      <c r="X8" s="63"/>
      <c r="Y8" s="63"/>
      <c r="Z8" s="63"/>
      <c r="AA8" s="63"/>
      <c r="AB8" s="63"/>
      <c r="AC8" s="63"/>
      <c r="AD8" s="63"/>
      <c r="AE8" s="63"/>
      <c r="AF8" s="63"/>
      <c r="AG8" s="63"/>
    </row>
    <row r="9" spans="1:33" ht="57.75" x14ac:dyDescent="0.25">
      <c r="A9" s="63"/>
      <c r="B9" s="46"/>
      <c r="C9" s="46"/>
      <c r="D9" s="46"/>
      <c r="E9" s="77" t="s">
        <v>993</v>
      </c>
      <c r="F9" s="48"/>
      <c r="G9" s="63"/>
      <c r="H9" s="63"/>
      <c r="I9" s="63"/>
      <c r="J9" s="63"/>
      <c r="K9" s="63"/>
      <c r="L9" s="63"/>
      <c r="M9" s="63"/>
      <c r="N9" s="63"/>
      <c r="O9" s="63"/>
      <c r="P9" s="63"/>
      <c r="Q9" s="63"/>
      <c r="R9" s="63"/>
      <c r="S9" s="63"/>
      <c r="T9" s="63"/>
      <c r="U9" s="63"/>
      <c r="V9" s="63"/>
      <c r="W9" s="63"/>
      <c r="X9" s="63"/>
      <c r="Y9" s="63"/>
      <c r="Z9" s="63"/>
      <c r="AA9" s="63"/>
      <c r="AB9" s="63"/>
      <c r="AC9" s="63"/>
      <c r="AD9" s="63"/>
      <c r="AE9" s="63"/>
      <c r="AF9" s="63"/>
      <c r="AG9" s="63"/>
    </row>
    <row r="10" spans="1:33" x14ac:dyDescent="0.25">
      <c r="A10" s="63"/>
      <c r="B10" s="46"/>
      <c r="C10" s="46"/>
      <c r="D10" s="46"/>
      <c r="E10" s="77"/>
      <c r="F10" s="48"/>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row>
    <row r="11" spans="1:33" x14ac:dyDescent="0.25">
      <c r="A11" s="63"/>
      <c r="B11" s="46"/>
      <c r="C11" s="46"/>
      <c r="D11" s="46"/>
      <c r="E11" s="48" t="s">
        <v>1468</v>
      </c>
      <c r="F11" s="48"/>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row>
    <row r="12" spans="1:33" ht="29.25" x14ac:dyDescent="0.25">
      <c r="A12" s="63"/>
      <c r="B12" s="46"/>
      <c r="C12" s="46"/>
      <c r="D12" s="46"/>
      <c r="E12" s="50" t="s">
        <v>1002</v>
      </c>
      <c r="F12" s="50"/>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row>
    <row r="13" spans="1:33" x14ac:dyDescent="0.25">
      <c r="A13" s="63"/>
      <c r="B13" s="46"/>
      <c r="C13" s="46"/>
      <c r="D13" s="46"/>
      <c r="E13" s="50" t="s">
        <v>1454</v>
      </c>
      <c r="F13" s="50"/>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row>
    <row r="14" spans="1:33" x14ac:dyDescent="0.25">
      <c r="A14" s="63"/>
      <c r="B14" s="46"/>
      <c r="C14" s="46"/>
      <c r="D14" s="46"/>
      <c r="E14" s="51" t="s">
        <v>989</v>
      </c>
      <c r="F14" s="51"/>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row>
    <row r="15" spans="1:33" x14ac:dyDescent="0.25">
      <c r="A15" s="63"/>
      <c r="B15" s="46"/>
      <c r="C15" s="46"/>
      <c r="D15" s="46"/>
      <c r="E15" s="51" t="s">
        <v>985</v>
      </c>
      <c r="F15" s="51"/>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row>
    <row r="16" spans="1:33" x14ac:dyDescent="0.25">
      <c r="A16" s="63"/>
      <c r="B16" s="46"/>
      <c r="C16" s="46"/>
      <c r="D16" s="46"/>
      <c r="E16" s="50" t="s">
        <v>986</v>
      </c>
      <c r="F16" s="51"/>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row>
    <row r="17" spans="1:33" x14ac:dyDescent="0.25">
      <c r="A17" s="63"/>
      <c r="B17" s="46"/>
      <c r="C17" s="46"/>
      <c r="D17" s="46"/>
      <c r="E17" s="51" t="s">
        <v>990</v>
      </c>
      <c r="F17" s="51"/>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row>
    <row r="18" spans="1:33" x14ac:dyDescent="0.25">
      <c r="A18" s="63"/>
      <c r="B18" s="46"/>
      <c r="C18" s="46"/>
      <c r="D18" s="46"/>
      <c r="E18" s="51" t="s">
        <v>991</v>
      </c>
      <c r="F18" s="51"/>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row>
    <row r="19" spans="1:33" x14ac:dyDescent="0.25">
      <c r="A19" s="63"/>
      <c r="B19" s="46"/>
      <c r="C19" s="46"/>
      <c r="D19" s="46"/>
      <c r="E19" s="51" t="s">
        <v>994</v>
      </c>
      <c r="F19" s="51"/>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row>
    <row r="20" spans="1:33" ht="14.45" customHeight="1" x14ac:dyDescent="0.25">
      <c r="A20" s="63"/>
      <c r="B20" s="46"/>
      <c r="C20" s="46"/>
      <c r="D20" s="46"/>
      <c r="E20" s="50" t="s">
        <v>1461</v>
      </c>
      <c r="F20" s="51"/>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row>
    <row r="21" spans="1:33" x14ac:dyDescent="0.25">
      <c r="A21" s="63"/>
      <c r="B21" s="46"/>
      <c r="C21" s="46"/>
      <c r="D21" s="46"/>
      <c r="E21" s="51" t="s">
        <v>1462</v>
      </c>
      <c r="F21" s="51"/>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row>
    <row r="22" spans="1:33" x14ac:dyDescent="0.25">
      <c r="A22" s="63"/>
      <c r="B22" s="46"/>
      <c r="C22" s="46"/>
      <c r="D22" s="46"/>
      <c r="E22" s="51"/>
      <c r="F22" s="51"/>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row>
    <row r="23" spans="1:33" x14ac:dyDescent="0.25">
      <c r="A23" s="63"/>
      <c r="B23" s="46"/>
      <c r="C23" s="46"/>
      <c r="D23" s="46"/>
      <c r="E23" s="48" t="s">
        <v>958</v>
      </c>
      <c r="F23" s="51"/>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row>
    <row r="24" spans="1:33" x14ac:dyDescent="0.25">
      <c r="A24" s="63"/>
      <c r="B24" s="46"/>
      <c r="C24" s="46"/>
      <c r="D24" s="46"/>
      <c r="E24" s="52" t="s">
        <v>1003</v>
      </c>
      <c r="F24" s="51"/>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row>
    <row r="25" spans="1:33" ht="30.6" customHeight="1" x14ac:dyDescent="0.25">
      <c r="A25" s="63"/>
      <c r="B25" s="46"/>
      <c r="C25" s="46"/>
      <c r="D25" s="46"/>
      <c r="E25" s="53" t="s">
        <v>1463</v>
      </c>
      <c r="F25" s="51"/>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row>
    <row r="26" spans="1:33" ht="61.5" customHeight="1" x14ac:dyDescent="0.25">
      <c r="A26" s="63"/>
      <c r="B26" s="46"/>
      <c r="C26" s="46"/>
      <c r="D26" s="46"/>
      <c r="E26" s="53" t="s">
        <v>1470</v>
      </c>
      <c r="F26" s="50"/>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row>
    <row r="27" spans="1:33" ht="30.95" customHeight="1" x14ac:dyDescent="0.25">
      <c r="A27" s="63"/>
      <c r="B27" s="46"/>
      <c r="C27" s="46"/>
      <c r="D27" s="46"/>
      <c r="E27" s="53" t="s">
        <v>1466</v>
      </c>
      <c r="F27" s="50"/>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row>
    <row r="28" spans="1:33" x14ac:dyDescent="0.25">
      <c r="A28" s="63"/>
      <c r="B28" s="46"/>
      <c r="C28" s="46"/>
      <c r="D28" s="46"/>
      <c r="E28" s="51" t="s">
        <v>959</v>
      </c>
      <c r="F28" s="51"/>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row>
    <row r="29" spans="1:33" x14ac:dyDescent="0.25">
      <c r="A29" s="63"/>
      <c r="B29" s="46"/>
      <c r="C29" s="46"/>
      <c r="D29" s="46"/>
      <c r="E29" s="51" t="s">
        <v>1464</v>
      </c>
      <c r="F29" s="51"/>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row>
    <row r="30" spans="1:33" x14ac:dyDescent="0.25">
      <c r="A30" s="63"/>
      <c r="B30" s="46"/>
      <c r="C30" s="46"/>
      <c r="D30" s="46"/>
      <c r="E30" s="50"/>
      <c r="F30" s="51"/>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row>
    <row r="31" spans="1:33" x14ac:dyDescent="0.25">
      <c r="A31" s="63"/>
      <c r="B31" s="46"/>
      <c r="C31" s="46"/>
      <c r="D31" s="46"/>
      <c r="E31" s="78" t="s">
        <v>995</v>
      </c>
      <c r="F31" s="51"/>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row>
    <row r="32" spans="1:33" ht="29.25" x14ac:dyDescent="0.25">
      <c r="A32" s="63"/>
      <c r="B32" s="46"/>
      <c r="C32" s="46"/>
      <c r="D32" s="46"/>
      <c r="E32" s="77" t="s">
        <v>1472</v>
      </c>
      <c r="F32" s="51"/>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row>
    <row r="33" spans="1:33" ht="29.25" x14ac:dyDescent="0.25">
      <c r="A33" s="63"/>
      <c r="B33" s="46"/>
      <c r="C33" s="46"/>
      <c r="D33" s="46"/>
      <c r="E33" s="77" t="s">
        <v>1473</v>
      </c>
      <c r="F33" s="51"/>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row>
    <row r="34" spans="1:33" x14ac:dyDescent="0.25">
      <c r="A34" s="63"/>
      <c r="B34" s="46"/>
      <c r="C34" s="46"/>
      <c r="D34" s="46"/>
      <c r="E34" s="50" t="s">
        <v>1004</v>
      </c>
      <c r="F34" s="51"/>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row>
    <row r="35" spans="1:33" ht="29.25" x14ac:dyDescent="0.25">
      <c r="A35" s="63"/>
      <c r="B35" s="46"/>
      <c r="C35" s="46"/>
      <c r="D35" s="46"/>
      <c r="E35" s="50" t="s">
        <v>997</v>
      </c>
      <c r="F35" s="51"/>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row>
    <row r="36" spans="1:33" x14ac:dyDescent="0.25">
      <c r="A36" s="63"/>
      <c r="B36" s="46"/>
      <c r="C36" s="46"/>
      <c r="D36" s="46"/>
      <c r="E36" s="50" t="s">
        <v>996</v>
      </c>
      <c r="F36" s="51"/>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row>
    <row r="37" spans="1:33" x14ac:dyDescent="0.25">
      <c r="A37" s="63"/>
      <c r="B37" s="46"/>
      <c r="C37" s="46"/>
      <c r="D37" s="46"/>
      <c r="E37" s="50" t="s">
        <v>1467</v>
      </c>
      <c r="F37" s="51"/>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row>
    <row r="38" spans="1:33" x14ac:dyDescent="0.25">
      <c r="A38" s="63"/>
      <c r="B38" s="46"/>
      <c r="C38" s="46"/>
      <c r="D38" s="46"/>
      <c r="E38" s="50"/>
      <c r="F38" s="51"/>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row>
    <row r="39" spans="1:33" x14ac:dyDescent="0.25">
      <c r="A39" s="63"/>
      <c r="B39" s="46"/>
      <c r="C39" s="46"/>
      <c r="D39" s="46"/>
      <c r="E39" s="50"/>
      <c r="F39" s="51"/>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row>
    <row r="40" spans="1:33" x14ac:dyDescent="0.25">
      <c r="A40" s="63"/>
      <c r="B40" s="46"/>
      <c r="C40" s="46"/>
      <c r="D40" s="46"/>
      <c r="E40" s="48" t="s">
        <v>960</v>
      </c>
      <c r="F40" s="51"/>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row>
    <row r="41" spans="1:33" ht="29.25" x14ac:dyDescent="0.25">
      <c r="A41" s="63"/>
      <c r="B41" s="46"/>
      <c r="C41" s="46"/>
      <c r="D41" s="46"/>
      <c r="E41" s="50" t="s">
        <v>1480</v>
      </c>
      <c r="F41" s="51"/>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row>
    <row r="42" spans="1:33" x14ac:dyDescent="0.25">
      <c r="A42" s="63"/>
      <c r="B42" s="46"/>
      <c r="C42" s="46"/>
      <c r="D42" s="46"/>
      <c r="E42" s="51"/>
      <c r="F42" s="51"/>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row>
    <row r="43" spans="1:33" x14ac:dyDescent="0.25">
      <c r="A43" s="63"/>
      <c r="B43" s="46"/>
      <c r="C43" s="46"/>
      <c r="D43" s="46"/>
      <c r="E43" s="50"/>
      <c r="F43" s="51"/>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row>
    <row r="44" spans="1:33" x14ac:dyDescent="0.25">
      <c r="A44" s="63"/>
      <c r="B44" s="46"/>
      <c r="C44" s="46"/>
      <c r="D44" s="46"/>
      <c r="E44" s="51"/>
      <c r="F44" s="51"/>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row>
    <row r="45" spans="1:33" x14ac:dyDescent="0.25">
      <c r="A45" s="63"/>
      <c r="B45" s="46"/>
      <c r="C45" s="46"/>
      <c r="D45" s="46"/>
      <c r="E45" s="48"/>
      <c r="F45" s="51"/>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row>
    <row r="46" spans="1:33" x14ac:dyDescent="0.25">
      <c r="A46" s="63"/>
      <c r="B46" s="46"/>
      <c r="C46" s="46"/>
      <c r="D46" s="46"/>
      <c r="E46" s="48"/>
      <c r="F46" s="51"/>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row>
    <row r="47" spans="1:33" ht="15.75" x14ac:dyDescent="0.25">
      <c r="A47" s="63"/>
      <c r="B47" s="54" t="s">
        <v>951</v>
      </c>
      <c r="C47" s="54"/>
      <c r="D47" s="54"/>
      <c r="E47" s="51"/>
      <c r="F47" s="51"/>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row>
    <row r="48" spans="1:33" ht="15.75" x14ac:dyDescent="0.25">
      <c r="A48" s="63"/>
      <c r="B48" s="54" t="s">
        <v>952</v>
      </c>
      <c r="C48" s="54"/>
      <c r="D48" s="54"/>
      <c r="E48" s="51"/>
      <c r="F48" s="51"/>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row>
    <row r="49" spans="1:33" ht="15.75" x14ac:dyDescent="0.25">
      <c r="A49" s="63"/>
      <c r="B49" s="54" t="s">
        <v>953</v>
      </c>
      <c r="C49" s="54"/>
      <c r="D49" s="54"/>
      <c r="E49" s="51"/>
      <c r="F49" s="51"/>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row>
    <row r="50" spans="1:33" ht="15.75" x14ac:dyDescent="0.25">
      <c r="A50" s="63"/>
      <c r="B50" s="54" t="s">
        <v>954</v>
      </c>
      <c r="C50" s="54"/>
      <c r="D50" s="54"/>
      <c r="E50" s="51"/>
      <c r="F50" s="51"/>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row>
    <row r="51" spans="1:33" ht="15.75" x14ac:dyDescent="0.25">
      <c r="A51" s="63"/>
      <c r="B51" s="54" t="s">
        <v>955</v>
      </c>
      <c r="C51" s="54"/>
      <c r="D51" s="54"/>
      <c r="E51" s="51"/>
      <c r="F51" s="51"/>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row>
    <row r="52" spans="1:33" x14ac:dyDescent="0.25">
      <c r="A52" s="63"/>
      <c r="B52" s="46"/>
      <c r="C52" s="46"/>
      <c r="D52" s="46"/>
      <c r="E52" s="46"/>
      <c r="F52" s="46"/>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row>
    <row r="53" spans="1:33" x14ac:dyDescent="0.25">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row>
    <row r="54" spans="1:33" x14ac:dyDescent="0.25">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row>
    <row r="55" spans="1:33" x14ac:dyDescent="0.25">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row>
    <row r="56" spans="1:33" x14ac:dyDescent="0.25">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row>
    <row r="57" spans="1:33" x14ac:dyDescent="0.25">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row>
    <row r="58" spans="1:33" x14ac:dyDescent="0.25">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row>
    <row r="59" spans="1:33" x14ac:dyDescent="0.25">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row>
    <row r="60" spans="1:33" x14ac:dyDescent="0.25">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row>
    <row r="61" spans="1:33" x14ac:dyDescent="0.25">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row>
    <row r="62" spans="1:33" x14ac:dyDescent="0.25">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row>
    <row r="63" spans="1:33" x14ac:dyDescent="0.25">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row>
    <row r="64" spans="1:33" x14ac:dyDescent="0.2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row>
    <row r="65" spans="1:33" x14ac:dyDescent="0.25">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row>
    <row r="66" spans="1:33" x14ac:dyDescent="0.25">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row>
    <row r="67" spans="1:33" x14ac:dyDescent="0.25">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row>
    <row r="68" spans="1:33" x14ac:dyDescent="0.25">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row>
    <row r="69" spans="1:33" x14ac:dyDescent="0.25">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row>
    <row r="70" spans="1:33" x14ac:dyDescent="0.25">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row>
    <row r="71" spans="1:33" x14ac:dyDescent="0.25">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row>
    <row r="72" spans="1:33" x14ac:dyDescent="0.25">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row>
    <row r="73" spans="1:33" x14ac:dyDescent="0.25">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row>
    <row r="74" spans="1:33" x14ac:dyDescent="0.25">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row>
    <row r="75" spans="1:33" x14ac:dyDescent="0.25">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row>
    <row r="76" spans="1:33" x14ac:dyDescent="0.25">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row>
    <row r="77" spans="1:33" x14ac:dyDescent="0.25">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row>
    <row r="78" spans="1:33" x14ac:dyDescent="0.25">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row>
    <row r="79" spans="1:33" x14ac:dyDescent="0.2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row>
    <row r="80" spans="1:33" x14ac:dyDescent="0.25">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row>
    <row r="81" spans="1:33" x14ac:dyDescent="0.25">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row>
    <row r="82" spans="1:33" x14ac:dyDescent="0.25">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row>
    <row r="83" spans="1:33" x14ac:dyDescent="0.25">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row>
    <row r="84" spans="1:33" x14ac:dyDescent="0.25">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row>
    <row r="85" spans="1:33" x14ac:dyDescent="0.25">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row>
    <row r="86" spans="1:33" x14ac:dyDescent="0.25">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row>
    <row r="87" spans="1:33" x14ac:dyDescent="0.25">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row>
    <row r="88" spans="1:33" x14ac:dyDescent="0.2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row>
    <row r="89" spans="1:33"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row>
    <row r="90" spans="1:33"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row>
    <row r="91" spans="1:33" x14ac:dyDescent="0.2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row>
    <row r="92" spans="1:33" x14ac:dyDescent="0.2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row>
    <row r="93" spans="1:33" x14ac:dyDescent="0.2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row>
    <row r="94" spans="1:33" x14ac:dyDescent="0.2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row>
    <row r="95" spans="1:33" x14ac:dyDescent="0.2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row>
    <row r="96" spans="1:33" x14ac:dyDescent="0.2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row>
    <row r="97" spans="1:33" x14ac:dyDescent="0.25">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row>
    <row r="98" spans="1:33" x14ac:dyDescent="0.2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row>
    <row r="99" spans="1:33"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row>
    <row r="100" spans="1:33" x14ac:dyDescent="0.2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row>
    <row r="101" spans="1:33" x14ac:dyDescent="0.2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row>
    <row r="102" spans="1:33" x14ac:dyDescent="0.2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row>
    <row r="103" spans="1:33"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row>
    <row r="104" spans="1:33"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row>
    <row r="105" spans="1:33"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row>
    <row r="106" spans="1:33"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row>
    <row r="107" spans="1:33"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row>
    <row r="108" spans="1:33"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row>
    <row r="109" spans="1:33"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row>
    <row r="110" spans="1:33"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row>
    <row r="111" spans="1:33"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row>
    <row r="112" spans="1:33"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row>
    <row r="113" spans="1:33"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row>
    <row r="114" spans="1:33" x14ac:dyDescent="0.2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c r="AB114" s="63"/>
      <c r="AC114" s="63"/>
      <c r="AD114" s="63"/>
      <c r="AE114" s="63"/>
      <c r="AF114" s="63"/>
      <c r="AG114" s="63"/>
    </row>
    <row r="115" spans="1:33" x14ac:dyDescent="0.2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row>
    <row r="116" spans="1:33" x14ac:dyDescent="0.2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row>
    <row r="117" spans="1:33" x14ac:dyDescent="0.2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row>
    <row r="118" spans="1:33" x14ac:dyDescent="0.2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row>
    <row r="119" spans="1:33" x14ac:dyDescent="0.2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row>
    <row r="120" spans="1:33"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row>
    <row r="121" spans="1:33"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row>
    <row r="122" spans="1:33" x14ac:dyDescent="0.2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row>
    <row r="123" spans="1:33" x14ac:dyDescent="0.2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row>
    <row r="124" spans="1:33" x14ac:dyDescent="0.2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row>
    <row r="125" spans="1:33" x14ac:dyDescent="0.2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row>
    <row r="126" spans="1:33"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row>
    <row r="127" spans="1:33" x14ac:dyDescent="0.2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row>
    <row r="128" spans="1:33"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row>
    <row r="129" spans="1:33"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row>
    <row r="130" spans="1:33"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row>
    <row r="131" spans="1:33"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row>
    <row r="132" spans="1:33"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row>
    <row r="133" spans="1:33"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row>
    <row r="134" spans="1:33"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row>
    <row r="135" spans="1:33"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row>
    <row r="136" spans="1:33"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row>
    <row r="137" spans="1:33"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row>
    <row r="138" spans="1:33"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row>
    <row r="139" spans="1:33"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row>
    <row r="140" spans="1:33"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row>
    <row r="141" spans="1:33"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row>
    <row r="142" spans="1:33"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row>
    <row r="143" spans="1:33"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row>
    <row r="144" spans="1:33"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row>
    <row r="145" spans="1:33"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row>
    <row r="146" spans="1:33"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row>
    <row r="147" spans="1:33"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row>
    <row r="148" spans="1:33"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row>
    <row r="149" spans="1:33"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row>
    <row r="150" spans="1:33"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row>
    <row r="151" spans="1:33"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row>
    <row r="152" spans="1:33"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row>
    <row r="153" spans="1:33"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row>
    <row r="154" spans="1:33"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row>
    <row r="155" spans="1:33"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row>
    <row r="156" spans="1:33"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row>
    <row r="157" spans="1:33"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row>
    <row r="158" spans="1:33" x14ac:dyDescent="0.2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row>
    <row r="159" spans="1:33" x14ac:dyDescent="0.2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row>
    <row r="160" spans="1:33" x14ac:dyDescent="0.2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row>
    <row r="161" spans="1:33" x14ac:dyDescent="0.2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row>
    <row r="162" spans="1:33" x14ac:dyDescent="0.2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row>
    <row r="163" spans="1:33" x14ac:dyDescent="0.2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row>
    <row r="164" spans="1:33" x14ac:dyDescent="0.2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row>
    <row r="165" spans="1:33" x14ac:dyDescent="0.2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row>
    <row r="166" spans="1:33" x14ac:dyDescent="0.2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row>
    <row r="167" spans="1:33" x14ac:dyDescent="0.2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row>
    <row r="168" spans="1:33" x14ac:dyDescent="0.2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c r="AF168" s="63"/>
      <c r="AG168" s="63"/>
    </row>
    <row r="169" spans="1:33" x14ac:dyDescent="0.2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row>
    <row r="170" spans="1:33" x14ac:dyDescent="0.2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c r="AB170" s="63"/>
      <c r="AC170" s="63"/>
      <c r="AD170" s="63"/>
      <c r="AE170" s="63"/>
      <c r="AF170" s="63"/>
      <c r="AG170" s="63"/>
    </row>
    <row r="171" spans="1:33" x14ac:dyDescent="0.2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c r="AB171" s="63"/>
      <c r="AC171" s="63"/>
      <c r="AD171" s="63"/>
      <c r="AE171" s="63"/>
      <c r="AF171" s="63"/>
      <c r="AG171" s="63"/>
    </row>
    <row r="172" spans="1:33" x14ac:dyDescent="0.2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c r="AB172" s="63"/>
      <c r="AC172" s="63"/>
      <c r="AD172" s="63"/>
      <c r="AE172" s="63"/>
      <c r="AF172" s="63"/>
      <c r="AG172" s="63"/>
    </row>
    <row r="173" spans="1:33" x14ac:dyDescent="0.2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c r="AB173" s="63"/>
      <c r="AC173" s="63"/>
      <c r="AD173" s="63"/>
      <c r="AE173" s="63"/>
      <c r="AF173" s="63"/>
      <c r="AG173" s="63"/>
    </row>
    <row r="174" spans="1:33" x14ac:dyDescent="0.2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c r="AB174" s="63"/>
      <c r="AC174" s="63"/>
      <c r="AD174" s="63"/>
      <c r="AE174" s="63"/>
      <c r="AF174" s="63"/>
      <c r="AG174" s="63"/>
    </row>
    <row r="175" spans="1:33" x14ac:dyDescent="0.2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row>
    <row r="176" spans="1:33" x14ac:dyDescent="0.2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c r="AB176" s="63"/>
      <c r="AC176" s="63"/>
      <c r="AD176" s="63"/>
      <c r="AE176" s="63"/>
      <c r="AF176" s="63"/>
      <c r="AG176" s="63"/>
    </row>
    <row r="177" spans="1:33" x14ac:dyDescent="0.2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row>
    <row r="178" spans="1:33" x14ac:dyDescent="0.2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row>
    <row r="179" spans="1:33" x14ac:dyDescent="0.2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c r="AB179" s="63"/>
      <c r="AC179" s="63"/>
      <c r="AD179" s="63"/>
      <c r="AE179" s="63"/>
      <c r="AF179" s="63"/>
      <c r="AG179" s="63"/>
    </row>
    <row r="180" spans="1:33" x14ac:dyDescent="0.2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row>
    <row r="181" spans="1:33" x14ac:dyDescent="0.2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row>
    <row r="182" spans="1:33" x14ac:dyDescent="0.2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c r="AB182" s="63"/>
      <c r="AC182" s="63"/>
      <c r="AD182" s="63"/>
      <c r="AE182" s="63"/>
      <c r="AF182" s="63"/>
      <c r="AG182" s="63"/>
    </row>
    <row r="183" spans="1:33" x14ac:dyDescent="0.2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63"/>
      <c r="AF183" s="63"/>
      <c r="AG183" s="63"/>
    </row>
    <row r="184" spans="1:33" x14ac:dyDescent="0.2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row>
    <row r="185" spans="1:33" x14ac:dyDescent="0.2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c r="AB185" s="63"/>
      <c r="AC185" s="63"/>
      <c r="AD185" s="63"/>
      <c r="AE185" s="63"/>
      <c r="AF185" s="63"/>
      <c r="AG185" s="63"/>
    </row>
    <row r="186" spans="1:33" x14ac:dyDescent="0.2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c r="AB186" s="63"/>
      <c r="AC186" s="63"/>
      <c r="AD186" s="63"/>
      <c r="AE186" s="63"/>
      <c r="AF186" s="63"/>
      <c r="AG186" s="63"/>
    </row>
    <row r="187" spans="1:33" x14ac:dyDescent="0.2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row>
    <row r="188" spans="1:33" x14ac:dyDescent="0.2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row>
    <row r="189" spans="1:33" x14ac:dyDescent="0.2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row>
    <row r="190" spans="1:33" x14ac:dyDescent="0.2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c r="AB190" s="63"/>
      <c r="AC190" s="63"/>
      <c r="AD190" s="63"/>
      <c r="AE190" s="63"/>
      <c r="AF190" s="63"/>
      <c r="AG190" s="63"/>
    </row>
    <row r="191" spans="1:33" x14ac:dyDescent="0.2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c r="AB191" s="63"/>
      <c r="AC191" s="63"/>
      <c r="AD191" s="63"/>
      <c r="AE191" s="63"/>
      <c r="AF191" s="63"/>
      <c r="AG191" s="63"/>
    </row>
    <row r="192" spans="1:33" x14ac:dyDescent="0.2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c r="AB192" s="63"/>
      <c r="AC192" s="63"/>
      <c r="AD192" s="63"/>
      <c r="AE192" s="63"/>
      <c r="AF192" s="63"/>
      <c r="AG192" s="63"/>
    </row>
    <row r="193" spans="1:33" x14ac:dyDescent="0.2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c r="AB193" s="63"/>
      <c r="AC193" s="63"/>
      <c r="AD193" s="63"/>
      <c r="AE193" s="63"/>
      <c r="AF193" s="63"/>
      <c r="AG193" s="63"/>
    </row>
    <row r="194" spans="1:33" x14ac:dyDescent="0.2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c r="AB194" s="63"/>
      <c r="AC194" s="63"/>
      <c r="AD194" s="63"/>
      <c r="AE194" s="63"/>
      <c r="AF194" s="63"/>
      <c r="AG194" s="63"/>
    </row>
    <row r="195" spans="1:33" x14ac:dyDescent="0.2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row>
    <row r="196" spans="1:33" x14ac:dyDescent="0.2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row>
    <row r="197" spans="1:33" x14ac:dyDescent="0.2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row>
    <row r="198" spans="1:33" x14ac:dyDescent="0.2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c r="AB198" s="63"/>
      <c r="AC198" s="63"/>
      <c r="AD198" s="63"/>
      <c r="AE198" s="63"/>
      <c r="AF198" s="63"/>
      <c r="AG198" s="63"/>
    </row>
    <row r="199" spans="1:33" x14ac:dyDescent="0.2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row>
    <row r="200" spans="1:33" x14ac:dyDescent="0.2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c r="AB200" s="63"/>
      <c r="AC200" s="63"/>
      <c r="AD200" s="63"/>
      <c r="AE200" s="63"/>
      <c r="AF200" s="63"/>
      <c r="AG200" s="63"/>
    </row>
    <row r="201" spans="1:33" x14ac:dyDescent="0.2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c r="AB201" s="63"/>
      <c r="AC201" s="63"/>
      <c r="AD201" s="63"/>
      <c r="AE201" s="63"/>
      <c r="AF201" s="63"/>
      <c r="AG201" s="63"/>
    </row>
    <row r="202" spans="1:33" x14ac:dyDescent="0.2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row>
    <row r="203" spans="1:33" x14ac:dyDescent="0.2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c r="AB203" s="63"/>
      <c r="AC203" s="63"/>
      <c r="AD203" s="63"/>
      <c r="AE203" s="63"/>
      <c r="AF203" s="63"/>
      <c r="AG203" s="63"/>
    </row>
    <row r="204" spans="1:33" x14ac:dyDescent="0.2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row>
    <row r="205" spans="1:33" x14ac:dyDescent="0.2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row>
    <row r="206" spans="1:33" x14ac:dyDescent="0.2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c r="AB206" s="63"/>
      <c r="AC206" s="63"/>
      <c r="AD206" s="63"/>
      <c r="AE206" s="63"/>
      <c r="AF206" s="63"/>
      <c r="AG206" s="63"/>
    </row>
    <row r="207" spans="1:33" x14ac:dyDescent="0.2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c r="AB207" s="63"/>
      <c r="AC207" s="63"/>
      <c r="AD207" s="63"/>
      <c r="AE207" s="63"/>
      <c r="AF207" s="63"/>
      <c r="AG207" s="63"/>
    </row>
    <row r="208" spans="1:33" x14ac:dyDescent="0.2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c r="AB208" s="63"/>
      <c r="AC208" s="63"/>
      <c r="AD208" s="63"/>
      <c r="AE208" s="63"/>
      <c r="AF208" s="63"/>
      <c r="AG208" s="63"/>
    </row>
    <row r="209" spans="1:33" x14ac:dyDescent="0.2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row>
    <row r="210" spans="1:33" x14ac:dyDescent="0.2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row>
    <row r="211" spans="1:33" x14ac:dyDescent="0.2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c r="AB211" s="63"/>
      <c r="AC211" s="63"/>
      <c r="AD211" s="63"/>
      <c r="AE211" s="63"/>
      <c r="AF211" s="63"/>
      <c r="AG211" s="63"/>
    </row>
    <row r="212" spans="1:33" x14ac:dyDescent="0.2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c r="AB212" s="63"/>
      <c r="AC212" s="63"/>
      <c r="AD212" s="63"/>
      <c r="AE212" s="63"/>
      <c r="AF212" s="63"/>
      <c r="AG212" s="63"/>
    </row>
    <row r="213" spans="1:33" x14ac:dyDescent="0.2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c r="AB213" s="63"/>
      <c r="AC213" s="63"/>
      <c r="AD213" s="63"/>
      <c r="AE213" s="63"/>
      <c r="AF213" s="63"/>
      <c r="AG213" s="63"/>
    </row>
    <row r="214" spans="1:33" x14ac:dyDescent="0.2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c r="AB214" s="63"/>
      <c r="AC214" s="63"/>
      <c r="AD214" s="63"/>
      <c r="AE214" s="63"/>
      <c r="AF214" s="63"/>
      <c r="AG214" s="63"/>
    </row>
    <row r="215" spans="1:33" x14ac:dyDescent="0.2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c r="AB215" s="63"/>
      <c r="AC215" s="63"/>
      <c r="AD215" s="63"/>
      <c r="AE215" s="63"/>
      <c r="AF215" s="63"/>
      <c r="AG215" s="63"/>
    </row>
    <row r="216" spans="1:33" x14ac:dyDescent="0.2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c r="AB216" s="63"/>
      <c r="AC216" s="63"/>
      <c r="AD216" s="63"/>
      <c r="AE216" s="63"/>
      <c r="AF216" s="63"/>
      <c r="AG216" s="63"/>
    </row>
    <row r="217" spans="1:33" x14ac:dyDescent="0.2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c r="AB217" s="63"/>
      <c r="AC217" s="63"/>
      <c r="AD217" s="63"/>
      <c r="AE217" s="63"/>
      <c r="AF217" s="63"/>
      <c r="AG217" s="63"/>
    </row>
    <row r="218" spans="1:33" x14ac:dyDescent="0.2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c r="AB218" s="63"/>
      <c r="AC218" s="63"/>
      <c r="AD218" s="63"/>
      <c r="AE218" s="63"/>
      <c r="AF218" s="63"/>
      <c r="AG218" s="63"/>
    </row>
    <row r="219" spans="1:33" x14ac:dyDescent="0.2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c r="AB219" s="63"/>
      <c r="AC219" s="63"/>
      <c r="AD219" s="63"/>
      <c r="AE219" s="63"/>
      <c r="AF219" s="63"/>
      <c r="AG219" s="63"/>
    </row>
    <row r="220" spans="1:33" x14ac:dyDescent="0.2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c r="AB220" s="63"/>
      <c r="AC220" s="63"/>
      <c r="AD220" s="63"/>
      <c r="AE220" s="63"/>
      <c r="AF220" s="63"/>
      <c r="AG220" s="63"/>
    </row>
    <row r="221" spans="1:33" x14ac:dyDescent="0.2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c r="AA221" s="63"/>
      <c r="AB221" s="63"/>
      <c r="AC221" s="63"/>
      <c r="AD221" s="63"/>
      <c r="AE221" s="63"/>
      <c r="AF221" s="63"/>
      <c r="AG221" s="63"/>
    </row>
    <row r="222" spans="1:33" x14ac:dyDescent="0.2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c r="AA222" s="63"/>
      <c r="AB222" s="63"/>
      <c r="AC222" s="63"/>
      <c r="AD222" s="63"/>
      <c r="AE222" s="63"/>
      <c r="AF222" s="63"/>
      <c r="AG222" s="63"/>
    </row>
    <row r="223" spans="1:33" x14ac:dyDescent="0.2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row>
    <row r="224" spans="1:33" x14ac:dyDescent="0.2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c r="AA224" s="63"/>
      <c r="AB224" s="63"/>
      <c r="AC224" s="63"/>
      <c r="AD224" s="63"/>
      <c r="AE224" s="63"/>
      <c r="AF224" s="63"/>
      <c r="AG224" s="63"/>
    </row>
    <row r="225" spans="1:33" x14ac:dyDescent="0.2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c r="AA225" s="63"/>
      <c r="AB225" s="63"/>
      <c r="AC225" s="63"/>
      <c r="AD225" s="63"/>
      <c r="AE225" s="63"/>
      <c r="AF225" s="63"/>
      <c r="AG225" s="63"/>
    </row>
    <row r="226" spans="1:33" x14ac:dyDescent="0.2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c r="AA226" s="63"/>
      <c r="AB226" s="63"/>
      <c r="AC226" s="63"/>
      <c r="AD226" s="63"/>
      <c r="AE226" s="63"/>
      <c r="AF226" s="63"/>
      <c r="AG226" s="63"/>
    </row>
    <row r="227" spans="1:33" x14ac:dyDescent="0.2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c r="AA227" s="63"/>
      <c r="AB227" s="63"/>
      <c r="AC227" s="63"/>
      <c r="AD227" s="63"/>
      <c r="AE227" s="63"/>
      <c r="AF227" s="63"/>
      <c r="AG227" s="63"/>
    </row>
    <row r="228" spans="1:33" x14ac:dyDescent="0.2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c r="AA228" s="63"/>
      <c r="AB228" s="63"/>
      <c r="AC228" s="63"/>
      <c r="AD228" s="63"/>
      <c r="AE228" s="63"/>
      <c r="AF228" s="63"/>
      <c r="AG228" s="63"/>
    </row>
    <row r="229" spans="1:33" x14ac:dyDescent="0.2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c r="AA229" s="63"/>
      <c r="AB229" s="63"/>
      <c r="AC229" s="63"/>
      <c r="AD229" s="63"/>
      <c r="AE229" s="63"/>
      <c r="AF229" s="63"/>
      <c r="AG229" s="63"/>
    </row>
    <row r="230" spans="1:33" x14ac:dyDescent="0.2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c r="AA230" s="63"/>
      <c r="AB230" s="63"/>
      <c r="AC230" s="63"/>
      <c r="AD230" s="63"/>
      <c r="AE230" s="63"/>
      <c r="AF230" s="63"/>
      <c r="AG230" s="63"/>
    </row>
    <row r="231" spans="1:33" x14ac:dyDescent="0.2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c r="AA231" s="63"/>
      <c r="AB231" s="63"/>
      <c r="AC231" s="63"/>
      <c r="AD231" s="63"/>
      <c r="AE231" s="63"/>
      <c r="AF231" s="63"/>
      <c r="AG231" s="63"/>
    </row>
    <row r="232" spans="1:33" x14ac:dyDescent="0.2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row>
    <row r="233" spans="1:33" x14ac:dyDescent="0.2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c r="AA233" s="63"/>
      <c r="AB233" s="63"/>
      <c r="AC233" s="63"/>
      <c r="AD233" s="63"/>
      <c r="AE233" s="63"/>
      <c r="AF233" s="63"/>
      <c r="AG233" s="63"/>
    </row>
    <row r="234" spans="1:33" x14ac:dyDescent="0.2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c r="AA234" s="63"/>
      <c r="AB234" s="63"/>
      <c r="AC234" s="63"/>
      <c r="AD234" s="63"/>
      <c r="AE234" s="63"/>
      <c r="AF234" s="63"/>
      <c r="AG234" s="63"/>
    </row>
    <row r="235" spans="1:33" x14ac:dyDescent="0.2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c r="AA235" s="63"/>
      <c r="AB235" s="63"/>
      <c r="AC235" s="63"/>
      <c r="AD235" s="63"/>
      <c r="AE235" s="63"/>
      <c r="AF235" s="63"/>
      <c r="AG235" s="63"/>
    </row>
    <row r="236" spans="1:33" x14ac:dyDescent="0.2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c r="AA236" s="63"/>
      <c r="AB236" s="63"/>
      <c r="AC236" s="63"/>
      <c r="AD236" s="63"/>
      <c r="AE236" s="63"/>
      <c r="AF236" s="63"/>
      <c r="AG236" s="63"/>
    </row>
    <row r="237" spans="1:33" x14ac:dyDescent="0.2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c r="AA237" s="63"/>
      <c r="AB237" s="63"/>
      <c r="AC237" s="63"/>
      <c r="AD237" s="63"/>
      <c r="AE237" s="63"/>
      <c r="AF237" s="63"/>
      <c r="AG237" s="63"/>
    </row>
    <row r="238" spans="1:33" x14ac:dyDescent="0.2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c r="AA238" s="63"/>
      <c r="AB238" s="63"/>
      <c r="AC238" s="63"/>
      <c r="AD238" s="63"/>
      <c r="AE238" s="63"/>
      <c r="AF238" s="63"/>
      <c r="AG238" s="63"/>
    </row>
    <row r="239" spans="1:33" x14ac:dyDescent="0.2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c r="AA239" s="63"/>
      <c r="AB239" s="63"/>
      <c r="AC239" s="63"/>
      <c r="AD239" s="63"/>
      <c r="AE239" s="63"/>
      <c r="AF239" s="63"/>
      <c r="AG239" s="63"/>
    </row>
    <row r="240" spans="1:33" x14ac:dyDescent="0.2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c r="AA240" s="63"/>
      <c r="AB240" s="63"/>
      <c r="AC240" s="63"/>
      <c r="AD240" s="63"/>
      <c r="AE240" s="63"/>
      <c r="AF240" s="63"/>
      <c r="AG240" s="63"/>
    </row>
    <row r="241" spans="1:33" x14ac:dyDescent="0.2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c r="AA241" s="63"/>
      <c r="AB241" s="63"/>
      <c r="AC241" s="63"/>
      <c r="AD241" s="63"/>
      <c r="AE241" s="63"/>
      <c r="AF241" s="63"/>
      <c r="AG241" s="63"/>
    </row>
    <row r="242" spans="1:33" x14ac:dyDescent="0.2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c r="AA242" s="63"/>
      <c r="AB242" s="63"/>
      <c r="AC242" s="63"/>
      <c r="AD242" s="63"/>
      <c r="AE242" s="63"/>
      <c r="AF242" s="63"/>
      <c r="AG242" s="63"/>
    </row>
    <row r="243" spans="1:33" x14ac:dyDescent="0.2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c r="AA243" s="63"/>
      <c r="AB243" s="63"/>
      <c r="AC243" s="63"/>
      <c r="AD243" s="63"/>
      <c r="AE243" s="63"/>
      <c r="AF243" s="63"/>
      <c r="AG243" s="63"/>
    </row>
    <row r="244" spans="1:33" x14ac:dyDescent="0.2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c r="AA244" s="63"/>
      <c r="AB244" s="63"/>
      <c r="AC244" s="63"/>
      <c r="AD244" s="63"/>
      <c r="AE244" s="63"/>
      <c r="AF244" s="63"/>
      <c r="AG244" s="63"/>
    </row>
    <row r="245" spans="1:33" x14ac:dyDescent="0.2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c r="AA245" s="63"/>
      <c r="AB245" s="63"/>
      <c r="AC245" s="63"/>
      <c r="AD245" s="63"/>
      <c r="AE245" s="63"/>
      <c r="AF245" s="63"/>
      <c r="AG245" s="63"/>
    </row>
    <row r="246" spans="1:33" x14ac:dyDescent="0.2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c r="AA246" s="63"/>
      <c r="AB246" s="63"/>
      <c r="AC246" s="63"/>
      <c r="AD246" s="63"/>
      <c r="AE246" s="63"/>
      <c r="AF246" s="63"/>
      <c r="AG246" s="63"/>
    </row>
    <row r="247" spans="1:33" x14ac:dyDescent="0.2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row>
    <row r="248" spans="1:33" x14ac:dyDescent="0.2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row>
    <row r="249" spans="1:33" x14ac:dyDescent="0.2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c r="AA249" s="63"/>
      <c r="AB249" s="63"/>
      <c r="AC249" s="63"/>
      <c r="AD249" s="63"/>
      <c r="AE249" s="63"/>
      <c r="AF249" s="63"/>
      <c r="AG249" s="63"/>
    </row>
    <row r="250" spans="1:33" x14ac:dyDescent="0.2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row>
    <row r="251" spans="1:33" x14ac:dyDescent="0.2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c r="AA251" s="63"/>
      <c r="AB251" s="63"/>
      <c r="AC251" s="63"/>
      <c r="AD251" s="63"/>
      <c r="AE251" s="63"/>
      <c r="AF251" s="63"/>
      <c r="AG251" s="63"/>
    </row>
    <row r="252" spans="1:33" x14ac:dyDescent="0.2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c r="AA252" s="63"/>
      <c r="AB252" s="63"/>
      <c r="AC252" s="63"/>
      <c r="AD252" s="63"/>
      <c r="AE252" s="63"/>
      <c r="AF252" s="63"/>
      <c r="AG252" s="63"/>
    </row>
    <row r="253" spans="1:33" x14ac:dyDescent="0.2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c r="AA253" s="63"/>
      <c r="AB253" s="63"/>
      <c r="AC253" s="63"/>
      <c r="AD253" s="63"/>
      <c r="AE253" s="63"/>
      <c r="AF253" s="63"/>
      <c r="AG253" s="63"/>
    </row>
    <row r="254" spans="1:33" x14ac:dyDescent="0.2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c r="AA254" s="63"/>
      <c r="AB254" s="63"/>
      <c r="AC254" s="63"/>
      <c r="AD254" s="63"/>
      <c r="AE254" s="63"/>
      <c r="AF254" s="63"/>
      <c r="AG254" s="63"/>
    </row>
    <row r="255" spans="1:33" x14ac:dyDescent="0.2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c r="AA255" s="63"/>
      <c r="AB255" s="63"/>
      <c r="AC255" s="63"/>
      <c r="AD255" s="63"/>
      <c r="AE255" s="63"/>
      <c r="AF255" s="63"/>
      <c r="AG255" s="63"/>
    </row>
    <row r="256" spans="1:33" x14ac:dyDescent="0.2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c r="AA256" s="63"/>
      <c r="AB256" s="63"/>
      <c r="AC256" s="63"/>
      <c r="AD256" s="63"/>
      <c r="AE256" s="63"/>
      <c r="AF256" s="63"/>
      <c r="AG256" s="63"/>
    </row>
    <row r="257" spans="1:33" x14ac:dyDescent="0.2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c r="AA257" s="63"/>
      <c r="AB257" s="63"/>
      <c r="AC257" s="63"/>
      <c r="AD257" s="63"/>
      <c r="AE257" s="63"/>
      <c r="AF257" s="63"/>
      <c r="AG257" s="63"/>
    </row>
  </sheetData>
  <sheetProtection algorithmName="SHA-512" hashValue="IFxY8+xT0qVuEXTlSTgIK6qIkRJ17A9eAC99SHCQ6beaGU7yAOygzxcNWrTBcXT+r4XdiFPstK3ZJpAr7HHxbw==" saltValue="g0ZgfHyQkH4IDoJP4LpIzA=="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725CF-07AE-41DF-B13F-78921B825557}">
  <dimension ref="A1:N402"/>
  <sheetViews>
    <sheetView topLeftCell="A372" workbookViewId="0">
      <selection activeCell="H402" sqref="H402"/>
    </sheetView>
  </sheetViews>
  <sheetFormatPr defaultRowHeight="15" x14ac:dyDescent="0.25"/>
  <cols>
    <col min="4" max="4" width="38.85546875" bestFit="1" customWidth="1"/>
  </cols>
  <sheetData>
    <row r="1" spans="1:14" x14ac:dyDescent="0.25">
      <c r="A1" t="s">
        <v>739</v>
      </c>
      <c r="B1" t="s">
        <v>740</v>
      </c>
      <c r="C1" t="s">
        <v>741</v>
      </c>
      <c r="D1" t="s">
        <v>742</v>
      </c>
      <c r="E1" t="s">
        <v>743</v>
      </c>
      <c r="F1" t="s">
        <v>744</v>
      </c>
      <c r="G1" t="s">
        <v>745</v>
      </c>
      <c r="H1" t="s">
        <v>746</v>
      </c>
      <c r="I1" t="s">
        <v>747</v>
      </c>
      <c r="J1" t="s">
        <v>748</v>
      </c>
      <c r="K1" t="s">
        <v>749</v>
      </c>
      <c r="L1" t="s">
        <v>750</v>
      </c>
      <c r="M1" t="s">
        <v>751</v>
      </c>
      <c r="N1" t="s">
        <v>752</v>
      </c>
    </row>
    <row r="2" spans="1:14" x14ac:dyDescent="0.25">
      <c r="A2" t="s">
        <v>753</v>
      </c>
      <c r="B2" t="s">
        <v>66</v>
      </c>
      <c r="C2" t="s">
        <v>83</v>
      </c>
      <c r="D2" t="s">
        <v>754</v>
      </c>
      <c r="E2">
        <v>6181390</v>
      </c>
      <c r="F2">
        <v>5136660</v>
      </c>
      <c r="G2">
        <v>5707510</v>
      </c>
      <c r="H2">
        <v>4065640</v>
      </c>
      <c r="I2">
        <v>2573890</v>
      </c>
      <c r="J2">
        <v>1378050</v>
      </c>
      <c r="K2">
        <v>921280</v>
      </c>
      <c r="L2">
        <v>158980</v>
      </c>
      <c r="M2">
        <v>5600</v>
      </c>
      <c r="N2">
        <v>26128990</v>
      </c>
    </row>
    <row r="3" spans="1:14" x14ac:dyDescent="0.25">
      <c r="A3" t="s">
        <v>755</v>
      </c>
      <c r="B3" t="s">
        <v>66</v>
      </c>
      <c r="C3" t="s">
        <v>86</v>
      </c>
      <c r="D3" t="s">
        <v>756</v>
      </c>
      <c r="E3">
        <v>5970220</v>
      </c>
      <c r="F3">
        <v>4833480</v>
      </c>
      <c r="G3">
        <v>5392190</v>
      </c>
      <c r="H3">
        <v>3831140</v>
      </c>
      <c r="I3">
        <v>2379190</v>
      </c>
      <c r="J3">
        <v>1259760</v>
      </c>
      <c r="K3">
        <v>867540</v>
      </c>
      <c r="L3">
        <v>146070</v>
      </c>
      <c r="M3" t="s">
        <v>49</v>
      </c>
      <c r="N3">
        <v>24679590</v>
      </c>
    </row>
    <row r="4" spans="1:14" x14ac:dyDescent="0.25">
      <c r="A4" t="s">
        <v>757</v>
      </c>
      <c r="B4" t="s">
        <v>66</v>
      </c>
      <c r="C4" t="s">
        <v>89</v>
      </c>
      <c r="D4" t="s">
        <v>758</v>
      </c>
      <c r="E4">
        <v>665860</v>
      </c>
      <c r="F4">
        <v>197510</v>
      </c>
      <c r="G4">
        <v>186570</v>
      </c>
      <c r="H4">
        <v>105300</v>
      </c>
      <c r="I4">
        <v>54930</v>
      </c>
      <c r="J4">
        <v>23840</v>
      </c>
      <c r="K4">
        <v>13300</v>
      </c>
      <c r="L4">
        <v>1490</v>
      </c>
      <c r="M4" t="s">
        <v>49</v>
      </c>
      <c r="N4">
        <v>1248790</v>
      </c>
    </row>
    <row r="5" spans="1:14" x14ac:dyDescent="0.25">
      <c r="A5" t="s">
        <v>759</v>
      </c>
      <c r="B5">
        <v>1355</v>
      </c>
      <c r="C5" t="s">
        <v>160</v>
      </c>
      <c r="D5" t="s">
        <v>760</v>
      </c>
      <c r="E5">
        <v>143910</v>
      </c>
      <c r="F5">
        <v>34620</v>
      </c>
      <c r="G5">
        <v>30940</v>
      </c>
      <c r="H5">
        <v>21880</v>
      </c>
      <c r="I5">
        <v>10560</v>
      </c>
      <c r="J5">
        <v>4120</v>
      </c>
      <c r="K5">
        <v>2190</v>
      </c>
      <c r="L5">
        <v>280</v>
      </c>
      <c r="M5" t="s">
        <v>49</v>
      </c>
      <c r="N5">
        <v>248500</v>
      </c>
    </row>
    <row r="6" spans="1:14" x14ac:dyDescent="0.25">
      <c r="A6" t="s">
        <v>759</v>
      </c>
      <c r="B6">
        <v>1350</v>
      </c>
      <c r="C6" t="s">
        <v>161</v>
      </c>
      <c r="D6" t="s">
        <v>761</v>
      </c>
      <c r="E6">
        <v>22800</v>
      </c>
      <c r="F6">
        <v>10680</v>
      </c>
      <c r="G6">
        <v>7390</v>
      </c>
      <c r="H6">
        <v>5470</v>
      </c>
      <c r="I6">
        <v>3130</v>
      </c>
      <c r="J6">
        <v>1270</v>
      </c>
      <c r="K6">
        <v>580</v>
      </c>
      <c r="L6">
        <v>50</v>
      </c>
      <c r="M6" t="s">
        <v>49</v>
      </c>
      <c r="N6">
        <v>51360</v>
      </c>
    </row>
    <row r="7" spans="1:14" x14ac:dyDescent="0.25">
      <c r="A7" t="s">
        <v>759</v>
      </c>
      <c r="B7">
        <v>724</v>
      </c>
      <c r="C7" t="s">
        <v>162</v>
      </c>
      <c r="D7" t="s">
        <v>762</v>
      </c>
      <c r="E7">
        <v>24010</v>
      </c>
      <c r="F7">
        <v>7490</v>
      </c>
      <c r="G7">
        <v>6310</v>
      </c>
      <c r="H7">
        <v>3340</v>
      </c>
      <c r="I7">
        <v>1750</v>
      </c>
      <c r="J7">
        <v>740</v>
      </c>
      <c r="K7">
        <v>520</v>
      </c>
      <c r="L7">
        <v>80</v>
      </c>
      <c r="M7" t="s">
        <v>49</v>
      </c>
      <c r="N7">
        <v>44260</v>
      </c>
    </row>
    <row r="8" spans="1:14" x14ac:dyDescent="0.25">
      <c r="A8" t="s">
        <v>759</v>
      </c>
      <c r="B8">
        <v>734</v>
      </c>
      <c r="C8" t="s">
        <v>163</v>
      </c>
      <c r="D8" t="s">
        <v>763</v>
      </c>
      <c r="E8">
        <v>33200</v>
      </c>
      <c r="F8">
        <v>10860</v>
      </c>
      <c r="G8">
        <v>11000</v>
      </c>
      <c r="H8">
        <v>5230</v>
      </c>
      <c r="I8">
        <v>2530</v>
      </c>
      <c r="J8">
        <v>880</v>
      </c>
      <c r="K8">
        <v>540</v>
      </c>
      <c r="L8">
        <v>50</v>
      </c>
      <c r="M8" t="s">
        <v>49</v>
      </c>
      <c r="N8">
        <v>64280</v>
      </c>
    </row>
    <row r="9" spans="1:14" x14ac:dyDescent="0.25">
      <c r="A9" t="s">
        <v>759</v>
      </c>
      <c r="B9">
        <v>2935</v>
      </c>
      <c r="C9" t="s">
        <v>764</v>
      </c>
      <c r="D9" t="s">
        <v>765</v>
      </c>
      <c r="E9">
        <v>70600</v>
      </c>
      <c r="F9">
        <v>24980</v>
      </c>
      <c r="G9">
        <v>20380</v>
      </c>
      <c r="H9">
        <v>16970</v>
      </c>
      <c r="I9">
        <v>11120</v>
      </c>
      <c r="J9">
        <v>6880</v>
      </c>
      <c r="K9">
        <v>4270</v>
      </c>
      <c r="L9">
        <v>550</v>
      </c>
      <c r="M9" t="s">
        <v>49</v>
      </c>
      <c r="N9">
        <v>155750</v>
      </c>
    </row>
    <row r="10" spans="1:14" x14ac:dyDescent="0.25">
      <c r="A10" t="s">
        <v>759</v>
      </c>
      <c r="B10">
        <v>728</v>
      </c>
      <c r="C10" t="s">
        <v>164</v>
      </c>
      <c r="D10" t="s">
        <v>766</v>
      </c>
      <c r="E10">
        <v>26780</v>
      </c>
      <c r="F10">
        <v>13450</v>
      </c>
      <c r="G10">
        <v>14220</v>
      </c>
      <c r="H10">
        <v>5760</v>
      </c>
      <c r="I10">
        <v>3410</v>
      </c>
      <c r="J10">
        <v>950</v>
      </c>
      <c r="K10">
        <v>400</v>
      </c>
      <c r="L10">
        <v>30</v>
      </c>
      <c r="M10" t="s">
        <v>49</v>
      </c>
      <c r="N10">
        <v>64980</v>
      </c>
    </row>
    <row r="11" spans="1:14" x14ac:dyDescent="0.25">
      <c r="A11" t="s">
        <v>759</v>
      </c>
      <c r="B11">
        <v>738</v>
      </c>
      <c r="C11" t="s">
        <v>165</v>
      </c>
      <c r="D11" t="s">
        <v>767</v>
      </c>
      <c r="E11">
        <v>35160</v>
      </c>
      <c r="F11">
        <v>17060</v>
      </c>
      <c r="G11">
        <v>16060</v>
      </c>
      <c r="H11">
        <v>9870</v>
      </c>
      <c r="I11">
        <v>5920</v>
      </c>
      <c r="J11">
        <v>2610</v>
      </c>
      <c r="K11">
        <v>1370</v>
      </c>
      <c r="L11">
        <v>120</v>
      </c>
      <c r="M11" t="s">
        <v>49</v>
      </c>
      <c r="N11">
        <v>88160</v>
      </c>
    </row>
    <row r="12" spans="1:14" x14ac:dyDescent="0.25">
      <c r="A12" t="s">
        <v>768</v>
      </c>
      <c r="B12" t="s">
        <v>66</v>
      </c>
      <c r="C12" t="s">
        <v>769</v>
      </c>
      <c r="D12" t="s">
        <v>770</v>
      </c>
      <c r="E12">
        <v>309410</v>
      </c>
      <c r="F12">
        <v>78370</v>
      </c>
      <c r="G12">
        <v>80270</v>
      </c>
      <c r="H12">
        <v>36780</v>
      </c>
      <c r="I12">
        <v>16510</v>
      </c>
      <c r="J12">
        <v>6400</v>
      </c>
      <c r="K12">
        <v>3440</v>
      </c>
      <c r="L12">
        <v>320</v>
      </c>
      <c r="M12" t="s">
        <v>49</v>
      </c>
      <c r="N12">
        <v>531500</v>
      </c>
    </row>
    <row r="13" spans="1:14" x14ac:dyDescent="0.25">
      <c r="A13" t="s">
        <v>759</v>
      </c>
      <c r="B13">
        <v>4505</v>
      </c>
      <c r="C13" t="s">
        <v>771</v>
      </c>
      <c r="D13" t="s">
        <v>166</v>
      </c>
      <c r="E13">
        <v>56490</v>
      </c>
      <c r="F13">
        <v>12850</v>
      </c>
      <c r="G13">
        <v>15360</v>
      </c>
      <c r="H13">
        <v>5700</v>
      </c>
      <c r="I13">
        <v>2470</v>
      </c>
      <c r="J13">
        <v>860</v>
      </c>
      <c r="K13">
        <v>370</v>
      </c>
      <c r="L13">
        <v>50</v>
      </c>
      <c r="M13" t="s">
        <v>49</v>
      </c>
      <c r="N13">
        <v>94160</v>
      </c>
    </row>
    <row r="14" spans="1:14" x14ac:dyDescent="0.25">
      <c r="A14" t="s">
        <v>759</v>
      </c>
      <c r="B14">
        <v>4510</v>
      </c>
      <c r="C14" t="s">
        <v>167</v>
      </c>
      <c r="D14" t="s">
        <v>168</v>
      </c>
      <c r="E14">
        <v>76760</v>
      </c>
      <c r="F14">
        <v>20650</v>
      </c>
      <c r="G14">
        <v>19410</v>
      </c>
      <c r="H14">
        <v>9160</v>
      </c>
      <c r="I14">
        <v>4800</v>
      </c>
      <c r="J14">
        <v>2330</v>
      </c>
      <c r="K14">
        <v>1750</v>
      </c>
      <c r="L14">
        <v>130</v>
      </c>
      <c r="M14" t="s">
        <v>49</v>
      </c>
      <c r="N14">
        <v>135000</v>
      </c>
    </row>
    <row r="15" spans="1:14" x14ac:dyDescent="0.25">
      <c r="A15" t="s">
        <v>759</v>
      </c>
      <c r="B15">
        <v>4515</v>
      </c>
      <c r="C15" t="s">
        <v>169</v>
      </c>
      <c r="D15" t="s">
        <v>170</v>
      </c>
      <c r="E15">
        <v>50360</v>
      </c>
      <c r="F15">
        <v>15780</v>
      </c>
      <c r="G15">
        <v>19470</v>
      </c>
      <c r="H15">
        <v>8030</v>
      </c>
      <c r="I15">
        <v>4130</v>
      </c>
      <c r="J15">
        <v>1380</v>
      </c>
      <c r="K15">
        <v>360</v>
      </c>
      <c r="L15">
        <v>40</v>
      </c>
      <c r="M15" t="s">
        <v>49</v>
      </c>
      <c r="N15">
        <v>99560</v>
      </c>
    </row>
    <row r="16" spans="1:14" x14ac:dyDescent="0.25">
      <c r="A16" t="s">
        <v>759</v>
      </c>
      <c r="B16">
        <v>4520</v>
      </c>
      <c r="C16" t="s">
        <v>171</v>
      </c>
      <c r="D16" t="s">
        <v>172</v>
      </c>
      <c r="E16">
        <v>45880</v>
      </c>
      <c r="F16">
        <v>10220</v>
      </c>
      <c r="G16">
        <v>8530</v>
      </c>
      <c r="H16">
        <v>4720</v>
      </c>
      <c r="I16">
        <v>1800</v>
      </c>
      <c r="J16">
        <v>720</v>
      </c>
      <c r="K16">
        <v>330</v>
      </c>
      <c r="L16">
        <v>40</v>
      </c>
      <c r="M16" t="s">
        <v>49</v>
      </c>
      <c r="N16">
        <v>72240</v>
      </c>
    </row>
    <row r="17" spans="1:14" x14ac:dyDescent="0.25">
      <c r="A17" t="s">
        <v>759</v>
      </c>
      <c r="B17">
        <v>4525</v>
      </c>
      <c r="C17" t="s">
        <v>173</v>
      </c>
      <c r="D17" t="s">
        <v>174</v>
      </c>
      <c r="E17">
        <v>79920</v>
      </c>
      <c r="F17">
        <v>18860</v>
      </c>
      <c r="G17">
        <v>17500</v>
      </c>
      <c r="H17">
        <v>9160</v>
      </c>
      <c r="I17">
        <v>3300</v>
      </c>
      <c r="J17">
        <v>1110</v>
      </c>
      <c r="K17">
        <v>630</v>
      </c>
      <c r="L17">
        <v>60</v>
      </c>
      <c r="M17" t="s">
        <v>49</v>
      </c>
      <c r="N17">
        <v>130540</v>
      </c>
    </row>
    <row r="18" spans="1:14" x14ac:dyDescent="0.25">
      <c r="A18" t="s">
        <v>757</v>
      </c>
      <c r="B18" t="s">
        <v>66</v>
      </c>
      <c r="C18" t="s">
        <v>92</v>
      </c>
      <c r="D18" t="s">
        <v>772</v>
      </c>
      <c r="E18">
        <v>1360080</v>
      </c>
      <c r="F18">
        <v>674910</v>
      </c>
      <c r="G18">
        <v>585700</v>
      </c>
      <c r="H18">
        <v>341710</v>
      </c>
      <c r="I18">
        <v>200500</v>
      </c>
      <c r="J18">
        <v>97550</v>
      </c>
      <c r="K18">
        <v>62680</v>
      </c>
      <c r="L18">
        <v>6960</v>
      </c>
      <c r="M18" t="s">
        <v>49</v>
      </c>
      <c r="N18">
        <v>3330090</v>
      </c>
    </row>
    <row r="19" spans="1:14" x14ac:dyDescent="0.25">
      <c r="A19" t="s">
        <v>759</v>
      </c>
      <c r="B19">
        <v>2372</v>
      </c>
      <c r="C19" t="s">
        <v>175</v>
      </c>
      <c r="D19" t="s">
        <v>773</v>
      </c>
      <c r="E19">
        <v>35570</v>
      </c>
      <c r="F19">
        <v>9420</v>
      </c>
      <c r="G19">
        <v>8500</v>
      </c>
      <c r="H19">
        <v>4480</v>
      </c>
      <c r="I19">
        <v>2160</v>
      </c>
      <c r="J19">
        <v>810</v>
      </c>
      <c r="K19">
        <v>580</v>
      </c>
      <c r="L19">
        <v>70</v>
      </c>
      <c r="M19" t="s">
        <v>49</v>
      </c>
      <c r="N19">
        <v>61580</v>
      </c>
    </row>
    <row r="20" spans="1:14" x14ac:dyDescent="0.25">
      <c r="A20" t="s">
        <v>759</v>
      </c>
      <c r="B20">
        <v>2373</v>
      </c>
      <c r="C20" t="s">
        <v>176</v>
      </c>
      <c r="D20" t="s">
        <v>774</v>
      </c>
      <c r="E20">
        <v>32090</v>
      </c>
      <c r="F20">
        <v>21040</v>
      </c>
      <c r="G20">
        <v>11300</v>
      </c>
      <c r="H20">
        <v>4720</v>
      </c>
      <c r="I20">
        <v>1900</v>
      </c>
      <c r="J20">
        <v>570</v>
      </c>
      <c r="K20">
        <v>250</v>
      </c>
      <c r="L20">
        <v>30</v>
      </c>
      <c r="M20" t="s">
        <v>49</v>
      </c>
      <c r="N20">
        <v>71900</v>
      </c>
    </row>
    <row r="21" spans="1:14" x14ac:dyDescent="0.25">
      <c r="A21" t="s">
        <v>759</v>
      </c>
      <c r="B21">
        <v>660</v>
      </c>
      <c r="C21" t="s">
        <v>177</v>
      </c>
      <c r="D21" t="s">
        <v>775</v>
      </c>
      <c r="E21">
        <v>30930</v>
      </c>
      <c r="F21">
        <v>37100</v>
      </c>
      <c r="G21">
        <v>35120</v>
      </c>
      <c r="H21">
        <v>26620</v>
      </c>
      <c r="I21">
        <v>21220</v>
      </c>
      <c r="J21">
        <v>14310</v>
      </c>
      <c r="K21">
        <v>12480</v>
      </c>
      <c r="L21">
        <v>1880</v>
      </c>
      <c r="M21" t="s">
        <v>49</v>
      </c>
      <c r="N21">
        <v>179670</v>
      </c>
    </row>
    <row r="22" spans="1:14" x14ac:dyDescent="0.25">
      <c r="A22" t="s">
        <v>759</v>
      </c>
      <c r="B22">
        <v>665</v>
      </c>
      <c r="C22" t="s">
        <v>178</v>
      </c>
      <c r="D22" t="s">
        <v>776</v>
      </c>
      <c r="E22">
        <v>34740</v>
      </c>
      <c r="F22">
        <v>37660</v>
      </c>
      <c r="G22">
        <v>31640</v>
      </c>
      <c r="H22">
        <v>21560</v>
      </c>
      <c r="I22">
        <v>16430</v>
      </c>
      <c r="J22">
        <v>10010</v>
      </c>
      <c r="K22">
        <v>7700</v>
      </c>
      <c r="L22">
        <v>610</v>
      </c>
      <c r="M22" t="s">
        <v>49</v>
      </c>
      <c r="N22">
        <v>160340</v>
      </c>
    </row>
    <row r="23" spans="1:14" x14ac:dyDescent="0.25">
      <c r="A23" t="s">
        <v>759</v>
      </c>
      <c r="B23">
        <v>650</v>
      </c>
      <c r="C23" t="s">
        <v>179</v>
      </c>
      <c r="D23" t="s">
        <v>777</v>
      </c>
      <c r="E23">
        <v>27090</v>
      </c>
      <c r="F23">
        <v>12420</v>
      </c>
      <c r="G23">
        <v>8120</v>
      </c>
      <c r="H23">
        <v>5080</v>
      </c>
      <c r="I23">
        <v>3730</v>
      </c>
      <c r="J23">
        <v>1220</v>
      </c>
      <c r="K23">
        <v>350</v>
      </c>
      <c r="L23">
        <v>40</v>
      </c>
      <c r="M23" t="s">
        <v>49</v>
      </c>
      <c r="N23">
        <v>58050</v>
      </c>
    </row>
    <row r="24" spans="1:14" x14ac:dyDescent="0.25">
      <c r="A24" t="s">
        <v>759</v>
      </c>
      <c r="B24">
        <v>655</v>
      </c>
      <c r="C24" t="s">
        <v>180</v>
      </c>
      <c r="D24" t="s">
        <v>778</v>
      </c>
      <c r="E24">
        <v>26870</v>
      </c>
      <c r="F24">
        <v>20710</v>
      </c>
      <c r="G24">
        <v>19330</v>
      </c>
      <c r="H24">
        <v>11920</v>
      </c>
      <c r="I24">
        <v>7390</v>
      </c>
      <c r="J24">
        <v>4520</v>
      </c>
      <c r="K24">
        <v>2640</v>
      </c>
      <c r="L24">
        <v>220</v>
      </c>
      <c r="M24" t="s">
        <v>49</v>
      </c>
      <c r="N24">
        <v>93600</v>
      </c>
    </row>
    <row r="25" spans="1:14" x14ac:dyDescent="0.25">
      <c r="A25" t="s">
        <v>768</v>
      </c>
      <c r="B25" t="s">
        <v>66</v>
      </c>
      <c r="C25" t="s">
        <v>779</v>
      </c>
      <c r="D25" t="s">
        <v>780</v>
      </c>
      <c r="E25">
        <v>92960</v>
      </c>
      <c r="F25">
        <v>48690</v>
      </c>
      <c r="G25">
        <v>41980</v>
      </c>
      <c r="H25">
        <v>31840</v>
      </c>
      <c r="I25">
        <v>19840</v>
      </c>
      <c r="J25">
        <v>8850</v>
      </c>
      <c r="K25">
        <v>4260</v>
      </c>
      <c r="L25">
        <v>410</v>
      </c>
      <c r="M25" t="s">
        <v>49</v>
      </c>
      <c r="N25">
        <v>248830</v>
      </c>
    </row>
    <row r="26" spans="1:14" x14ac:dyDescent="0.25">
      <c r="A26" t="s">
        <v>759</v>
      </c>
      <c r="B26">
        <v>905</v>
      </c>
      <c r="C26" t="s">
        <v>181</v>
      </c>
      <c r="D26" t="s">
        <v>182</v>
      </c>
      <c r="E26">
        <v>22180</v>
      </c>
      <c r="F26">
        <v>7860</v>
      </c>
      <c r="G26">
        <v>7300</v>
      </c>
      <c r="H26">
        <v>5550</v>
      </c>
      <c r="I26">
        <v>3060</v>
      </c>
      <c r="J26">
        <v>1100</v>
      </c>
      <c r="K26">
        <v>450</v>
      </c>
      <c r="L26">
        <v>30</v>
      </c>
      <c r="M26" t="s">
        <v>49</v>
      </c>
      <c r="N26">
        <v>47510</v>
      </c>
    </row>
    <row r="27" spans="1:14" x14ac:dyDescent="0.25">
      <c r="A27" t="s">
        <v>759</v>
      </c>
      <c r="B27">
        <v>910</v>
      </c>
      <c r="C27" t="s">
        <v>183</v>
      </c>
      <c r="D27" t="s">
        <v>184</v>
      </c>
      <c r="E27">
        <v>19800</v>
      </c>
      <c r="F27">
        <v>5510</v>
      </c>
      <c r="G27">
        <v>4730</v>
      </c>
      <c r="H27">
        <v>2390</v>
      </c>
      <c r="I27">
        <v>1030</v>
      </c>
      <c r="J27">
        <v>240</v>
      </c>
      <c r="K27">
        <v>70</v>
      </c>
      <c r="L27">
        <v>10</v>
      </c>
      <c r="M27" t="s">
        <v>49</v>
      </c>
      <c r="N27">
        <v>33790</v>
      </c>
    </row>
    <row r="28" spans="1:14" x14ac:dyDescent="0.25">
      <c r="A28" t="s">
        <v>759</v>
      </c>
      <c r="B28">
        <v>915</v>
      </c>
      <c r="C28" t="s">
        <v>185</v>
      </c>
      <c r="D28" t="s">
        <v>186</v>
      </c>
      <c r="E28">
        <v>22460</v>
      </c>
      <c r="F28">
        <v>12320</v>
      </c>
      <c r="G28">
        <v>7980</v>
      </c>
      <c r="H28">
        <v>5810</v>
      </c>
      <c r="I28">
        <v>2920</v>
      </c>
      <c r="J28">
        <v>1200</v>
      </c>
      <c r="K28">
        <v>400</v>
      </c>
      <c r="L28">
        <v>30</v>
      </c>
      <c r="M28" t="s">
        <v>49</v>
      </c>
      <c r="N28">
        <v>53110</v>
      </c>
    </row>
    <row r="29" spans="1:14" x14ac:dyDescent="0.25">
      <c r="A29" t="s">
        <v>759</v>
      </c>
      <c r="B29">
        <v>920</v>
      </c>
      <c r="C29" t="s">
        <v>187</v>
      </c>
      <c r="D29" t="s">
        <v>188</v>
      </c>
      <c r="E29">
        <v>19240</v>
      </c>
      <c r="F29">
        <v>4670</v>
      </c>
      <c r="G29">
        <v>4160</v>
      </c>
      <c r="H29">
        <v>3220</v>
      </c>
      <c r="I29">
        <v>1920</v>
      </c>
      <c r="J29">
        <v>440</v>
      </c>
      <c r="K29">
        <v>90</v>
      </c>
      <c r="L29">
        <v>20</v>
      </c>
      <c r="M29" t="s">
        <v>49</v>
      </c>
      <c r="N29">
        <v>33760</v>
      </c>
    </row>
    <row r="30" spans="1:14" x14ac:dyDescent="0.25">
      <c r="A30" t="s">
        <v>759</v>
      </c>
      <c r="B30">
        <v>925</v>
      </c>
      <c r="C30" t="s">
        <v>189</v>
      </c>
      <c r="D30" t="s">
        <v>190</v>
      </c>
      <c r="E30">
        <v>4320</v>
      </c>
      <c r="F30">
        <v>7320</v>
      </c>
      <c r="G30">
        <v>5560</v>
      </c>
      <c r="H30">
        <v>4810</v>
      </c>
      <c r="I30">
        <v>3440</v>
      </c>
      <c r="J30">
        <v>1090</v>
      </c>
      <c r="K30">
        <v>400</v>
      </c>
      <c r="L30">
        <v>50</v>
      </c>
      <c r="M30" t="s">
        <v>49</v>
      </c>
      <c r="N30">
        <v>26980</v>
      </c>
    </row>
    <row r="31" spans="1:14" x14ac:dyDescent="0.25">
      <c r="A31" t="s">
        <v>759</v>
      </c>
      <c r="B31">
        <v>930</v>
      </c>
      <c r="C31" t="s">
        <v>191</v>
      </c>
      <c r="D31" t="s">
        <v>192</v>
      </c>
      <c r="E31">
        <v>4950</v>
      </c>
      <c r="F31">
        <v>11020</v>
      </c>
      <c r="G31">
        <v>12250</v>
      </c>
      <c r="H31">
        <v>10060</v>
      </c>
      <c r="I31">
        <v>7470</v>
      </c>
      <c r="J31">
        <v>4790</v>
      </c>
      <c r="K31">
        <v>2860</v>
      </c>
      <c r="L31">
        <v>280</v>
      </c>
      <c r="M31" t="s">
        <v>49</v>
      </c>
      <c r="N31">
        <v>53680</v>
      </c>
    </row>
    <row r="32" spans="1:14" x14ac:dyDescent="0.25">
      <c r="A32" t="s">
        <v>768</v>
      </c>
      <c r="B32" t="s">
        <v>66</v>
      </c>
      <c r="C32" t="s">
        <v>781</v>
      </c>
      <c r="D32" t="s">
        <v>782</v>
      </c>
      <c r="E32">
        <v>562650</v>
      </c>
      <c r="F32">
        <v>244060</v>
      </c>
      <c r="G32">
        <v>216440</v>
      </c>
      <c r="H32">
        <v>114630</v>
      </c>
      <c r="I32">
        <v>59310</v>
      </c>
      <c r="J32">
        <v>25000</v>
      </c>
      <c r="K32">
        <v>15380</v>
      </c>
      <c r="L32">
        <v>2090</v>
      </c>
      <c r="M32" t="s">
        <v>49</v>
      </c>
      <c r="N32">
        <v>1239560</v>
      </c>
    </row>
    <row r="33" spans="1:14" x14ac:dyDescent="0.25">
      <c r="A33" t="s">
        <v>759</v>
      </c>
      <c r="B33">
        <v>4205</v>
      </c>
      <c r="C33" t="s">
        <v>193</v>
      </c>
      <c r="D33" t="s">
        <v>194</v>
      </c>
      <c r="E33">
        <v>64590</v>
      </c>
      <c r="F33">
        <v>21760</v>
      </c>
      <c r="G33">
        <v>18670</v>
      </c>
      <c r="H33">
        <v>10540</v>
      </c>
      <c r="I33">
        <v>5620</v>
      </c>
      <c r="J33">
        <v>2260</v>
      </c>
      <c r="K33">
        <v>1860</v>
      </c>
      <c r="L33">
        <v>240</v>
      </c>
      <c r="M33" t="s">
        <v>49</v>
      </c>
      <c r="N33">
        <v>125540</v>
      </c>
    </row>
    <row r="34" spans="1:14" x14ac:dyDescent="0.25">
      <c r="A34" t="s">
        <v>759</v>
      </c>
      <c r="B34">
        <v>4210</v>
      </c>
      <c r="C34" t="s">
        <v>195</v>
      </c>
      <c r="D34" t="s">
        <v>196</v>
      </c>
      <c r="E34">
        <v>30360</v>
      </c>
      <c r="F34">
        <v>18560</v>
      </c>
      <c r="G34">
        <v>17300</v>
      </c>
      <c r="H34">
        <v>9180</v>
      </c>
      <c r="I34">
        <v>5490</v>
      </c>
      <c r="J34">
        <v>1850</v>
      </c>
      <c r="K34">
        <v>1270</v>
      </c>
      <c r="L34">
        <v>180</v>
      </c>
      <c r="M34" t="s">
        <v>49</v>
      </c>
      <c r="N34">
        <v>84190</v>
      </c>
    </row>
    <row r="35" spans="1:14" x14ac:dyDescent="0.25">
      <c r="A35" t="s">
        <v>759</v>
      </c>
      <c r="B35">
        <v>4215</v>
      </c>
      <c r="C35" t="s">
        <v>197</v>
      </c>
      <c r="D35" t="s">
        <v>198</v>
      </c>
      <c r="E35">
        <v>134110</v>
      </c>
      <c r="F35">
        <v>40680</v>
      </c>
      <c r="G35">
        <v>33910</v>
      </c>
      <c r="H35">
        <v>16520</v>
      </c>
      <c r="I35">
        <v>5650</v>
      </c>
      <c r="J35">
        <v>2360</v>
      </c>
      <c r="K35">
        <v>950</v>
      </c>
      <c r="L35">
        <v>110</v>
      </c>
      <c r="M35" t="s">
        <v>49</v>
      </c>
      <c r="N35">
        <v>234290</v>
      </c>
    </row>
    <row r="36" spans="1:14" x14ac:dyDescent="0.25">
      <c r="A36" t="s">
        <v>759</v>
      </c>
      <c r="B36">
        <v>4220</v>
      </c>
      <c r="C36" t="s">
        <v>199</v>
      </c>
      <c r="D36" t="s">
        <v>200</v>
      </c>
      <c r="E36">
        <v>50820</v>
      </c>
      <c r="F36">
        <v>17280</v>
      </c>
      <c r="G36">
        <v>16310</v>
      </c>
      <c r="H36">
        <v>6960</v>
      </c>
      <c r="I36">
        <v>3320</v>
      </c>
      <c r="J36">
        <v>1540</v>
      </c>
      <c r="K36">
        <v>900</v>
      </c>
      <c r="L36">
        <v>80</v>
      </c>
      <c r="M36" t="s">
        <v>49</v>
      </c>
      <c r="N36">
        <v>97210</v>
      </c>
    </row>
    <row r="37" spans="1:14" x14ac:dyDescent="0.25">
      <c r="A37" t="s">
        <v>759</v>
      </c>
      <c r="B37">
        <v>4225</v>
      </c>
      <c r="C37" t="s">
        <v>201</v>
      </c>
      <c r="D37" t="s">
        <v>202</v>
      </c>
      <c r="E37">
        <v>51040</v>
      </c>
      <c r="F37">
        <v>16380</v>
      </c>
      <c r="G37">
        <v>12510</v>
      </c>
      <c r="H37">
        <v>7910</v>
      </c>
      <c r="I37">
        <v>4430</v>
      </c>
      <c r="J37">
        <v>1680</v>
      </c>
      <c r="K37">
        <v>870</v>
      </c>
      <c r="L37">
        <v>60</v>
      </c>
      <c r="M37" t="s">
        <v>49</v>
      </c>
      <c r="N37">
        <v>94870</v>
      </c>
    </row>
    <row r="38" spans="1:14" x14ac:dyDescent="0.25">
      <c r="A38" t="s">
        <v>759</v>
      </c>
      <c r="B38">
        <v>4230</v>
      </c>
      <c r="C38" t="s">
        <v>203</v>
      </c>
      <c r="D38" t="s">
        <v>204</v>
      </c>
      <c r="E38">
        <v>60480</v>
      </c>
      <c r="F38">
        <v>26920</v>
      </c>
      <c r="G38">
        <v>18420</v>
      </c>
      <c r="H38">
        <v>9730</v>
      </c>
      <c r="I38">
        <v>3640</v>
      </c>
      <c r="J38">
        <v>1430</v>
      </c>
      <c r="K38">
        <v>860</v>
      </c>
      <c r="L38">
        <v>100</v>
      </c>
      <c r="M38" t="s">
        <v>49</v>
      </c>
      <c r="N38">
        <v>121580</v>
      </c>
    </row>
    <row r="39" spans="1:14" x14ac:dyDescent="0.25">
      <c r="A39" t="s">
        <v>759</v>
      </c>
      <c r="B39">
        <v>4235</v>
      </c>
      <c r="C39" t="s">
        <v>205</v>
      </c>
      <c r="D39" t="s">
        <v>206</v>
      </c>
      <c r="E39">
        <v>31480</v>
      </c>
      <c r="F39">
        <v>28630</v>
      </c>
      <c r="G39">
        <v>28390</v>
      </c>
      <c r="H39">
        <v>19400</v>
      </c>
      <c r="I39">
        <v>12950</v>
      </c>
      <c r="J39">
        <v>6440</v>
      </c>
      <c r="K39">
        <v>3430</v>
      </c>
      <c r="L39">
        <v>200</v>
      </c>
      <c r="M39" t="s">
        <v>49</v>
      </c>
      <c r="N39">
        <v>130930</v>
      </c>
    </row>
    <row r="40" spans="1:14" x14ac:dyDescent="0.25">
      <c r="A40" t="s">
        <v>759</v>
      </c>
      <c r="B40">
        <v>4240</v>
      </c>
      <c r="C40" t="s">
        <v>207</v>
      </c>
      <c r="D40" t="s">
        <v>208</v>
      </c>
      <c r="E40">
        <v>52580</v>
      </c>
      <c r="F40">
        <v>19080</v>
      </c>
      <c r="G40">
        <v>19650</v>
      </c>
      <c r="H40">
        <v>6860</v>
      </c>
      <c r="I40">
        <v>3780</v>
      </c>
      <c r="J40">
        <v>920</v>
      </c>
      <c r="K40">
        <v>430</v>
      </c>
      <c r="L40">
        <v>40</v>
      </c>
      <c r="M40" t="s">
        <v>49</v>
      </c>
      <c r="N40">
        <v>103330</v>
      </c>
    </row>
    <row r="41" spans="1:14" x14ac:dyDescent="0.25">
      <c r="A41" t="s">
        <v>759</v>
      </c>
      <c r="B41">
        <v>4245</v>
      </c>
      <c r="C41" t="s">
        <v>209</v>
      </c>
      <c r="D41" t="s">
        <v>210</v>
      </c>
      <c r="E41">
        <v>19200</v>
      </c>
      <c r="F41">
        <v>21820</v>
      </c>
      <c r="G41">
        <v>26920</v>
      </c>
      <c r="H41">
        <v>14980</v>
      </c>
      <c r="I41">
        <v>7800</v>
      </c>
      <c r="J41">
        <v>4600</v>
      </c>
      <c r="K41">
        <v>4170</v>
      </c>
      <c r="L41">
        <v>1030</v>
      </c>
      <c r="M41" t="s">
        <v>49</v>
      </c>
      <c r="N41">
        <v>100520</v>
      </c>
    </row>
    <row r="42" spans="1:14" x14ac:dyDescent="0.25">
      <c r="A42" t="s">
        <v>759</v>
      </c>
      <c r="B42">
        <v>4250</v>
      </c>
      <c r="C42" t="s">
        <v>211</v>
      </c>
      <c r="D42" t="s">
        <v>212</v>
      </c>
      <c r="E42">
        <v>67990</v>
      </c>
      <c r="F42">
        <v>32960</v>
      </c>
      <c r="G42">
        <v>24350</v>
      </c>
      <c r="H42">
        <v>12540</v>
      </c>
      <c r="I42">
        <v>6650</v>
      </c>
      <c r="J42">
        <v>1940</v>
      </c>
      <c r="K42">
        <v>640</v>
      </c>
      <c r="L42">
        <v>50</v>
      </c>
      <c r="M42" t="s">
        <v>49</v>
      </c>
      <c r="N42">
        <v>147110</v>
      </c>
    </row>
    <row r="43" spans="1:14" x14ac:dyDescent="0.25">
      <c r="A43" t="s">
        <v>768</v>
      </c>
      <c r="B43" t="s">
        <v>66</v>
      </c>
      <c r="C43" t="s">
        <v>783</v>
      </c>
      <c r="D43" t="s">
        <v>784</v>
      </c>
      <c r="E43">
        <v>203140</v>
      </c>
      <c r="F43">
        <v>108060</v>
      </c>
      <c r="G43">
        <v>102220</v>
      </c>
      <c r="H43">
        <v>67310</v>
      </c>
      <c r="I43">
        <v>41460</v>
      </c>
      <c r="J43">
        <v>19840</v>
      </c>
      <c r="K43">
        <v>10790</v>
      </c>
      <c r="L43">
        <v>870</v>
      </c>
      <c r="M43" t="s">
        <v>49</v>
      </c>
      <c r="N43">
        <v>553700</v>
      </c>
    </row>
    <row r="44" spans="1:14" x14ac:dyDescent="0.25">
      <c r="A44" t="s">
        <v>759</v>
      </c>
      <c r="B44">
        <v>2315</v>
      </c>
      <c r="C44" t="s">
        <v>213</v>
      </c>
      <c r="D44" t="s">
        <v>214</v>
      </c>
      <c r="E44">
        <v>25470</v>
      </c>
      <c r="F44">
        <v>5560</v>
      </c>
      <c r="G44">
        <v>6240</v>
      </c>
      <c r="H44">
        <v>2830</v>
      </c>
      <c r="I44">
        <v>1260</v>
      </c>
      <c r="J44">
        <v>330</v>
      </c>
      <c r="K44">
        <v>130</v>
      </c>
      <c r="L44">
        <v>20</v>
      </c>
      <c r="M44" t="s">
        <v>49</v>
      </c>
      <c r="N44">
        <v>41850</v>
      </c>
    </row>
    <row r="45" spans="1:14" x14ac:dyDescent="0.25">
      <c r="A45" t="s">
        <v>759</v>
      </c>
      <c r="B45">
        <v>2320</v>
      </c>
      <c r="C45" t="s">
        <v>215</v>
      </c>
      <c r="D45" t="s">
        <v>216</v>
      </c>
      <c r="E45">
        <v>14990</v>
      </c>
      <c r="F45">
        <v>11840</v>
      </c>
      <c r="G45">
        <v>9570</v>
      </c>
      <c r="H45">
        <v>6840</v>
      </c>
      <c r="I45">
        <v>5230</v>
      </c>
      <c r="J45">
        <v>2240</v>
      </c>
      <c r="K45">
        <v>960</v>
      </c>
      <c r="L45">
        <v>70</v>
      </c>
      <c r="M45" t="s">
        <v>49</v>
      </c>
      <c r="N45">
        <v>51740</v>
      </c>
    </row>
    <row r="46" spans="1:14" x14ac:dyDescent="0.25">
      <c r="A46" t="s">
        <v>759</v>
      </c>
      <c r="B46">
        <v>2325</v>
      </c>
      <c r="C46" t="s">
        <v>217</v>
      </c>
      <c r="D46" t="s">
        <v>218</v>
      </c>
      <c r="E46">
        <v>7080</v>
      </c>
      <c r="F46">
        <v>6660</v>
      </c>
      <c r="G46">
        <v>9130</v>
      </c>
      <c r="H46">
        <v>7280</v>
      </c>
      <c r="I46">
        <v>5050</v>
      </c>
      <c r="J46">
        <v>2680</v>
      </c>
      <c r="K46">
        <v>1620</v>
      </c>
      <c r="L46">
        <v>130</v>
      </c>
      <c r="M46" t="s">
        <v>49</v>
      </c>
      <c r="N46">
        <v>39610</v>
      </c>
    </row>
    <row r="47" spans="1:14" x14ac:dyDescent="0.25">
      <c r="A47" t="s">
        <v>759</v>
      </c>
      <c r="B47">
        <v>2330</v>
      </c>
      <c r="C47" t="s">
        <v>219</v>
      </c>
      <c r="D47" t="s">
        <v>220</v>
      </c>
      <c r="E47">
        <v>21780</v>
      </c>
      <c r="F47">
        <v>5660</v>
      </c>
      <c r="G47">
        <v>5600</v>
      </c>
      <c r="H47">
        <v>2720</v>
      </c>
      <c r="I47">
        <v>860</v>
      </c>
      <c r="J47">
        <v>280</v>
      </c>
      <c r="K47">
        <v>170</v>
      </c>
      <c r="L47">
        <v>10</v>
      </c>
      <c r="M47" t="s">
        <v>49</v>
      </c>
      <c r="N47">
        <v>37080</v>
      </c>
    </row>
    <row r="48" spans="1:14" x14ac:dyDescent="0.25">
      <c r="A48" t="s">
        <v>759</v>
      </c>
      <c r="B48">
        <v>2335</v>
      </c>
      <c r="C48" t="s">
        <v>221</v>
      </c>
      <c r="D48" t="s">
        <v>222</v>
      </c>
      <c r="E48">
        <v>22910</v>
      </c>
      <c r="F48">
        <v>16290</v>
      </c>
      <c r="G48">
        <v>12620</v>
      </c>
      <c r="H48">
        <v>6580</v>
      </c>
      <c r="I48">
        <v>4110</v>
      </c>
      <c r="J48">
        <v>2000</v>
      </c>
      <c r="K48">
        <v>850</v>
      </c>
      <c r="L48">
        <v>80</v>
      </c>
      <c r="M48" t="s">
        <v>49</v>
      </c>
      <c r="N48">
        <v>65430</v>
      </c>
    </row>
    <row r="49" spans="1:14" x14ac:dyDescent="0.25">
      <c r="A49" t="s">
        <v>759</v>
      </c>
      <c r="B49">
        <v>2340</v>
      </c>
      <c r="C49" t="s">
        <v>223</v>
      </c>
      <c r="D49" t="s">
        <v>224</v>
      </c>
      <c r="E49">
        <v>24860</v>
      </c>
      <c r="F49">
        <v>4680</v>
      </c>
      <c r="G49">
        <v>4420</v>
      </c>
      <c r="H49">
        <v>3290</v>
      </c>
      <c r="I49">
        <v>1810</v>
      </c>
      <c r="J49">
        <v>980</v>
      </c>
      <c r="K49">
        <v>530</v>
      </c>
      <c r="L49">
        <v>40</v>
      </c>
      <c r="M49" t="s">
        <v>49</v>
      </c>
      <c r="N49">
        <v>40620</v>
      </c>
    </row>
    <row r="50" spans="1:14" x14ac:dyDescent="0.25">
      <c r="A50" t="s">
        <v>759</v>
      </c>
      <c r="B50">
        <v>2345</v>
      </c>
      <c r="C50" t="s">
        <v>225</v>
      </c>
      <c r="D50" t="s">
        <v>226</v>
      </c>
      <c r="E50">
        <v>29490</v>
      </c>
      <c r="F50">
        <v>12640</v>
      </c>
      <c r="G50">
        <v>10030</v>
      </c>
      <c r="H50">
        <v>6780</v>
      </c>
      <c r="I50">
        <v>2930</v>
      </c>
      <c r="J50">
        <v>1580</v>
      </c>
      <c r="K50">
        <v>920</v>
      </c>
      <c r="L50">
        <v>60</v>
      </c>
      <c r="M50" t="s">
        <v>49</v>
      </c>
      <c r="N50">
        <v>64430</v>
      </c>
    </row>
    <row r="51" spans="1:14" x14ac:dyDescent="0.25">
      <c r="A51" t="s">
        <v>759</v>
      </c>
      <c r="B51">
        <v>2350</v>
      </c>
      <c r="C51" t="s">
        <v>227</v>
      </c>
      <c r="D51" t="s">
        <v>228</v>
      </c>
      <c r="E51">
        <v>3770</v>
      </c>
      <c r="F51">
        <v>5280</v>
      </c>
      <c r="G51">
        <v>5260</v>
      </c>
      <c r="H51">
        <v>4770</v>
      </c>
      <c r="I51">
        <v>3910</v>
      </c>
      <c r="J51">
        <v>2400</v>
      </c>
      <c r="K51">
        <v>1950</v>
      </c>
      <c r="L51">
        <v>220</v>
      </c>
      <c r="M51" t="s">
        <v>49</v>
      </c>
      <c r="N51">
        <v>27550</v>
      </c>
    </row>
    <row r="52" spans="1:14" x14ac:dyDescent="0.25">
      <c r="A52" t="s">
        <v>759</v>
      </c>
      <c r="B52">
        <v>2355</v>
      </c>
      <c r="C52" t="s">
        <v>229</v>
      </c>
      <c r="D52" t="s">
        <v>230</v>
      </c>
      <c r="E52">
        <v>16310</v>
      </c>
      <c r="F52">
        <v>5030</v>
      </c>
      <c r="G52">
        <v>4270</v>
      </c>
      <c r="H52">
        <v>3390</v>
      </c>
      <c r="I52">
        <v>1980</v>
      </c>
      <c r="J52">
        <v>690</v>
      </c>
      <c r="K52">
        <v>450</v>
      </c>
      <c r="L52">
        <v>40</v>
      </c>
      <c r="M52" t="s">
        <v>49</v>
      </c>
      <c r="N52">
        <v>32160</v>
      </c>
    </row>
    <row r="53" spans="1:14" x14ac:dyDescent="0.25">
      <c r="A53" t="s">
        <v>759</v>
      </c>
      <c r="B53">
        <v>2360</v>
      </c>
      <c r="C53" t="s">
        <v>231</v>
      </c>
      <c r="D53" t="s">
        <v>232</v>
      </c>
      <c r="E53">
        <v>10020</v>
      </c>
      <c r="F53">
        <v>13200</v>
      </c>
      <c r="G53">
        <v>12410</v>
      </c>
      <c r="H53">
        <v>8090</v>
      </c>
      <c r="I53">
        <v>4100</v>
      </c>
      <c r="J53">
        <v>1640</v>
      </c>
      <c r="K53">
        <v>550</v>
      </c>
      <c r="L53">
        <v>30</v>
      </c>
      <c r="M53" t="s">
        <v>49</v>
      </c>
      <c r="N53">
        <v>50030</v>
      </c>
    </row>
    <row r="54" spans="1:14" x14ac:dyDescent="0.25">
      <c r="A54" t="s">
        <v>759</v>
      </c>
      <c r="B54">
        <v>2365</v>
      </c>
      <c r="C54" t="s">
        <v>233</v>
      </c>
      <c r="D54" t="s">
        <v>234</v>
      </c>
      <c r="E54">
        <v>14660</v>
      </c>
      <c r="F54">
        <v>9130</v>
      </c>
      <c r="G54">
        <v>10010</v>
      </c>
      <c r="H54">
        <v>7240</v>
      </c>
      <c r="I54">
        <v>4990</v>
      </c>
      <c r="J54">
        <v>2520</v>
      </c>
      <c r="K54">
        <v>1610</v>
      </c>
      <c r="L54">
        <v>100</v>
      </c>
      <c r="M54" t="s">
        <v>49</v>
      </c>
      <c r="N54">
        <v>50240</v>
      </c>
    </row>
    <row r="55" spans="1:14" x14ac:dyDescent="0.25">
      <c r="A55" t="s">
        <v>759</v>
      </c>
      <c r="B55">
        <v>2370</v>
      </c>
      <c r="C55" t="s">
        <v>235</v>
      </c>
      <c r="D55" t="s">
        <v>236</v>
      </c>
      <c r="E55">
        <v>11800</v>
      </c>
      <c r="F55">
        <v>12110</v>
      </c>
      <c r="G55">
        <v>12670</v>
      </c>
      <c r="H55">
        <v>7510</v>
      </c>
      <c r="I55">
        <v>5250</v>
      </c>
      <c r="J55">
        <v>2520</v>
      </c>
      <c r="K55">
        <v>1050</v>
      </c>
      <c r="L55">
        <v>80</v>
      </c>
      <c r="M55" t="s">
        <v>49</v>
      </c>
      <c r="N55">
        <v>52970</v>
      </c>
    </row>
    <row r="56" spans="1:14" x14ac:dyDescent="0.25">
      <c r="A56" t="s">
        <v>768</v>
      </c>
      <c r="B56" t="s">
        <v>66</v>
      </c>
      <c r="C56" t="s">
        <v>785</v>
      </c>
      <c r="D56" t="s">
        <v>786</v>
      </c>
      <c r="E56">
        <v>314030</v>
      </c>
      <c r="F56">
        <v>135740</v>
      </c>
      <c r="G56">
        <v>111060</v>
      </c>
      <c r="H56">
        <v>53550</v>
      </c>
      <c r="I56">
        <v>27070</v>
      </c>
      <c r="J56">
        <v>12420</v>
      </c>
      <c r="K56">
        <v>8260</v>
      </c>
      <c r="L56">
        <v>740</v>
      </c>
      <c r="M56" t="s">
        <v>49</v>
      </c>
      <c r="N56">
        <v>662850</v>
      </c>
    </row>
    <row r="57" spans="1:14" x14ac:dyDescent="0.25">
      <c r="A57" t="s">
        <v>759</v>
      </c>
      <c r="B57">
        <v>4305</v>
      </c>
      <c r="C57" t="s">
        <v>237</v>
      </c>
      <c r="D57" t="s">
        <v>238</v>
      </c>
      <c r="E57">
        <v>37830</v>
      </c>
      <c r="F57">
        <v>14550</v>
      </c>
      <c r="G57">
        <v>9790</v>
      </c>
      <c r="H57">
        <v>4410</v>
      </c>
      <c r="I57">
        <v>1800</v>
      </c>
      <c r="J57">
        <v>320</v>
      </c>
      <c r="K57">
        <v>130</v>
      </c>
      <c r="L57">
        <v>20</v>
      </c>
      <c r="M57" t="s">
        <v>49</v>
      </c>
      <c r="N57">
        <v>68830</v>
      </c>
    </row>
    <row r="58" spans="1:14" x14ac:dyDescent="0.25">
      <c r="A58" t="s">
        <v>759</v>
      </c>
      <c r="B58">
        <v>4310</v>
      </c>
      <c r="C58" t="s">
        <v>239</v>
      </c>
      <c r="D58" t="s">
        <v>240</v>
      </c>
      <c r="E58">
        <v>139150</v>
      </c>
      <c r="F58">
        <v>42240</v>
      </c>
      <c r="G58">
        <v>27910</v>
      </c>
      <c r="H58">
        <v>13690</v>
      </c>
      <c r="I58">
        <v>5030</v>
      </c>
      <c r="J58">
        <v>2250</v>
      </c>
      <c r="K58">
        <v>1700</v>
      </c>
      <c r="L58">
        <v>140</v>
      </c>
      <c r="M58" t="s">
        <v>49</v>
      </c>
      <c r="N58">
        <v>232100</v>
      </c>
    </row>
    <row r="59" spans="1:14" x14ac:dyDescent="0.25">
      <c r="A59" t="s">
        <v>759</v>
      </c>
      <c r="B59">
        <v>4320</v>
      </c>
      <c r="C59" t="s">
        <v>241</v>
      </c>
      <c r="D59" t="s">
        <v>242</v>
      </c>
      <c r="E59">
        <v>39590</v>
      </c>
      <c r="F59">
        <v>27570</v>
      </c>
      <c r="G59">
        <v>30520</v>
      </c>
      <c r="H59">
        <v>15210</v>
      </c>
      <c r="I59">
        <v>8450</v>
      </c>
      <c r="J59">
        <v>3920</v>
      </c>
      <c r="K59">
        <v>2720</v>
      </c>
      <c r="L59">
        <v>270</v>
      </c>
      <c r="M59" t="s">
        <v>49</v>
      </c>
      <c r="N59">
        <v>128250</v>
      </c>
    </row>
    <row r="60" spans="1:14" x14ac:dyDescent="0.25">
      <c r="A60" t="s">
        <v>759</v>
      </c>
      <c r="B60">
        <v>4315</v>
      </c>
      <c r="C60" t="s">
        <v>243</v>
      </c>
      <c r="D60" t="s">
        <v>244</v>
      </c>
      <c r="E60">
        <v>37340</v>
      </c>
      <c r="F60">
        <v>18870</v>
      </c>
      <c r="G60">
        <v>15380</v>
      </c>
      <c r="H60">
        <v>6830</v>
      </c>
      <c r="I60">
        <v>3550</v>
      </c>
      <c r="J60">
        <v>1650</v>
      </c>
      <c r="K60">
        <v>570</v>
      </c>
      <c r="L60">
        <v>40</v>
      </c>
      <c r="M60" t="s">
        <v>49</v>
      </c>
      <c r="N60">
        <v>84220</v>
      </c>
    </row>
    <row r="61" spans="1:14" x14ac:dyDescent="0.25">
      <c r="A61" t="s">
        <v>759</v>
      </c>
      <c r="B61">
        <v>4325</v>
      </c>
      <c r="C61" t="s">
        <v>245</v>
      </c>
      <c r="D61" t="s">
        <v>246</v>
      </c>
      <c r="E61">
        <v>60130</v>
      </c>
      <c r="F61">
        <v>32510</v>
      </c>
      <c r="G61">
        <v>27460</v>
      </c>
      <c r="H61">
        <v>13410</v>
      </c>
      <c r="I61">
        <v>8250</v>
      </c>
      <c r="J61">
        <v>4290</v>
      </c>
      <c r="K61">
        <v>3140</v>
      </c>
      <c r="L61">
        <v>270</v>
      </c>
      <c r="M61" t="s">
        <v>49</v>
      </c>
      <c r="N61">
        <v>149460</v>
      </c>
    </row>
    <row r="62" spans="1:14" x14ac:dyDescent="0.25">
      <c r="A62" t="s">
        <v>757</v>
      </c>
      <c r="B62" t="s">
        <v>66</v>
      </c>
      <c r="C62" t="s">
        <v>95</v>
      </c>
      <c r="D62" t="s">
        <v>787</v>
      </c>
      <c r="E62">
        <v>1052720</v>
      </c>
      <c r="F62">
        <v>495150</v>
      </c>
      <c r="G62">
        <v>410090</v>
      </c>
      <c r="H62">
        <v>235090</v>
      </c>
      <c r="I62">
        <v>148470</v>
      </c>
      <c r="J62">
        <v>70990</v>
      </c>
      <c r="K62">
        <v>39960</v>
      </c>
      <c r="L62">
        <v>3580</v>
      </c>
      <c r="M62" t="s">
        <v>49</v>
      </c>
      <c r="N62">
        <v>2456050</v>
      </c>
    </row>
    <row r="63" spans="1:14" x14ac:dyDescent="0.25">
      <c r="A63" t="s">
        <v>759</v>
      </c>
      <c r="B63">
        <v>2001</v>
      </c>
      <c r="C63" t="s">
        <v>247</v>
      </c>
      <c r="D63" t="s">
        <v>788</v>
      </c>
      <c r="E63">
        <v>39870</v>
      </c>
      <c r="F63">
        <v>36520</v>
      </c>
      <c r="G63">
        <v>30900</v>
      </c>
      <c r="H63">
        <v>24120</v>
      </c>
      <c r="I63">
        <v>15660</v>
      </c>
      <c r="J63">
        <v>7170</v>
      </c>
      <c r="K63">
        <v>3260</v>
      </c>
      <c r="L63">
        <v>280</v>
      </c>
      <c r="M63" t="s">
        <v>49</v>
      </c>
      <c r="N63">
        <v>157780</v>
      </c>
    </row>
    <row r="64" spans="1:14" x14ac:dyDescent="0.25">
      <c r="A64" t="s">
        <v>759</v>
      </c>
      <c r="B64">
        <v>2004</v>
      </c>
      <c r="C64" t="s">
        <v>248</v>
      </c>
      <c r="D64" t="s">
        <v>789</v>
      </c>
      <c r="E64">
        <v>81940</v>
      </c>
      <c r="F64">
        <v>23670</v>
      </c>
      <c r="G64">
        <v>10740</v>
      </c>
      <c r="H64">
        <v>4450</v>
      </c>
      <c r="I64">
        <v>1360</v>
      </c>
      <c r="J64">
        <v>320</v>
      </c>
      <c r="K64">
        <v>60</v>
      </c>
      <c r="L64">
        <v>40</v>
      </c>
      <c r="M64" t="s">
        <v>49</v>
      </c>
      <c r="N64">
        <v>122570</v>
      </c>
    </row>
    <row r="65" spans="1:14" x14ac:dyDescent="0.25">
      <c r="A65" t="s">
        <v>759</v>
      </c>
      <c r="B65">
        <v>2002</v>
      </c>
      <c r="C65" t="s">
        <v>249</v>
      </c>
      <c r="D65" t="s">
        <v>790</v>
      </c>
      <c r="E65">
        <v>38480</v>
      </c>
      <c r="F65">
        <v>17670</v>
      </c>
      <c r="G65">
        <v>8960</v>
      </c>
      <c r="H65">
        <v>5050</v>
      </c>
      <c r="I65">
        <v>2150</v>
      </c>
      <c r="J65">
        <v>800</v>
      </c>
      <c r="K65">
        <v>490</v>
      </c>
      <c r="L65">
        <v>60</v>
      </c>
      <c r="M65" t="s">
        <v>49</v>
      </c>
      <c r="N65">
        <v>73640</v>
      </c>
    </row>
    <row r="66" spans="1:14" x14ac:dyDescent="0.25">
      <c r="A66" t="s">
        <v>759</v>
      </c>
      <c r="B66">
        <v>2003</v>
      </c>
      <c r="C66" t="s">
        <v>250</v>
      </c>
      <c r="D66" t="s">
        <v>791</v>
      </c>
      <c r="E66">
        <v>35450</v>
      </c>
      <c r="F66">
        <v>15740</v>
      </c>
      <c r="G66">
        <v>11260</v>
      </c>
      <c r="H66">
        <v>7630</v>
      </c>
      <c r="I66">
        <v>3810</v>
      </c>
      <c r="J66">
        <v>1560</v>
      </c>
      <c r="K66">
        <v>530</v>
      </c>
      <c r="L66">
        <v>30</v>
      </c>
      <c r="M66" t="s">
        <v>49</v>
      </c>
      <c r="N66">
        <v>76000</v>
      </c>
    </row>
    <row r="67" spans="1:14" x14ac:dyDescent="0.25">
      <c r="A67" t="s">
        <v>759</v>
      </c>
      <c r="B67">
        <v>2741</v>
      </c>
      <c r="C67" t="s">
        <v>251</v>
      </c>
      <c r="D67" t="s">
        <v>792</v>
      </c>
      <c r="E67">
        <v>12690</v>
      </c>
      <c r="F67">
        <v>25200</v>
      </c>
      <c r="G67">
        <v>26670</v>
      </c>
      <c r="H67">
        <v>13450</v>
      </c>
      <c r="I67">
        <v>7780</v>
      </c>
      <c r="J67">
        <v>3600</v>
      </c>
      <c r="K67">
        <v>1820</v>
      </c>
      <c r="L67">
        <v>130</v>
      </c>
      <c r="M67" t="s">
        <v>49</v>
      </c>
      <c r="N67">
        <v>91330</v>
      </c>
    </row>
    <row r="68" spans="1:14" x14ac:dyDescent="0.25">
      <c r="A68" t="s">
        <v>768</v>
      </c>
      <c r="B68" t="s">
        <v>66</v>
      </c>
      <c r="C68" t="s">
        <v>793</v>
      </c>
      <c r="D68" t="s">
        <v>794</v>
      </c>
      <c r="E68">
        <v>48110</v>
      </c>
      <c r="F68">
        <v>63760</v>
      </c>
      <c r="G68">
        <v>65760</v>
      </c>
      <c r="H68">
        <v>43780</v>
      </c>
      <c r="I68">
        <v>35280</v>
      </c>
      <c r="J68">
        <v>20830</v>
      </c>
      <c r="K68">
        <v>13200</v>
      </c>
      <c r="L68">
        <v>1280</v>
      </c>
      <c r="M68" t="s">
        <v>49</v>
      </c>
      <c r="N68">
        <v>292010</v>
      </c>
    </row>
    <row r="69" spans="1:14" x14ac:dyDescent="0.25">
      <c r="A69" t="s">
        <v>759</v>
      </c>
      <c r="B69">
        <v>2705</v>
      </c>
      <c r="C69" t="s">
        <v>252</v>
      </c>
      <c r="D69" t="s">
        <v>253</v>
      </c>
      <c r="E69">
        <v>4320</v>
      </c>
      <c r="F69">
        <v>6220</v>
      </c>
      <c r="G69">
        <v>6060</v>
      </c>
      <c r="H69">
        <v>4350</v>
      </c>
      <c r="I69">
        <v>3290</v>
      </c>
      <c r="J69">
        <v>2060</v>
      </c>
      <c r="K69">
        <v>1300</v>
      </c>
      <c r="L69">
        <v>110</v>
      </c>
      <c r="M69" t="s">
        <v>49</v>
      </c>
      <c r="N69">
        <v>27710</v>
      </c>
    </row>
    <row r="70" spans="1:14" x14ac:dyDescent="0.25">
      <c r="A70" t="s">
        <v>759</v>
      </c>
      <c r="B70">
        <v>2710</v>
      </c>
      <c r="C70" t="s">
        <v>254</v>
      </c>
      <c r="D70" t="s">
        <v>255</v>
      </c>
      <c r="E70">
        <v>3790</v>
      </c>
      <c r="F70">
        <v>8720</v>
      </c>
      <c r="G70">
        <v>9810</v>
      </c>
      <c r="H70">
        <v>7080</v>
      </c>
      <c r="I70">
        <v>6480</v>
      </c>
      <c r="J70">
        <v>4120</v>
      </c>
      <c r="K70">
        <v>2480</v>
      </c>
      <c r="L70">
        <v>170</v>
      </c>
      <c r="M70" t="s">
        <v>49</v>
      </c>
      <c r="N70">
        <v>42650</v>
      </c>
    </row>
    <row r="71" spans="1:14" x14ac:dyDescent="0.25">
      <c r="A71" t="s">
        <v>759</v>
      </c>
      <c r="B71">
        <v>2715</v>
      </c>
      <c r="C71" t="s">
        <v>256</v>
      </c>
      <c r="D71" t="s">
        <v>257</v>
      </c>
      <c r="E71">
        <v>8750</v>
      </c>
      <c r="F71">
        <v>14160</v>
      </c>
      <c r="G71">
        <v>16750</v>
      </c>
      <c r="H71">
        <v>10970</v>
      </c>
      <c r="I71">
        <v>9740</v>
      </c>
      <c r="J71">
        <v>6610</v>
      </c>
      <c r="K71">
        <v>5780</v>
      </c>
      <c r="L71">
        <v>680</v>
      </c>
      <c r="M71" t="s">
        <v>49</v>
      </c>
      <c r="N71">
        <v>73450</v>
      </c>
    </row>
    <row r="72" spans="1:14" x14ac:dyDescent="0.25">
      <c r="A72" t="s">
        <v>759</v>
      </c>
      <c r="B72">
        <v>2720</v>
      </c>
      <c r="C72" t="s">
        <v>258</v>
      </c>
      <c r="D72" t="s">
        <v>259</v>
      </c>
      <c r="E72">
        <v>3670</v>
      </c>
      <c r="F72">
        <v>4990</v>
      </c>
      <c r="G72">
        <v>5570</v>
      </c>
      <c r="H72">
        <v>3550</v>
      </c>
      <c r="I72">
        <v>3240</v>
      </c>
      <c r="J72">
        <v>1700</v>
      </c>
      <c r="K72">
        <v>840</v>
      </c>
      <c r="L72">
        <v>100</v>
      </c>
      <c r="M72" t="s">
        <v>49</v>
      </c>
      <c r="N72">
        <v>23650</v>
      </c>
    </row>
    <row r="73" spans="1:14" x14ac:dyDescent="0.25">
      <c r="A73" t="s">
        <v>759</v>
      </c>
      <c r="B73">
        <v>2725</v>
      </c>
      <c r="C73" t="s">
        <v>260</v>
      </c>
      <c r="D73" t="s">
        <v>261</v>
      </c>
      <c r="E73">
        <v>2450</v>
      </c>
      <c r="F73">
        <v>6430</v>
      </c>
      <c r="G73">
        <v>6050</v>
      </c>
      <c r="H73">
        <v>4490</v>
      </c>
      <c r="I73">
        <v>3540</v>
      </c>
      <c r="J73">
        <v>2100</v>
      </c>
      <c r="K73">
        <v>1170</v>
      </c>
      <c r="L73">
        <v>110</v>
      </c>
      <c r="M73" t="s">
        <v>49</v>
      </c>
      <c r="N73">
        <v>26350</v>
      </c>
    </row>
    <row r="74" spans="1:14" x14ac:dyDescent="0.25">
      <c r="A74" t="s">
        <v>759</v>
      </c>
      <c r="B74">
        <v>2730</v>
      </c>
      <c r="C74" t="s">
        <v>262</v>
      </c>
      <c r="D74" t="s">
        <v>263</v>
      </c>
      <c r="E74">
        <v>16270</v>
      </c>
      <c r="F74">
        <v>14880</v>
      </c>
      <c r="G74">
        <v>13020</v>
      </c>
      <c r="H74">
        <v>7230</v>
      </c>
      <c r="I74">
        <v>4080</v>
      </c>
      <c r="J74">
        <v>1670</v>
      </c>
      <c r="K74">
        <v>660</v>
      </c>
      <c r="L74">
        <v>50</v>
      </c>
      <c r="M74" t="s">
        <v>49</v>
      </c>
      <c r="N74">
        <v>57860</v>
      </c>
    </row>
    <row r="75" spans="1:14" x14ac:dyDescent="0.25">
      <c r="A75" t="s">
        <v>759</v>
      </c>
      <c r="B75">
        <v>2735</v>
      </c>
      <c r="C75" t="s">
        <v>264</v>
      </c>
      <c r="D75" t="s">
        <v>265</v>
      </c>
      <c r="E75">
        <v>8860</v>
      </c>
      <c r="F75">
        <v>8360</v>
      </c>
      <c r="G75">
        <v>8510</v>
      </c>
      <c r="H75">
        <v>6110</v>
      </c>
      <c r="I75">
        <v>4920</v>
      </c>
      <c r="J75">
        <v>2570</v>
      </c>
      <c r="K75">
        <v>960</v>
      </c>
      <c r="L75">
        <v>60</v>
      </c>
      <c r="M75" t="s">
        <v>49</v>
      </c>
      <c r="N75">
        <v>40340</v>
      </c>
    </row>
    <row r="76" spans="1:14" x14ac:dyDescent="0.25">
      <c r="A76" t="s">
        <v>768</v>
      </c>
      <c r="B76" t="s">
        <v>66</v>
      </c>
      <c r="C76" t="s">
        <v>795</v>
      </c>
      <c r="D76" t="s">
        <v>796</v>
      </c>
      <c r="E76">
        <v>356580</v>
      </c>
      <c r="F76">
        <v>107060</v>
      </c>
      <c r="G76">
        <v>76370</v>
      </c>
      <c r="H76">
        <v>44310</v>
      </c>
      <c r="I76">
        <v>22620</v>
      </c>
      <c r="J76">
        <v>9770</v>
      </c>
      <c r="K76">
        <v>5170</v>
      </c>
      <c r="L76">
        <v>440</v>
      </c>
      <c r="M76" t="s">
        <v>49</v>
      </c>
      <c r="N76">
        <v>622320</v>
      </c>
    </row>
    <row r="77" spans="1:14" x14ac:dyDescent="0.25">
      <c r="A77" t="s">
        <v>759</v>
      </c>
      <c r="B77">
        <v>4405</v>
      </c>
      <c r="C77" t="s">
        <v>266</v>
      </c>
      <c r="D77" t="s">
        <v>267</v>
      </c>
      <c r="E77">
        <v>64990</v>
      </c>
      <c r="F77">
        <v>18520</v>
      </c>
      <c r="G77">
        <v>13710</v>
      </c>
      <c r="H77">
        <v>9180</v>
      </c>
      <c r="I77">
        <v>3920</v>
      </c>
      <c r="J77">
        <v>1540</v>
      </c>
      <c r="K77">
        <v>690</v>
      </c>
      <c r="L77">
        <v>50</v>
      </c>
      <c r="M77" t="s">
        <v>49</v>
      </c>
      <c r="N77">
        <v>112590</v>
      </c>
    </row>
    <row r="78" spans="1:14" x14ac:dyDescent="0.25">
      <c r="A78" t="s">
        <v>759</v>
      </c>
      <c r="B78">
        <v>4410</v>
      </c>
      <c r="C78" t="s">
        <v>268</v>
      </c>
      <c r="D78" t="s">
        <v>269</v>
      </c>
      <c r="E78">
        <v>81190</v>
      </c>
      <c r="F78">
        <v>25380</v>
      </c>
      <c r="G78">
        <v>15240</v>
      </c>
      <c r="H78">
        <v>9450</v>
      </c>
      <c r="I78">
        <v>4650</v>
      </c>
      <c r="J78">
        <v>2150</v>
      </c>
      <c r="K78">
        <v>920</v>
      </c>
      <c r="L78">
        <v>130</v>
      </c>
      <c r="M78" t="s">
        <v>49</v>
      </c>
      <c r="N78">
        <v>139110</v>
      </c>
    </row>
    <row r="79" spans="1:14" x14ac:dyDescent="0.25">
      <c r="A79" t="s">
        <v>759</v>
      </c>
      <c r="B79">
        <v>4415</v>
      </c>
      <c r="C79" t="s">
        <v>270</v>
      </c>
      <c r="D79" t="s">
        <v>271</v>
      </c>
      <c r="E79">
        <v>63220</v>
      </c>
      <c r="F79">
        <v>23010</v>
      </c>
      <c r="G79">
        <v>15500</v>
      </c>
      <c r="H79">
        <v>9190</v>
      </c>
      <c r="I79">
        <v>4640</v>
      </c>
      <c r="J79">
        <v>1780</v>
      </c>
      <c r="K79">
        <v>730</v>
      </c>
      <c r="L79">
        <v>60</v>
      </c>
      <c r="M79" t="s">
        <v>49</v>
      </c>
      <c r="N79">
        <v>118130</v>
      </c>
    </row>
    <row r="80" spans="1:14" x14ac:dyDescent="0.25">
      <c r="A80" t="s">
        <v>759</v>
      </c>
      <c r="B80">
        <v>4420</v>
      </c>
      <c r="C80" t="s">
        <v>272</v>
      </c>
      <c r="D80" t="s">
        <v>273</v>
      </c>
      <c r="E80">
        <v>147180</v>
      </c>
      <c r="F80">
        <v>40150</v>
      </c>
      <c r="G80">
        <v>31940</v>
      </c>
      <c r="H80">
        <v>16490</v>
      </c>
      <c r="I80">
        <v>9410</v>
      </c>
      <c r="J80">
        <v>4300</v>
      </c>
      <c r="K80">
        <v>2830</v>
      </c>
      <c r="L80">
        <v>200</v>
      </c>
      <c r="M80" t="s">
        <v>49</v>
      </c>
      <c r="N80">
        <v>252500</v>
      </c>
    </row>
    <row r="81" spans="1:14" x14ac:dyDescent="0.25">
      <c r="A81" t="s">
        <v>768</v>
      </c>
      <c r="B81" t="s">
        <v>66</v>
      </c>
      <c r="C81" t="s">
        <v>797</v>
      </c>
      <c r="D81" t="s">
        <v>798</v>
      </c>
      <c r="E81">
        <v>439610</v>
      </c>
      <c r="F81">
        <v>205550</v>
      </c>
      <c r="G81">
        <v>179430</v>
      </c>
      <c r="H81">
        <v>92280</v>
      </c>
      <c r="I81">
        <v>59810</v>
      </c>
      <c r="J81">
        <v>26950</v>
      </c>
      <c r="K81">
        <v>15440</v>
      </c>
      <c r="L81">
        <v>1330</v>
      </c>
      <c r="M81" t="s">
        <v>49</v>
      </c>
      <c r="N81">
        <v>1020390</v>
      </c>
    </row>
    <row r="82" spans="1:14" x14ac:dyDescent="0.25">
      <c r="A82" t="s">
        <v>759</v>
      </c>
      <c r="B82">
        <v>4705</v>
      </c>
      <c r="C82" t="s">
        <v>274</v>
      </c>
      <c r="D82" t="s">
        <v>275</v>
      </c>
      <c r="E82">
        <v>91860</v>
      </c>
      <c r="F82">
        <v>46260</v>
      </c>
      <c r="G82">
        <v>40070</v>
      </c>
      <c r="H82">
        <v>18200</v>
      </c>
      <c r="I82">
        <v>12770</v>
      </c>
      <c r="J82">
        <v>5970</v>
      </c>
      <c r="K82">
        <v>3690</v>
      </c>
      <c r="L82">
        <v>310</v>
      </c>
      <c r="M82" t="s">
        <v>49</v>
      </c>
      <c r="N82">
        <v>219140</v>
      </c>
    </row>
    <row r="83" spans="1:14" x14ac:dyDescent="0.25">
      <c r="A83" t="s">
        <v>759</v>
      </c>
      <c r="B83">
        <v>4710</v>
      </c>
      <c r="C83" t="s">
        <v>276</v>
      </c>
      <c r="D83" t="s">
        <v>277</v>
      </c>
      <c r="E83">
        <v>44510</v>
      </c>
      <c r="F83">
        <v>18210</v>
      </c>
      <c r="G83">
        <v>15490</v>
      </c>
      <c r="H83">
        <v>7510</v>
      </c>
      <c r="I83">
        <v>5520</v>
      </c>
      <c r="J83">
        <v>2960</v>
      </c>
      <c r="K83">
        <v>1340</v>
      </c>
      <c r="L83">
        <v>60</v>
      </c>
      <c r="M83" t="s">
        <v>49</v>
      </c>
      <c r="N83">
        <v>95590</v>
      </c>
    </row>
    <row r="84" spans="1:14" x14ac:dyDescent="0.25">
      <c r="A84" t="s">
        <v>759</v>
      </c>
      <c r="B84">
        <v>4715</v>
      </c>
      <c r="C84" t="s">
        <v>278</v>
      </c>
      <c r="D84" t="s">
        <v>279</v>
      </c>
      <c r="E84">
        <v>85380</v>
      </c>
      <c r="F84">
        <v>34850</v>
      </c>
      <c r="G84">
        <v>32010</v>
      </c>
      <c r="H84">
        <v>16930</v>
      </c>
      <c r="I84">
        <v>11880</v>
      </c>
      <c r="J84">
        <v>5330</v>
      </c>
      <c r="K84">
        <v>2170</v>
      </c>
      <c r="L84">
        <v>150</v>
      </c>
      <c r="M84" t="s">
        <v>49</v>
      </c>
      <c r="N84">
        <v>188700</v>
      </c>
    </row>
    <row r="85" spans="1:14" x14ac:dyDescent="0.25">
      <c r="A85" t="s">
        <v>759</v>
      </c>
      <c r="B85">
        <v>4720</v>
      </c>
      <c r="C85" t="s">
        <v>280</v>
      </c>
      <c r="D85" t="s">
        <v>281</v>
      </c>
      <c r="E85">
        <v>138400</v>
      </c>
      <c r="F85">
        <v>76370</v>
      </c>
      <c r="G85">
        <v>68790</v>
      </c>
      <c r="H85">
        <v>34530</v>
      </c>
      <c r="I85">
        <v>21600</v>
      </c>
      <c r="J85">
        <v>10230</v>
      </c>
      <c r="K85">
        <v>7100</v>
      </c>
      <c r="L85">
        <v>720</v>
      </c>
      <c r="M85" t="s">
        <v>49</v>
      </c>
      <c r="N85">
        <v>357750</v>
      </c>
    </row>
    <row r="86" spans="1:14" x14ac:dyDescent="0.25">
      <c r="A86" t="s">
        <v>759</v>
      </c>
      <c r="B86">
        <v>4725</v>
      </c>
      <c r="C86" t="s">
        <v>282</v>
      </c>
      <c r="D86" t="s">
        <v>283</v>
      </c>
      <c r="E86">
        <v>79460</v>
      </c>
      <c r="F86">
        <v>29860</v>
      </c>
      <c r="G86">
        <v>23080</v>
      </c>
      <c r="H86">
        <v>15120</v>
      </c>
      <c r="I86">
        <v>8040</v>
      </c>
      <c r="J86">
        <v>2450</v>
      </c>
      <c r="K86">
        <v>1140</v>
      </c>
      <c r="L86">
        <v>80</v>
      </c>
      <c r="M86" t="s">
        <v>49</v>
      </c>
      <c r="N86">
        <v>159230</v>
      </c>
    </row>
    <row r="87" spans="1:14" x14ac:dyDescent="0.25">
      <c r="A87" t="s">
        <v>757</v>
      </c>
      <c r="B87" t="s">
        <v>66</v>
      </c>
      <c r="C87" t="s">
        <v>97</v>
      </c>
      <c r="D87" t="s">
        <v>799</v>
      </c>
      <c r="E87">
        <v>781490</v>
      </c>
      <c r="F87">
        <v>481550</v>
      </c>
      <c r="G87">
        <v>382580</v>
      </c>
      <c r="H87">
        <v>231550</v>
      </c>
      <c r="I87">
        <v>141540</v>
      </c>
      <c r="J87">
        <v>68430</v>
      </c>
      <c r="K87">
        <v>36880</v>
      </c>
      <c r="L87">
        <v>3230</v>
      </c>
      <c r="M87" t="s">
        <v>49</v>
      </c>
      <c r="N87">
        <v>2127250</v>
      </c>
    </row>
    <row r="88" spans="1:14" x14ac:dyDescent="0.25">
      <c r="A88" t="s">
        <v>759</v>
      </c>
      <c r="B88">
        <v>1055</v>
      </c>
      <c r="C88" t="s">
        <v>284</v>
      </c>
      <c r="D88" t="s">
        <v>800</v>
      </c>
      <c r="E88">
        <v>56870</v>
      </c>
      <c r="F88">
        <v>21440</v>
      </c>
      <c r="G88">
        <v>16610</v>
      </c>
      <c r="H88">
        <v>8580</v>
      </c>
      <c r="I88">
        <v>4530</v>
      </c>
      <c r="J88">
        <v>2290</v>
      </c>
      <c r="K88">
        <v>650</v>
      </c>
      <c r="L88">
        <v>50</v>
      </c>
      <c r="M88" t="s">
        <v>49</v>
      </c>
      <c r="N88">
        <v>111020</v>
      </c>
    </row>
    <row r="89" spans="1:14" x14ac:dyDescent="0.25">
      <c r="A89" t="s">
        <v>759</v>
      </c>
      <c r="B89">
        <v>2465</v>
      </c>
      <c r="C89" t="s">
        <v>285</v>
      </c>
      <c r="D89" t="s">
        <v>801</v>
      </c>
      <c r="E89">
        <v>84420</v>
      </c>
      <c r="F89">
        <v>27360</v>
      </c>
      <c r="G89">
        <v>16390</v>
      </c>
      <c r="H89">
        <v>6990</v>
      </c>
      <c r="I89">
        <v>3520</v>
      </c>
      <c r="J89">
        <v>1550</v>
      </c>
      <c r="K89">
        <v>600</v>
      </c>
      <c r="L89">
        <v>60</v>
      </c>
      <c r="M89" t="s">
        <v>49</v>
      </c>
      <c r="N89">
        <v>140900</v>
      </c>
    </row>
    <row r="90" spans="1:14" x14ac:dyDescent="0.25">
      <c r="A90" t="s">
        <v>759</v>
      </c>
      <c r="B90">
        <v>3060</v>
      </c>
      <c r="C90" t="s">
        <v>286</v>
      </c>
      <c r="D90" t="s">
        <v>802</v>
      </c>
      <c r="E90">
        <v>88250</v>
      </c>
      <c r="F90">
        <v>24650</v>
      </c>
      <c r="G90">
        <v>16520</v>
      </c>
      <c r="H90">
        <v>7190</v>
      </c>
      <c r="I90">
        <v>2500</v>
      </c>
      <c r="J90">
        <v>1090</v>
      </c>
      <c r="K90">
        <v>730</v>
      </c>
      <c r="L90">
        <v>120</v>
      </c>
      <c r="M90" t="s">
        <v>49</v>
      </c>
      <c r="N90">
        <v>141040</v>
      </c>
    </row>
    <row r="91" spans="1:14" x14ac:dyDescent="0.25">
      <c r="A91" t="s">
        <v>759</v>
      </c>
      <c r="B91">
        <v>2470</v>
      </c>
      <c r="C91" t="s">
        <v>287</v>
      </c>
      <c r="D91" t="s">
        <v>803</v>
      </c>
      <c r="E91">
        <v>1660</v>
      </c>
      <c r="F91">
        <v>4740</v>
      </c>
      <c r="G91">
        <v>3230</v>
      </c>
      <c r="H91">
        <v>2530</v>
      </c>
      <c r="I91">
        <v>2360</v>
      </c>
      <c r="J91">
        <v>1650</v>
      </c>
      <c r="K91">
        <v>1290</v>
      </c>
      <c r="L91">
        <v>150</v>
      </c>
      <c r="M91" t="s">
        <v>49</v>
      </c>
      <c r="N91">
        <v>17600</v>
      </c>
    </row>
    <row r="92" spans="1:14" x14ac:dyDescent="0.25">
      <c r="A92" t="s">
        <v>768</v>
      </c>
      <c r="B92" t="s">
        <v>66</v>
      </c>
      <c r="C92" t="s">
        <v>804</v>
      </c>
      <c r="D92" t="s">
        <v>805</v>
      </c>
      <c r="E92">
        <v>135700</v>
      </c>
      <c r="F92">
        <v>83010</v>
      </c>
      <c r="G92">
        <v>61390</v>
      </c>
      <c r="H92">
        <v>41020</v>
      </c>
      <c r="I92">
        <v>25230</v>
      </c>
      <c r="J92">
        <v>12400</v>
      </c>
      <c r="K92">
        <v>7000</v>
      </c>
      <c r="L92">
        <v>550</v>
      </c>
      <c r="M92" t="s">
        <v>49</v>
      </c>
      <c r="N92">
        <v>366300</v>
      </c>
    </row>
    <row r="93" spans="1:14" x14ac:dyDescent="0.25">
      <c r="A93" t="s">
        <v>759</v>
      </c>
      <c r="B93">
        <v>1005</v>
      </c>
      <c r="C93" t="s">
        <v>288</v>
      </c>
      <c r="D93" t="s">
        <v>289</v>
      </c>
      <c r="E93">
        <v>22570</v>
      </c>
      <c r="F93">
        <v>12270</v>
      </c>
      <c r="G93">
        <v>10490</v>
      </c>
      <c r="H93">
        <v>6410</v>
      </c>
      <c r="I93">
        <v>3310</v>
      </c>
      <c r="J93">
        <v>1760</v>
      </c>
      <c r="K93">
        <v>1410</v>
      </c>
      <c r="L93">
        <v>140</v>
      </c>
      <c r="M93" t="s">
        <v>49</v>
      </c>
      <c r="N93">
        <v>58360</v>
      </c>
    </row>
    <row r="94" spans="1:14" x14ac:dyDescent="0.25">
      <c r="A94" t="s">
        <v>759</v>
      </c>
      <c r="B94">
        <v>1010</v>
      </c>
      <c r="C94" t="s">
        <v>290</v>
      </c>
      <c r="D94" t="s">
        <v>291</v>
      </c>
      <c r="E94">
        <v>22010</v>
      </c>
      <c r="F94">
        <v>6180</v>
      </c>
      <c r="G94">
        <v>4330</v>
      </c>
      <c r="H94">
        <v>2600</v>
      </c>
      <c r="I94">
        <v>1100</v>
      </c>
      <c r="J94">
        <v>330</v>
      </c>
      <c r="K94">
        <v>120</v>
      </c>
      <c r="L94">
        <v>20</v>
      </c>
      <c r="M94" t="s">
        <v>49</v>
      </c>
      <c r="N94">
        <v>36690</v>
      </c>
    </row>
    <row r="95" spans="1:14" x14ac:dyDescent="0.25">
      <c r="A95" t="s">
        <v>759</v>
      </c>
      <c r="B95">
        <v>1015</v>
      </c>
      <c r="C95" t="s">
        <v>292</v>
      </c>
      <c r="D95" t="s">
        <v>293</v>
      </c>
      <c r="E95">
        <v>26690</v>
      </c>
      <c r="F95">
        <v>10260</v>
      </c>
      <c r="G95">
        <v>6220</v>
      </c>
      <c r="H95">
        <v>3810</v>
      </c>
      <c r="I95">
        <v>1920</v>
      </c>
      <c r="J95">
        <v>550</v>
      </c>
      <c r="K95">
        <v>220</v>
      </c>
      <c r="L95">
        <v>20</v>
      </c>
      <c r="M95" t="s">
        <v>49</v>
      </c>
      <c r="N95">
        <v>49710</v>
      </c>
    </row>
    <row r="96" spans="1:14" x14ac:dyDescent="0.25">
      <c r="A96" t="s">
        <v>759</v>
      </c>
      <c r="B96">
        <v>1045</v>
      </c>
      <c r="C96" t="s">
        <v>294</v>
      </c>
      <c r="D96" t="s">
        <v>295</v>
      </c>
      <c r="E96">
        <v>3520</v>
      </c>
      <c r="F96">
        <v>7390</v>
      </c>
      <c r="G96">
        <v>7500</v>
      </c>
      <c r="H96">
        <v>5660</v>
      </c>
      <c r="I96">
        <v>5030</v>
      </c>
      <c r="J96">
        <v>3060</v>
      </c>
      <c r="K96">
        <v>2100</v>
      </c>
      <c r="L96">
        <v>130</v>
      </c>
      <c r="M96" t="s">
        <v>49</v>
      </c>
      <c r="N96">
        <v>34390</v>
      </c>
    </row>
    <row r="97" spans="1:14" x14ac:dyDescent="0.25">
      <c r="A97" t="s">
        <v>759</v>
      </c>
      <c r="B97">
        <v>1025</v>
      </c>
      <c r="C97" t="s">
        <v>296</v>
      </c>
      <c r="D97" t="s">
        <v>297</v>
      </c>
      <c r="E97">
        <v>21650</v>
      </c>
      <c r="F97">
        <v>14000</v>
      </c>
      <c r="G97">
        <v>7840</v>
      </c>
      <c r="H97">
        <v>5110</v>
      </c>
      <c r="I97">
        <v>2300</v>
      </c>
      <c r="J97">
        <v>870</v>
      </c>
      <c r="K97">
        <v>510</v>
      </c>
      <c r="L97">
        <v>40</v>
      </c>
      <c r="M97" t="s">
        <v>49</v>
      </c>
      <c r="N97">
        <v>52320</v>
      </c>
    </row>
    <row r="98" spans="1:14" x14ac:dyDescent="0.25">
      <c r="A98" t="s">
        <v>759</v>
      </c>
      <c r="B98">
        <v>1030</v>
      </c>
      <c r="C98" t="s">
        <v>298</v>
      </c>
      <c r="D98" t="s">
        <v>299</v>
      </c>
      <c r="E98">
        <v>8600</v>
      </c>
      <c r="F98">
        <v>13060</v>
      </c>
      <c r="G98">
        <v>9040</v>
      </c>
      <c r="H98">
        <v>4890</v>
      </c>
      <c r="I98">
        <v>3840</v>
      </c>
      <c r="J98">
        <v>2130</v>
      </c>
      <c r="K98">
        <v>830</v>
      </c>
      <c r="L98">
        <v>50</v>
      </c>
      <c r="M98" t="s">
        <v>49</v>
      </c>
      <c r="N98">
        <v>42440</v>
      </c>
    </row>
    <row r="99" spans="1:14" x14ac:dyDescent="0.25">
      <c r="A99" t="s">
        <v>759</v>
      </c>
      <c r="B99">
        <v>1035</v>
      </c>
      <c r="C99" t="s">
        <v>300</v>
      </c>
      <c r="D99" t="s">
        <v>301</v>
      </c>
      <c r="E99">
        <v>19000</v>
      </c>
      <c r="F99">
        <v>9260</v>
      </c>
      <c r="G99">
        <v>7650</v>
      </c>
      <c r="H99">
        <v>5090</v>
      </c>
      <c r="I99">
        <v>3060</v>
      </c>
      <c r="J99">
        <v>1520</v>
      </c>
      <c r="K99">
        <v>860</v>
      </c>
      <c r="L99">
        <v>70</v>
      </c>
      <c r="M99" t="s">
        <v>49</v>
      </c>
      <c r="N99">
        <v>46510</v>
      </c>
    </row>
    <row r="100" spans="1:14" x14ac:dyDescent="0.25">
      <c r="A100" t="s">
        <v>759</v>
      </c>
      <c r="B100">
        <v>1040</v>
      </c>
      <c r="C100" t="s">
        <v>302</v>
      </c>
      <c r="D100" t="s">
        <v>303</v>
      </c>
      <c r="E100">
        <v>11660</v>
      </c>
      <c r="F100">
        <v>10580</v>
      </c>
      <c r="G100">
        <v>8310</v>
      </c>
      <c r="H100">
        <v>7450</v>
      </c>
      <c r="I100">
        <v>4660</v>
      </c>
      <c r="J100">
        <v>2180</v>
      </c>
      <c r="K100">
        <v>950</v>
      </c>
      <c r="L100">
        <v>90</v>
      </c>
      <c r="M100" t="s">
        <v>49</v>
      </c>
      <c r="N100">
        <v>45890</v>
      </c>
    </row>
    <row r="101" spans="1:14" x14ac:dyDescent="0.25">
      <c r="A101" t="s">
        <v>768</v>
      </c>
      <c r="B101" t="s">
        <v>66</v>
      </c>
      <c r="C101" t="s">
        <v>806</v>
      </c>
      <c r="D101" t="s">
        <v>807</v>
      </c>
      <c r="E101">
        <v>48450</v>
      </c>
      <c r="F101">
        <v>88900</v>
      </c>
      <c r="G101">
        <v>66320</v>
      </c>
      <c r="H101">
        <v>44560</v>
      </c>
      <c r="I101">
        <v>31210</v>
      </c>
      <c r="J101">
        <v>14520</v>
      </c>
      <c r="K101">
        <v>8470</v>
      </c>
      <c r="L101">
        <v>790</v>
      </c>
      <c r="M101" t="s">
        <v>49</v>
      </c>
      <c r="N101">
        <v>303220</v>
      </c>
    </row>
    <row r="102" spans="1:14" x14ac:dyDescent="0.25">
      <c r="A102" t="s">
        <v>759</v>
      </c>
      <c r="B102">
        <v>2405</v>
      </c>
      <c r="C102" t="s">
        <v>304</v>
      </c>
      <c r="D102" t="s">
        <v>305</v>
      </c>
      <c r="E102">
        <v>4960</v>
      </c>
      <c r="F102">
        <v>15280</v>
      </c>
      <c r="G102">
        <v>9880</v>
      </c>
      <c r="H102">
        <v>6670</v>
      </c>
      <c r="I102">
        <v>4460</v>
      </c>
      <c r="J102">
        <v>1580</v>
      </c>
      <c r="K102">
        <v>520</v>
      </c>
      <c r="L102">
        <v>40</v>
      </c>
      <c r="M102" t="s">
        <v>49</v>
      </c>
      <c r="N102">
        <v>43360</v>
      </c>
    </row>
    <row r="103" spans="1:14" x14ac:dyDescent="0.25">
      <c r="A103" t="s">
        <v>759</v>
      </c>
      <c r="B103">
        <v>2410</v>
      </c>
      <c r="C103" t="s">
        <v>306</v>
      </c>
      <c r="D103" t="s">
        <v>307</v>
      </c>
      <c r="E103">
        <v>12750</v>
      </c>
      <c r="F103">
        <v>21190</v>
      </c>
      <c r="G103">
        <v>18780</v>
      </c>
      <c r="H103">
        <v>10910</v>
      </c>
      <c r="I103">
        <v>7140</v>
      </c>
      <c r="J103">
        <v>3320</v>
      </c>
      <c r="K103">
        <v>1970</v>
      </c>
      <c r="L103">
        <v>210</v>
      </c>
      <c r="M103" t="s">
        <v>49</v>
      </c>
      <c r="N103">
        <v>76270</v>
      </c>
    </row>
    <row r="104" spans="1:14" x14ac:dyDescent="0.25">
      <c r="A104" t="s">
        <v>759</v>
      </c>
      <c r="B104">
        <v>2415</v>
      </c>
      <c r="C104" t="s">
        <v>308</v>
      </c>
      <c r="D104" t="s">
        <v>309</v>
      </c>
      <c r="E104">
        <v>4490</v>
      </c>
      <c r="F104">
        <v>8880</v>
      </c>
      <c r="G104">
        <v>7980</v>
      </c>
      <c r="H104">
        <v>6380</v>
      </c>
      <c r="I104">
        <v>6460</v>
      </c>
      <c r="J104">
        <v>3620</v>
      </c>
      <c r="K104">
        <v>2590</v>
      </c>
      <c r="L104">
        <v>240</v>
      </c>
      <c r="M104" t="s">
        <v>49</v>
      </c>
      <c r="N104">
        <v>40630</v>
      </c>
    </row>
    <row r="105" spans="1:14" x14ac:dyDescent="0.25">
      <c r="A105" t="s">
        <v>759</v>
      </c>
      <c r="B105">
        <v>2420</v>
      </c>
      <c r="C105" t="s">
        <v>310</v>
      </c>
      <c r="D105" t="s">
        <v>311</v>
      </c>
      <c r="E105">
        <v>8530</v>
      </c>
      <c r="F105">
        <v>15980</v>
      </c>
      <c r="G105">
        <v>11060</v>
      </c>
      <c r="H105">
        <v>7360</v>
      </c>
      <c r="I105">
        <v>4360</v>
      </c>
      <c r="J105">
        <v>2220</v>
      </c>
      <c r="K105">
        <v>1040</v>
      </c>
      <c r="L105">
        <v>70</v>
      </c>
      <c r="M105" t="s">
        <v>49</v>
      </c>
      <c r="N105">
        <v>50630</v>
      </c>
    </row>
    <row r="106" spans="1:14" x14ac:dyDescent="0.25">
      <c r="A106" t="s">
        <v>759</v>
      </c>
      <c r="B106">
        <v>2430</v>
      </c>
      <c r="C106" t="s">
        <v>312</v>
      </c>
      <c r="D106" t="s">
        <v>313</v>
      </c>
      <c r="E106">
        <v>3610</v>
      </c>
      <c r="F106">
        <v>7270</v>
      </c>
      <c r="G106">
        <v>3810</v>
      </c>
      <c r="H106">
        <v>3590</v>
      </c>
      <c r="I106">
        <v>2420</v>
      </c>
      <c r="J106">
        <v>1450</v>
      </c>
      <c r="K106">
        <v>970</v>
      </c>
      <c r="L106">
        <v>90</v>
      </c>
      <c r="M106" t="s">
        <v>49</v>
      </c>
      <c r="N106">
        <v>23210</v>
      </c>
    </row>
    <row r="107" spans="1:14" x14ac:dyDescent="0.25">
      <c r="A107" t="s">
        <v>759</v>
      </c>
      <c r="B107">
        <v>2435</v>
      </c>
      <c r="C107" t="s">
        <v>314</v>
      </c>
      <c r="D107" t="s">
        <v>315</v>
      </c>
      <c r="E107">
        <v>10090</v>
      </c>
      <c r="F107">
        <v>14060</v>
      </c>
      <c r="G107">
        <v>7710</v>
      </c>
      <c r="H107">
        <v>6540</v>
      </c>
      <c r="I107">
        <v>4470</v>
      </c>
      <c r="J107">
        <v>1760</v>
      </c>
      <c r="K107">
        <v>920</v>
      </c>
      <c r="L107">
        <v>50</v>
      </c>
      <c r="M107" t="s">
        <v>49</v>
      </c>
      <c r="N107">
        <v>45610</v>
      </c>
    </row>
    <row r="108" spans="1:14" x14ac:dyDescent="0.25">
      <c r="A108" t="s">
        <v>759</v>
      </c>
      <c r="B108">
        <v>2440</v>
      </c>
      <c r="C108" t="s">
        <v>316</v>
      </c>
      <c r="D108" t="s">
        <v>317</v>
      </c>
      <c r="E108">
        <v>4030</v>
      </c>
      <c r="F108">
        <v>6240</v>
      </c>
      <c r="G108">
        <v>7120</v>
      </c>
      <c r="H108">
        <v>3100</v>
      </c>
      <c r="I108">
        <v>1900</v>
      </c>
      <c r="J108">
        <v>570</v>
      </c>
      <c r="K108">
        <v>460</v>
      </c>
      <c r="L108">
        <v>90</v>
      </c>
      <c r="M108" t="s">
        <v>49</v>
      </c>
      <c r="N108">
        <v>23510</v>
      </c>
    </row>
    <row r="109" spans="1:14" x14ac:dyDescent="0.25">
      <c r="A109" t="s">
        <v>768</v>
      </c>
      <c r="B109" t="s">
        <v>66</v>
      </c>
      <c r="C109" t="s">
        <v>808</v>
      </c>
      <c r="D109" t="s">
        <v>809</v>
      </c>
      <c r="E109">
        <v>135750</v>
      </c>
      <c r="F109">
        <v>74730</v>
      </c>
      <c r="G109">
        <v>69060</v>
      </c>
      <c r="H109">
        <v>37630</v>
      </c>
      <c r="I109">
        <v>20190</v>
      </c>
      <c r="J109">
        <v>8220</v>
      </c>
      <c r="K109">
        <v>2900</v>
      </c>
      <c r="L109">
        <v>350</v>
      </c>
      <c r="M109" t="s">
        <v>49</v>
      </c>
      <c r="N109">
        <v>348820</v>
      </c>
    </row>
    <row r="110" spans="1:14" x14ac:dyDescent="0.25">
      <c r="A110" t="s">
        <v>759</v>
      </c>
      <c r="B110">
        <v>2505</v>
      </c>
      <c r="C110" t="s">
        <v>318</v>
      </c>
      <c r="D110" t="s">
        <v>319</v>
      </c>
      <c r="E110">
        <v>14900</v>
      </c>
      <c r="F110">
        <v>6140</v>
      </c>
      <c r="G110">
        <v>6070</v>
      </c>
      <c r="H110">
        <v>2150</v>
      </c>
      <c r="I110">
        <v>820</v>
      </c>
      <c r="J110">
        <v>210</v>
      </c>
      <c r="K110">
        <v>80</v>
      </c>
      <c r="L110">
        <v>10</v>
      </c>
      <c r="M110" t="s">
        <v>49</v>
      </c>
      <c r="N110">
        <v>30390</v>
      </c>
    </row>
    <row r="111" spans="1:14" x14ac:dyDescent="0.25">
      <c r="A111" t="s">
        <v>759</v>
      </c>
      <c r="B111">
        <v>2510</v>
      </c>
      <c r="C111" t="s">
        <v>320</v>
      </c>
      <c r="D111" t="s">
        <v>321</v>
      </c>
      <c r="E111">
        <v>27430</v>
      </c>
      <c r="F111">
        <v>14670</v>
      </c>
      <c r="G111">
        <v>15840</v>
      </c>
      <c r="H111">
        <v>6520</v>
      </c>
      <c r="I111">
        <v>3430</v>
      </c>
      <c r="J111">
        <v>1230</v>
      </c>
      <c r="K111">
        <v>550</v>
      </c>
      <c r="L111">
        <v>50</v>
      </c>
      <c r="M111" t="s">
        <v>49</v>
      </c>
      <c r="N111">
        <v>69730</v>
      </c>
    </row>
    <row r="112" spans="1:14" x14ac:dyDescent="0.25">
      <c r="A112" t="s">
        <v>759</v>
      </c>
      <c r="B112">
        <v>2515</v>
      </c>
      <c r="C112" t="s">
        <v>322</v>
      </c>
      <c r="D112" t="s">
        <v>323</v>
      </c>
      <c r="E112">
        <v>27780</v>
      </c>
      <c r="F112">
        <v>8980</v>
      </c>
      <c r="G112">
        <v>4910</v>
      </c>
      <c r="H112">
        <v>2540</v>
      </c>
      <c r="I112">
        <v>1330</v>
      </c>
      <c r="J112">
        <v>410</v>
      </c>
      <c r="K112">
        <v>130</v>
      </c>
      <c r="L112">
        <v>50</v>
      </c>
      <c r="M112" t="s">
        <v>49</v>
      </c>
      <c r="N112">
        <v>46130</v>
      </c>
    </row>
    <row r="113" spans="1:14" x14ac:dyDescent="0.25">
      <c r="A113" t="s">
        <v>759</v>
      </c>
      <c r="B113">
        <v>2520</v>
      </c>
      <c r="C113" t="s">
        <v>324</v>
      </c>
      <c r="D113" t="s">
        <v>325</v>
      </c>
      <c r="E113">
        <v>13820</v>
      </c>
      <c r="F113">
        <v>12860</v>
      </c>
      <c r="G113">
        <v>13040</v>
      </c>
      <c r="H113">
        <v>7010</v>
      </c>
      <c r="I113">
        <v>3420</v>
      </c>
      <c r="J113">
        <v>1540</v>
      </c>
      <c r="K113">
        <v>420</v>
      </c>
      <c r="L113">
        <v>60</v>
      </c>
      <c r="M113" t="s">
        <v>49</v>
      </c>
      <c r="N113">
        <v>52170</v>
      </c>
    </row>
    <row r="114" spans="1:14" x14ac:dyDescent="0.25">
      <c r="A114" t="s">
        <v>759</v>
      </c>
      <c r="B114">
        <v>2525</v>
      </c>
      <c r="C114" t="s">
        <v>326</v>
      </c>
      <c r="D114" t="s">
        <v>327</v>
      </c>
      <c r="E114">
        <v>15820</v>
      </c>
      <c r="F114">
        <v>9030</v>
      </c>
      <c r="G114">
        <v>10090</v>
      </c>
      <c r="H114">
        <v>4260</v>
      </c>
      <c r="I114">
        <v>1890</v>
      </c>
      <c r="J114">
        <v>380</v>
      </c>
      <c r="K114">
        <v>110</v>
      </c>
      <c r="L114">
        <v>10</v>
      </c>
      <c r="M114" t="s">
        <v>49</v>
      </c>
      <c r="N114">
        <v>41590</v>
      </c>
    </row>
    <row r="115" spans="1:14" x14ac:dyDescent="0.25">
      <c r="A115" t="s">
        <v>759</v>
      </c>
      <c r="B115">
        <v>2530</v>
      </c>
      <c r="C115" t="s">
        <v>328</v>
      </c>
      <c r="D115" t="s">
        <v>329</v>
      </c>
      <c r="E115">
        <v>19520</v>
      </c>
      <c r="F115">
        <v>14870</v>
      </c>
      <c r="G115">
        <v>11360</v>
      </c>
      <c r="H115">
        <v>9300</v>
      </c>
      <c r="I115">
        <v>5770</v>
      </c>
      <c r="J115">
        <v>2950</v>
      </c>
      <c r="K115">
        <v>1080</v>
      </c>
      <c r="L115">
        <v>100</v>
      </c>
      <c r="M115" t="s">
        <v>49</v>
      </c>
      <c r="N115">
        <v>64940</v>
      </c>
    </row>
    <row r="116" spans="1:14" x14ac:dyDescent="0.25">
      <c r="A116" t="s">
        <v>759</v>
      </c>
      <c r="B116">
        <v>2535</v>
      </c>
      <c r="C116" t="s">
        <v>330</v>
      </c>
      <c r="D116" t="s">
        <v>331</v>
      </c>
      <c r="E116">
        <v>16480</v>
      </c>
      <c r="F116">
        <v>8170</v>
      </c>
      <c r="G116">
        <v>7740</v>
      </c>
      <c r="H116">
        <v>5860</v>
      </c>
      <c r="I116">
        <v>3540</v>
      </c>
      <c r="J116">
        <v>1490</v>
      </c>
      <c r="K116">
        <v>530</v>
      </c>
      <c r="L116">
        <v>70</v>
      </c>
      <c r="M116" t="s">
        <v>49</v>
      </c>
      <c r="N116">
        <v>43870</v>
      </c>
    </row>
    <row r="117" spans="1:14" x14ac:dyDescent="0.25">
      <c r="A117" t="s">
        <v>768</v>
      </c>
      <c r="B117" t="s">
        <v>66</v>
      </c>
      <c r="C117" t="s">
        <v>810</v>
      </c>
      <c r="D117" t="s">
        <v>811</v>
      </c>
      <c r="E117">
        <v>85070</v>
      </c>
      <c r="F117">
        <v>80580</v>
      </c>
      <c r="G117">
        <v>69990</v>
      </c>
      <c r="H117">
        <v>40520</v>
      </c>
      <c r="I117">
        <v>28000</v>
      </c>
      <c r="J117">
        <v>15160</v>
      </c>
      <c r="K117">
        <v>8990</v>
      </c>
      <c r="L117">
        <v>680</v>
      </c>
      <c r="M117" t="s">
        <v>49</v>
      </c>
      <c r="N117">
        <v>329000</v>
      </c>
    </row>
    <row r="118" spans="1:14" x14ac:dyDescent="0.25">
      <c r="A118" t="s">
        <v>759</v>
      </c>
      <c r="B118">
        <v>2805</v>
      </c>
      <c r="C118" t="s">
        <v>332</v>
      </c>
      <c r="D118" t="s">
        <v>333</v>
      </c>
      <c r="E118">
        <v>13820</v>
      </c>
      <c r="F118">
        <v>6760</v>
      </c>
      <c r="G118">
        <v>4390</v>
      </c>
      <c r="H118">
        <v>3130</v>
      </c>
      <c r="I118">
        <v>1710</v>
      </c>
      <c r="J118">
        <v>320</v>
      </c>
      <c r="K118">
        <v>160</v>
      </c>
      <c r="L118">
        <v>20</v>
      </c>
      <c r="M118" t="s">
        <v>49</v>
      </c>
      <c r="N118">
        <v>30310</v>
      </c>
    </row>
    <row r="119" spans="1:14" x14ac:dyDescent="0.25">
      <c r="A119" t="s">
        <v>759</v>
      </c>
      <c r="B119">
        <v>2810</v>
      </c>
      <c r="C119" t="s">
        <v>334</v>
      </c>
      <c r="D119" t="s">
        <v>335</v>
      </c>
      <c r="E119">
        <v>3880</v>
      </c>
      <c r="F119">
        <v>8560</v>
      </c>
      <c r="G119">
        <v>8600</v>
      </c>
      <c r="H119">
        <v>5540</v>
      </c>
      <c r="I119">
        <v>4840</v>
      </c>
      <c r="J119">
        <v>3110</v>
      </c>
      <c r="K119">
        <v>2430</v>
      </c>
      <c r="L119">
        <v>150</v>
      </c>
      <c r="M119" t="s">
        <v>49</v>
      </c>
      <c r="N119">
        <v>37110</v>
      </c>
    </row>
    <row r="120" spans="1:14" x14ac:dyDescent="0.25">
      <c r="A120" t="s">
        <v>759</v>
      </c>
      <c r="B120">
        <v>2815</v>
      </c>
      <c r="C120" t="s">
        <v>336</v>
      </c>
      <c r="D120" t="s">
        <v>337</v>
      </c>
      <c r="E120">
        <v>9390</v>
      </c>
      <c r="F120">
        <v>11330</v>
      </c>
      <c r="G120">
        <v>6920</v>
      </c>
      <c r="H120">
        <v>5240</v>
      </c>
      <c r="I120">
        <v>4100</v>
      </c>
      <c r="J120">
        <v>2520</v>
      </c>
      <c r="K120">
        <v>1480</v>
      </c>
      <c r="L120">
        <v>140</v>
      </c>
      <c r="M120" t="s">
        <v>49</v>
      </c>
      <c r="N120">
        <v>41120</v>
      </c>
    </row>
    <row r="121" spans="1:14" x14ac:dyDescent="0.25">
      <c r="A121" t="s">
        <v>759</v>
      </c>
      <c r="B121">
        <v>2820</v>
      </c>
      <c r="C121" t="s">
        <v>338</v>
      </c>
      <c r="D121" t="s">
        <v>339</v>
      </c>
      <c r="E121">
        <v>13680</v>
      </c>
      <c r="F121">
        <v>12580</v>
      </c>
      <c r="G121">
        <v>8530</v>
      </c>
      <c r="H121">
        <v>5230</v>
      </c>
      <c r="I121">
        <v>3350</v>
      </c>
      <c r="J121">
        <v>1510</v>
      </c>
      <c r="K121">
        <v>690</v>
      </c>
      <c r="L121">
        <v>50</v>
      </c>
      <c r="M121" t="s">
        <v>49</v>
      </c>
      <c r="N121">
        <v>45620</v>
      </c>
    </row>
    <row r="122" spans="1:14" x14ac:dyDescent="0.25">
      <c r="A122" t="s">
        <v>759</v>
      </c>
      <c r="B122">
        <v>2825</v>
      </c>
      <c r="C122" t="s">
        <v>340</v>
      </c>
      <c r="D122" t="s">
        <v>341</v>
      </c>
      <c r="E122">
        <v>31490</v>
      </c>
      <c r="F122">
        <v>22060</v>
      </c>
      <c r="G122">
        <v>24040</v>
      </c>
      <c r="H122">
        <v>11280</v>
      </c>
      <c r="I122">
        <v>5710</v>
      </c>
      <c r="J122">
        <v>2600</v>
      </c>
      <c r="K122">
        <v>1270</v>
      </c>
      <c r="L122">
        <v>80</v>
      </c>
      <c r="M122" t="s">
        <v>49</v>
      </c>
      <c r="N122">
        <v>98530</v>
      </c>
    </row>
    <row r="123" spans="1:14" x14ac:dyDescent="0.25">
      <c r="A123" t="s">
        <v>759</v>
      </c>
      <c r="B123">
        <v>2830</v>
      </c>
      <c r="C123" t="s">
        <v>342</v>
      </c>
      <c r="D123" t="s">
        <v>343</v>
      </c>
      <c r="E123">
        <v>2110</v>
      </c>
      <c r="F123">
        <v>8900</v>
      </c>
      <c r="G123">
        <v>10380</v>
      </c>
      <c r="H123">
        <v>6370</v>
      </c>
      <c r="I123">
        <v>6040</v>
      </c>
      <c r="J123">
        <v>4270</v>
      </c>
      <c r="K123">
        <v>2430</v>
      </c>
      <c r="L123">
        <v>190</v>
      </c>
      <c r="M123" t="s">
        <v>49</v>
      </c>
      <c r="N123">
        <v>40700</v>
      </c>
    </row>
    <row r="124" spans="1:14" x14ac:dyDescent="0.25">
      <c r="A124" t="s">
        <v>759</v>
      </c>
      <c r="B124">
        <v>2835</v>
      </c>
      <c r="C124" t="s">
        <v>344</v>
      </c>
      <c r="D124" t="s">
        <v>345</v>
      </c>
      <c r="E124">
        <v>10710</v>
      </c>
      <c r="F124">
        <v>10400</v>
      </c>
      <c r="G124">
        <v>7140</v>
      </c>
      <c r="H124">
        <v>3720</v>
      </c>
      <c r="I124">
        <v>2240</v>
      </c>
      <c r="J124">
        <v>830</v>
      </c>
      <c r="K124">
        <v>540</v>
      </c>
      <c r="L124">
        <v>40</v>
      </c>
      <c r="M124" t="s">
        <v>49</v>
      </c>
      <c r="N124">
        <v>35620</v>
      </c>
    </row>
    <row r="125" spans="1:14" x14ac:dyDescent="0.25">
      <c r="A125" t="s">
        <v>768</v>
      </c>
      <c r="B125" t="s">
        <v>66</v>
      </c>
      <c r="C125" t="s">
        <v>812</v>
      </c>
      <c r="D125" t="s">
        <v>813</v>
      </c>
      <c r="E125">
        <v>145310</v>
      </c>
      <c r="F125">
        <v>76130</v>
      </c>
      <c r="G125">
        <v>63090</v>
      </c>
      <c r="H125">
        <v>42530</v>
      </c>
      <c r="I125">
        <v>23990</v>
      </c>
      <c r="J125">
        <v>11560</v>
      </c>
      <c r="K125">
        <v>6250</v>
      </c>
      <c r="L125">
        <v>480</v>
      </c>
      <c r="M125" t="s">
        <v>49</v>
      </c>
      <c r="N125">
        <v>369340</v>
      </c>
    </row>
    <row r="126" spans="1:14" x14ac:dyDescent="0.25">
      <c r="A126" t="s">
        <v>759</v>
      </c>
      <c r="B126">
        <v>3005</v>
      </c>
      <c r="C126" t="s">
        <v>346</v>
      </c>
      <c r="D126" t="s">
        <v>347</v>
      </c>
      <c r="E126">
        <v>29870</v>
      </c>
      <c r="F126">
        <v>11450</v>
      </c>
      <c r="G126">
        <v>8870</v>
      </c>
      <c r="H126">
        <v>4080</v>
      </c>
      <c r="I126">
        <v>1440</v>
      </c>
      <c r="J126">
        <v>490</v>
      </c>
      <c r="K126">
        <v>120</v>
      </c>
      <c r="L126">
        <v>30</v>
      </c>
      <c r="M126" t="s">
        <v>49</v>
      </c>
      <c r="N126">
        <v>56340</v>
      </c>
    </row>
    <row r="127" spans="1:14" x14ac:dyDescent="0.25">
      <c r="A127" t="s">
        <v>759</v>
      </c>
      <c r="B127">
        <v>3010</v>
      </c>
      <c r="C127" t="s">
        <v>348</v>
      </c>
      <c r="D127" t="s">
        <v>349</v>
      </c>
      <c r="E127">
        <v>27170</v>
      </c>
      <c r="F127">
        <v>7960</v>
      </c>
      <c r="G127">
        <v>6470</v>
      </c>
      <c r="H127">
        <v>6300</v>
      </c>
      <c r="I127">
        <v>3210</v>
      </c>
      <c r="J127">
        <v>1550</v>
      </c>
      <c r="K127">
        <v>700</v>
      </c>
      <c r="L127">
        <v>60</v>
      </c>
      <c r="M127" t="s">
        <v>49</v>
      </c>
      <c r="N127">
        <v>53400</v>
      </c>
    </row>
    <row r="128" spans="1:14" x14ac:dyDescent="0.25">
      <c r="A128" t="s">
        <v>759</v>
      </c>
      <c r="B128">
        <v>3015</v>
      </c>
      <c r="C128" t="s">
        <v>350</v>
      </c>
      <c r="D128" t="s">
        <v>351</v>
      </c>
      <c r="E128">
        <v>16590</v>
      </c>
      <c r="F128">
        <v>13130</v>
      </c>
      <c r="G128">
        <v>10910</v>
      </c>
      <c r="H128">
        <v>6010</v>
      </c>
      <c r="I128">
        <v>2690</v>
      </c>
      <c r="J128">
        <v>780</v>
      </c>
      <c r="K128">
        <v>480</v>
      </c>
      <c r="L128">
        <v>30</v>
      </c>
      <c r="M128" t="s">
        <v>49</v>
      </c>
      <c r="N128">
        <v>50610</v>
      </c>
    </row>
    <row r="129" spans="1:14" x14ac:dyDescent="0.25">
      <c r="A129" t="s">
        <v>759</v>
      </c>
      <c r="B129">
        <v>3020</v>
      </c>
      <c r="C129" t="s">
        <v>352</v>
      </c>
      <c r="D129" t="s">
        <v>353</v>
      </c>
      <c r="E129">
        <v>14630</v>
      </c>
      <c r="F129">
        <v>15170</v>
      </c>
      <c r="G129">
        <v>10190</v>
      </c>
      <c r="H129">
        <v>6700</v>
      </c>
      <c r="I129">
        <v>4020</v>
      </c>
      <c r="J129">
        <v>1430</v>
      </c>
      <c r="K129">
        <v>880</v>
      </c>
      <c r="L129">
        <v>90</v>
      </c>
      <c r="M129" t="s">
        <v>49</v>
      </c>
      <c r="N129">
        <v>53090</v>
      </c>
    </row>
    <row r="130" spans="1:14" x14ac:dyDescent="0.25">
      <c r="A130" t="s">
        <v>759</v>
      </c>
      <c r="B130">
        <v>3025</v>
      </c>
      <c r="C130" t="s">
        <v>354</v>
      </c>
      <c r="D130" t="s">
        <v>355</v>
      </c>
      <c r="E130">
        <v>27310</v>
      </c>
      <c r="F130">
        <v>9690</v>
      </c>
      <c r="G130">
        <v>6750</v>
      </c>
      <c r="H130">
        <v>3910</v>
      </c>
      <c r="I130">
        <v>1560</v>
      </c>
      <c r="J130">
        <v>430</v>
      </c>
      <c r="K130">
        <v>190</v>
      </c>
      <c r="L130">
        <v>30</v>
      </c>
      <c r="M130" t="s">
        <v>49</v>
      </c>
      <c r="N130">
        <v>49870</v>
      </c>
    </row>
    <row r="131" spans="1:14" x14ac:dyDescent="0.25">
      <c r="A131" t="s">
        <v>759</v>
      </c>
      <c r="B131">
        <v>3030</v>
      </c>
      <c r="C131" t="s">
        <v>356</v>
      </c>
      <c r="D131" t="s">
        <v>357</v>
      </c>
      <c r="E131">
        <v>23470</v>
      </c>
      <c r="F131">
        <v>8280</v>
      </c>
      <c r="G131">
        <v>8910</v>
      </c>
      <c r="H131">
        <v>6050</v>
      </c>
      <c r="I131">
        <v>4180</v>
      </c>
      <c r="J131">
        <v>2660</v>
      </c>
      <c r="K131">
        <v>1440</v>
      </c>
      <c r="L131">
        <v>130</v>
      </c>
      <c r="M131" t="s">
        <v>49</v>
      </c>
      <c r="N131">
        <v>55110</v>
      </c>
    </row>
    <row r="132" spans="1:14" x14ac:dyDescent="0.25">
      <c r="A132" t="s">
        <v>759</v>
      </c>
      <c r="B132">
        <v>3040</v>
      </c>
      <c r="C132" t="s">
        <v>358</v>
      </c>
      <c r="D132" t="s">
        <v>359</v>
      </c>
      <c r="E132">
        <v>6270</v>
      </c>
      <c r="F132">
        <v>10470</v>
      </c>
      <c r="G132">
        <v>10990</v>
      </c>
      <c r="H132">
        <v>9490</v>
      </c>
      <c r="I132">
        <v>6910</v>
      </c>
      <c r="J132">
        <v>4220</v>
      </c>
      <c r="K132">
        <v>2450</v>
      </c>
      <c r="L132">
        <v>130</v>
      </c>
      <c r="M132" t="s">
        <v>49</v>
      </c>
      <c r="N132">
        <v>50930</v>
      </c>
    </row>
    <row r="133" spans="1:14" x14ac:dyDescent="0.25">
      <c r="A133" t="s">
        <v>757</v>
      </c>
      <c r="B133" t="s">
        <v>66</v>
      </c>
      <c r="C133" t="s">
        <v>99</v>
      </c>
      <c r="D133" t="s">
        <v>814</v>
      </c>
      <c r="E133">
        <v>767820</v>
      </c>
      <c r="F133">
        <v>635210</v>
      </c>
      <c r="G133">
        <v>498210</v>
      </c>
      <c r="H133">
        <v>285620</v>
      </c>
      <c r="I133">
        <v>181340</v>
      </c>
      <c r="J133">
        <v>99190</v>
      </c>
      <c r="K133">
        <v>59450</v>
      </c>
      <c r="L133">
        <v>5810</v>
      </c>
      <c r="M133" t="s">
        <v>49</v>
      </c>
      <c r="N133">
        <v>2532650</v>
      </c>
    </row>
    <row r="134" spans="1:14" x14ac:dyDescent="0.25">
      <c r="A134" t="s">
        <v>759</v>
      </c>
      <c r="B134">
        <v>1850</v>
      </c>
      <c r="C134" t="s">
        <v>360</v>
      </c>
      <c r="D134" t="s">
        <v>815</v>
      </c>
      <c r="E134">
        <v>13370</v>
      </c>
      <c r="F134">
        <v>20030</v>
      </c>
      <c r="G134">
        <v>16800</v>
      </c>
      <c r="H134">
        <v>13370</v>
      </c>
      <c r="I134">
        <v>11910</v>
      </c>
      <c r="J134">
        <v>7070</v>
      </c>
      <c r="K134">
        <v>3630</v>
      </c>
      <c r="L134">
        <v>190</v>
      </c>
      <c r="M134" t="s">
        <v>49</v>
      </c>
      <c r="N134">
        <v>86370</v>
      </c>
    </row>
    <row r="135" spans="1:14" x14ac:dyDescent="0.25">
      <c r="A135" t="s">
        <v>759</v>
      </c>
      <c r="B135">
        <v>3245</v>
      </c>
      <c r="C135" t="s">
        <v>361</v>
      </c>
      <c r="D135" t="s">
        <v>816</v>
      </c>
      <c r="E135">
        <v>26830</v>
      </c>
      <c r="F135">
        <v>37320</v>
      </c>
      <c r="G135">
        <v>30250</v>
      </c>
      <c r="H135">
        <v>20860</v>
      </c>
      <c r="I135">
        <v>16430</v>
      </c>
      <c r="J135">
        <v>8770</v>
      </c>
      <c r="K135">
        <v>4640</v>
      </c>
      <c r="L135">
        <v>350</v>
      </c>
      <c r="M135" t="s">
        <v>49</v>
      </c>
      <c r="N135">
        <v>145430</v>
      </c>
    </row>
    <row r="136" spans="1:14" x14ac:dyDescent="0.25">
      <c r="A136" t="s">
        <v>759</v>
      </c>
      <c r="B136">
        <v>3455</v>
      </c>
      <c r="C136" t="s">
        <v>362</v>
      </c>
      <c r="D136" t="s">
        <v>817</v>
      </c>
      <c r="E136">
        <v>69870</v>
      </c>
      <c r="F136">
        <v>24740</v>
      </c>
      <c r="G136">
        <v>15410</v>
      </c>
      <c r="H136">
        <v>4930</v>
      </c>
      <c r="I136">
        <v>1830</v>
      </c>
      <c r="J136">
        <v>510</v>
      </c>
      <c r="K136">
        <v>180</v>
      </c>
      <c r="L136">
        <v>50</v>
      </c>
      <c r="M136" t="s">
        <v>49</v>
      </c>
      <c r="N136">
        <v>117510</v>
      </c>
    </row>
    <row r="137" spans="1:14" x14ac:dyDescent="0.25">
      <c r="A137" t="s">
        <v>759</v>
      </c>
      <c r="B137">
        <v>3240</v>
      </c>
      <c r="C137" t="s">
        <v>363</v>
      </c>
      <c r="D137" t="s">
        <v>818</v>
      </c>
      <c r="E137">
        <v>26750</v>
      </c>
      <c r="F137">
        <v>21210</v>
      </c>
      <c r="G137">
        <v>12650</v>
      </c>
      <c r="H137">
        <v>9080</v>
      </c>
      <c r="I137">
        <v>5020</v>
      </c>
      <c r="J137">
        <v>2280</v>
      </c>
      <c r="K137">
        <v>1090</v>
      </c>
      <c r="L137">
        <v>50</v>
      </c>
      <c r="M137" t="s">
        <v>49</v>
      </c>
      <c r="N137">
        <v>78130</v>
      </c>
    </row>
    <row r="138" spans="1:14" x14ac:dyDescent="0.25">
      <c r="A138" t="s">
        <v>768</v>
      </c>
      <c r="B138" t="s">
        <v>66</v>
      </c>
      <c r="C138" t="s">
        <v>819</v>
      </c>
      <c r="D138" t="s">
        <v>820</v>
      </c>
      <c r="E138">
        <v>100070</v>
      </c>
      <c r="F138">
        <v>93750</v>
      </c>
      <c r="G138">
        <v>81530</v>
      </c>
      <c r="H138">
        <v>49770</v>
      </c>
      <c r="I138">
        <v>32350</v>
      </c>
      <c r="J138">
        <v>17960</v>
      </c>
      <c r="K138">
        <v>9920</v>
      </c>
      <c r="L138">
        <v>910</v>
      </c>
      <c r="M138" t="s">
        <v>49</v>
      </c>
      <c r="N138">
        <v>386260</v>
      </c>
    </row>
    <row r="139" spans="1:14" x14ac:dyDescent="0.25">
      <c r="A139" t="s">
        <v>759</v>
      </c>
      <c r="B139">
        <v>3405</v>
      </c>
      <c r="C139" t="s">
        <v>364</v>
      </c>
      <c r="D139" t="s">
        <v>365</v>
      </c>
      <c r="E139">
        <v>14000</v>
      </c>
      <c r="F139">
        <v>13980</v>
      </c>
      <c r="G139">
        <v>8350</v>
      </c>
      <c r="H139">
        <v>5140</v>
      </c>
      <c r="I139">
        <v>1920</v>
      </c>
      <c r="J139">
        <v>620</v>
      </c>
      <c r="K139">
        <v>280</v>
      </c>
      <c r="L139">
        <v>20</v>
      </c>
      <c r="M139" t="s">
        <v>49</v>
      </c>
      <c r="N139">
        <v>44300</v>
      </c>
    </row>
    <row r="140" spans="1:14" x14ac:dyDescent="0.25">
      <c r="A140" t="s">
        <v>759</v>
      </c>
      <c r="B140">
        <v>3410</v>
      </c>
      <c r="C140" t="s">
        <v>366</v>
      </c>
      <c r="D140" t="s">
        <v>367</v>
      </c>
      <c r="E140">
        <v>17980</v>
      </c>
      <c r="F140">
        <v>11480</v>
      </c>
      <c r="G140">
        <v>8710</v>
      </c>
      <c r="H140">
        <v>6230</v>
      </c>
      <c r="I140">
        <v>4550</v>
      </c>
      <c r="J140">
        <v>2390</v>
      </c>
      <c r="K140">
        <v>1210</v>
      </c>
      <c r="L140">
        <v>90</v>
      </c>
      <c r="M140" t="s">
        <v>49</v>
      </c>
      <c r="N140">
        <v>52630</v>
      </c>
    </row>
    <row r="141" spans="1:14" x14ac:dyDescent="0.25">
      <c r="A141" t="s">
        <v>759</v>
      </c>
      <c r="B141">
        <v>3415</v>
      </c>
      <c r="C141" t="s">
        <v>368</v>
      </c>
      <c r="D141" t="s">
        <v>369</v>
      </c>
      <c r="E141">
        <v>5920</v>
      </c>
      <c r="F141">
        <v>10550</v>
      </c>
      <c r="G141">
        <v>11370</v>
      </c>
      <c r="H141">
        <v>6940</v>
      </c>
      <c r="I141">
        <v>4860</v>
      </c>
      <c r="J141">
        <v>3670</v>
      </c>
      <c r="K141">
        <v>2590</v>
      </c>
      <c r="L141">
        <v>410</v>
      </c>
      <c r="M141" t="s">
        <v>49</v>
      </c>
      <c r="N141">
        <v>46310</v>
      </c>
    </row>
    <row r="142" spans="1:14" x14ac:dyDescent="0.25">
      <c r="A142" t="s">
        <v>759</v>
      </c>
      <c r="B142">
        <v>3420</v>
      </c>
      <c r="C142" t="s">
        <v>370</v>
      </c>
      <c r="D142" t="s">
        <v>371</v>
      </c>
      <c r="E142">
        <v>24180</v>
      </c>
      <c r="F142">
        <v>10630</v>
      </c>
      <c r="G142">
        <v>11380</v>
      </c>
      <c r="H142">
        <v>4790</v>
      </c>
      <c r="I142">
        <v>2750</v>
      </c>
      <c r="J142">
        <v>1760</v>
      </c>
      <c r="K142">
        <v>930</v>
      </c>
      <c r="L142">
        <v>50</v>
      </c>
      <c r="M142" t="s">
        <v>49</v>
      </c>
      <c r="N142">
        <v>56460</v>
      </c>
    </row>
    <row r="143" spans="1:14" x14ac:dyDescent="0.25">
      <c r="A143" t="s">
        <v>759</v>
      </c>
      <c r="B143">
        <v>3430</v>
      </c>
      <c r="C143" t="s">
        <v>372</v>
      </c>
      <c r="D143" t="s">
        <v>373</v>
      </c>
      <c r="E143">
        <v>6870</v>
      </c>
      <c r="F143">
        <v>10650</v>
      </c>
      <c r="G143">
        <v>11340</v>
      </c>
      <c r="H143">
        <v>7230</v>
      </c>
      <c r="I143">
        <v>5340</v>
      </c>
      <c r="J143">
        <v>3440</v>
      </c>
      <c r="K143">
        <v>2430</v>
      </c>
      <c r="L143">
        <v>210</v>
      </c>
      <c r="M143" t="s">
        <v>49</v>
      </c>
      <c r="N143">
        <v>47500</v>
      </c>
    </row>
    <row r="144" spans="1:14" x14ac:dyDescent="0.25">
      <c r="A144" t="s">
        <v>759</v>
      </c>
      <c r="B144">
        <v>3425</v>
      </c>
      <c r="C144" t="s">
        <v>374</v>
      </c>
      <c r="D144" t="s">
        <v>375</v>
      </c>
      <c r="E144">
        <v>12100</v>
      </c>
      <c r="F144">
        <v>13920</v>
      </c>
      <c r="G144">
        <v>13990</v>
      </c>
      <c r="H144">
        <v>9560</v>
      </c>
      <c r="I144">
        <v>6630</v>
      </c>
      <c r="J144">
        <v>3610</v>
      </c>
      <c r="K144">
        <v>1620</v>
      </c>
      <c r="L144">
        <v>100</v>
      </c>
      <c r="M144" t="s">
        <v>49</v>
      </c>
      <c r="N144">
        <v>61520</v>
      </c>
    </row>
    <row r="145" spans="1:14" x14ac:dyDescent="0.25">
      <c r="A145" t="s">
        <v>759</v>
      </c>
      <c r="B145">
        <v>3435</v>
      </c>
      <c r="C145" t="s">
        <v>376</v>
      </c>
      <c r="D145" t="s">
        <v>377</v>
      </c>
      <c r="E145">
        <v>9630</v>
      </c>
      <c r="F145">
        <v>10620</v>
      </c>
      <c r="G145">
        <v>10680</v>
      </c>
      <c r="H145">
        <v>6220</v>
      </c>
      <c r="I145">
        <v>4350</v>
      </c>
      <c r="J145">
        <v>1970</v>
      </c>
      <c r="K145">
        <v>770</v>
      </c>
      <c r="L145">
        <v>30</v>
      </c>
      <c r="M145" t="s">
        <v>49</v>
      </c>
      <c r="N145">
        <v>44260</v>
      </c>
    </row>
    <row r="146" spans="1:14" x14ac:dyDescent="0.25">
      <c r="A146" t="s">
        <v>759</v>
      </c>
      <c r="B146">
        <v>3445</v>
      </c>
      <c r="C146" t="s">
        <v>378</v>
      </c>
      <c r="D146" t="s">
        <v>379</v>
      </c>
      <c r="E146">
        <v>9390</v>
      </c>
      <c r="F146">
        <v>11930</v>
      </c>
      <c r="G146">
        <v>5720</v>
      </c>
      <c r="H146">
        <v>3680</v>
      </c>
      <c r="I146">
        <v>1960</v>
      </c>
      <c r="J146">
        <v>500</v>
      </c>
      <c r="K146">
        <v>100</v>
      </c>
      <c r="L146">
        <v>10</v>
      </c>
      <c r="M146" t="s">
        <v>49</v>
      </c>
      <c r="N146">
        <v>33280</v>
      </c>
    </row>
    <row r="147" spans="1:14" x14ac:dyDescent="0.25">
      <c r="A147" t="s">
        <v>768</v>
      </c>
      <c r="B147" t="s">
        <v>66</v>
      </c>
      <c r="C147" t="s">
        <v>821</v>
      </c>
      <c r="D147" t="s">
        <v>822</v>
      </c>
      <c r="E147">
        <v>44570</v>
      </c>
      <c r="F147">
        <v>52560</v>
      </c>
      <c r="G147">
        <v>65900</v>
      </c>
      <c r="H147">
        <v>40800</v>
      </c>
      <c r="I147">
        <v>27310</v>
      </c>
      <c r="J147">
        <v>16390</v>
      </c>
      <c r="K147">
        <v>12400</v>
      </c>
      <c r="L147">
        <v>1570</v>
      </c>
      <c r="M147" t="s">
        <v>49</v>
      </c>
      <c r="N147">
        <v>261490</v>
      </c>
    </row>
    <row r="148" spans="1:14" x14ac:dyDescent="0.25">
      <c r="A148" t="s">
        <v>759</v>
      </c>
      <c r="B148">
        <v>3705</v>
      </c>
      <c r="C148" t="s">
        <v>380</v>
      </c>
      <c r="D148" t="s">
        <v>381</v>
      </c>
      <c r="E148">
        <v>6660</v>
      </c>
      <c r="F148">
        <v>7360</v>
      </c>
      <c r="G148">
        <v>6170</v>
      </c>
      <c r="H148">
        <v>3900</v>
      </c>
      <c r="I148">
        <v>2400</v>
      </c>
      <c r="J148">
        <v>1280</v>
      </c>
      <c r="K148">
        <v>730</v>
      </c>
      <c r="L148">
        <v>80</v>
      </c>
      <c r="M148" t="s">
        <v>49</v>
      </c>
      <c r="N148">
        <v>28580</v>
      </c>
    </row>
    <row r="149" spans="1:14" x14ac:dyDescent="0.25">
      <c r="A149" t="s">
        <v>759</v>
      </c>
      <c r="B149">
        <v>3710</v>
      </c>
      <c r="C149" t="s">
        <v>382</v>
      </c>
      <c r="D149" t="s">
        <v>383</v>
      </c>
      <c r="E149">
        <v>20660</v>
      </c>
      <c r="F149">
        <v>13150</v>
      </c>
      <c r="G149">
        <v>13260</v>
      </c>
      <c r="H149">
        <v>7150</v>
      </c>
      <c r="I149">
        <v>2720</v>
      </c>
      <c r="J149">
        <v>740</v>
      </c>
      <c r="K149">
        <v>180</v>
      </c>
      <c r="L149">
        <v>20</v>
      </c>
      <c r="M149" t="s">
        <v>49</v>
      </c>
      <c r="N149">
        <v>57870</v>
      </c>
    </row>
    <row r="150" spans="1:14" x14ac:dyDescent="0.25">
      <c r="A150" t="s">
        <v>759</v>
      </c>
      <c r="B150">
        <v>3715</v>
      </c>
      <c r="C150" t="s">
        <v>384</v>
      </c>
      <c r="D150" t="s">
        <v>385</v>
      </c>
      <c r="E150">
        <v>8700</v>
      </c>
      <c r="F150">
        <v>11600</v>
      </c>
      <c r="G150">
        <v>11500</v>
      </c>
      <c r="H150">
        <v>6610</v>
      </c>
      <c r="I150">
        <v>4840</v>
      </c>
      <c r="J150">
        <v>3150</v>
      </c>
      <c r="K150">
        <v>1680</v>
      </c>
      <c r="L150">
        <v>110</v>
      </c>
      <c r="M150" t="s">
        <v>49</v>
      </c>
      <c r="N150">
        <v>48170</v>
      </c>
    </row>
    <row r="151" spans="1:14" x14ac:dyDescent="0.25">
      <c r="A151" t="s">
        <v>759</v>
      </c>
      <c r="B151">
        <v>3720</v>
      </c>
      <c r="C151" t="s">
        <v>386</v>
      </c>
      <c r="D151" t="s">
        <v>387</v>
      </c>
      <c r="E151">
        <v>3600</v>
      </c>
      <c r="F151">
        <v>8260</v>
      </c>
      <c r="G151">
        <v>17050</v>
      </c>
      <c r="H151">
        <v>10180</v>
      </c>
      <c r="I151">
        <v>9670</v>
      </c>
      <c r="J151">
        <v>6070</v>
      </c>
      <c r="K151">
        <v>5470</v>
      </c>
      <c r="L151">
        <v>930</v>
      </c>
      <c r="M151" t="s">
        <v>49</v>
      </c>
      <c r="N151">
        <v>61220</v>
      </c>
    </row>
    <row r="152" spans="1:14" x14ac:dyDescent="0.25">
      <c r="A152" t="s">
        <v>759</v>
      </c>
      <c r="B152">
        <v>3725</v>
      </c>
      <c r="C152" t="s">
        <v>388</v>
      </c>
      <c r="D152" t="s">
        <v>389</v>
      </c>
      <c r="E152">
        <v>4950</v>
      </c>
      <c r="F152">
        <v>12190</v>
      </c>
      <c r="G152">
        <v>17910</v>
      </c>
      <c r="H152">
        <v>12970</v>
      </c>
      <c r="I152">
        <v>7690</v>
      </c>
      <c r="J152">
        <v>5160</v>
      </c>
      <c r="K152">
        <v>4340</v>
      </c>
      <c r="L152">
        <v>440</v>
      </c>
      <c r="M152" t="s">
        <v>49</v>
      </c>
      <c r="N152">
        <v>65650</v>
      </c>
    </row>
    <row r="153" spans="1:14" x14ac:dyDescent="0.25">
      <c r="A153" t="s">
        <v>768</v>
      </c>
      <c r="B153" t="s">
        <v>66</v>
      </c>
      <c r="C153" t="s">
        <v>823</v>
      </c>
      <c r="D153" t="s">
        <v>824</v>
      </c>
      <c r="E153">
        <v>444030</v>
      </c>
      <c r="F153">
        <v>320360</v>
      </c>
      <c r="G153">
        <v>214120</v>
      </c>
      <c r="H153">
        <v>109020</v>
      </c>
      <c r="I153">
        <v>56750</v>
      </c>
      <c r="J153">
        <v>27490</v>
      </c>
      <c r="K153">
        <v>15640</v>
      </c>
      <c r="L153">
        <v>1820</v>
      </c>
      <c r="M153" t="s">
        <v>49</v>
      </c>
      <c r="N153">
        <v>1189240</v>
      </c>
    </row>
    <row r="154" spans="1:14" x14ac:dyDescent="0.25">
      <c r="A154" t="s">
        <v>759</v>
      </c>
      <c r="B154">
        <v>4605</v>
      </c>
      <c r="C154" t="s">
        <v>390</v>
      </c>
      <c r="D154" t="s">
        <v>391</v>
      </c>
      <c r="E154">
        <v>160180</v>
      </c>
      <c r="F154">
        <v>130090</v>
      </c>
      <c r="G154">
        <v>80010</v>
      </c>
      <c r="H154">
        <v>41060</v>
      </c>
      <c r="I154">
        <v>21530</v>
      </c>
      <c r="J154">
        <v>8950</v>
      </c>
      <c r="K154">
        <v>5860</v>
      </c>
      <c r="L154">
        <v>890</v>
      </c>
      <c r="M154" t="s">
        <v>49</v>
      </c>
      <c r="N154">
        <v>448570</v>
      </c>
    </row>
    <row r="155" spans="1:14" x14ac:dyDescent="0.25">
      <c r="A155" t="s">
        <v>759</v>
      </c>
      <c r="B155">
        <v>4610</v>
      </c>
      <c r="C155" t="s">
        <v>392</v>
      </c>
      <c r="D155" t="s">
        <v>393</v>
      </c>
      <c r="E155">
        <v>60100</v>
      </c>
      <c r="F155">
        <v>42990</v>
      </c>
      <c r="G155">
        <v>24380</v>
      </c>
      <c r="H155">
        <v>10140</v>
      </c>
      <c r="I155">
        <v>4840</v>
      </c>
      <c r="J155">
        <v>2470</v>
      </c>
      <c r="K155">
        <v>1410</v>
      </c>
      <c r="L155">
        <v>180</v>
      </c>
      <c r="M155" t="s">
        <v>49</v>
      </c>
      <c r="N155">
        <v>146500</v>
      </c>
    </row>
    <row r="156" spans="1:14" x14ac:dyDescent="0.25">
      <c r="A156" t="s">
        <v>759</v>
      </c>
      <c r="B156">
        <v>4615</v>
      </c>
      <c r="C156" t="s">
        <v>394</v>
      </c>
      <c r="D156" t="s">
        <v>395</v>
      </c>
      <c r="E156">
        <v>42910</v>
      </c>
      <c r="F156">
        <v>39260</v>
      </c>
      <c r="G156">
        <v>30600</v>
      </c>
      <c r="H156">
        <v>16120</v>
      </c>
      <c r="I156">
        <v>6910</v>
      </c>
      <c r="J156">
        <v>2500</v>
      </c>
      <c r="K156">
        <v>970</v>
      </c>
      <c r="L156">
        <v>140</v>
      </c>
      <c r="M156" t="s">
        <v>49</v>
      </c>
      <c r="N156">
        <v>139390</v>
      </c>
    </row>
    <row r="157" spans="1:14" x14ac:dyDescent="0.25">
      <c r="A157" t="s">
        <v>759</v>
      </c>
      <c r="B157">
        <v>4620</v>
      </c>
      <c r="C157" t="s">
        <v>396</v>
      </c>
      <c r="D157" t="s">
        <v>397</v>
      </c>
      <c r="E157">
        <v>58110</v>
      </c>
      <c r="F157">
        <v>44010</v>
      </c>
      <c r="G157">
        <v>21070</v>
      </c>
      <c r="H157">
        <v>7410</v>
      </c>
      <c r="I157">
        <v>2920</v>
      </c>
      <c r="J157">
        <v>520</v>
      </c>
      <c r="K157">
        <v>60</v>
      </c>
      <c r="L157">
        <v>40</v>
      </c>
      <c r="M157" t="s">
        <v>49</v>
      </c>
      <c r="N157">
        <v>134140</v>
      </c>
    </row>
    <row r="158" spans="1:14" x14ac:dyDescent="0.25">
      <c r="A158" t="s">
        <v>759</v>
      </c>
      <c r="B158">
        <v>4625</v>
      </c>
      <c r="C158" t="s">
        <v>398</v>
      </c>
      <c r="D158" t="s">
        <v>399</v>
      </c>
      <c r="E158">
        <v>14460</v>
      </c>
      <c r="F158">
        <v>12260</v>
      </c>
      <c r="G158">
        <v>22700</v>
      </c>
      <c r="H158">
        <v>16990</v>
      </c>
      <c r="I158">
        <v>11910</v>
      </c>
      <c r="J158">
        <v>8940</v>
      </c>
      <c r="K158">
        <v>5520</v>
      </c>
      <c r="L158">
        <v>410</v>
      </c>
      <c r="M158" t="s">
        <v>49</v>
      </c>
      <c r="N158">
        <v>93190</v>
      </c>
    </row>
    <row r="159" spans="1:14" x14ac:dyDescent="0.25">
      <c r="A159" t="s">
        <v>759</v>
      </c>
      <c r="B159">
        <v>4630</v>
      </c>
      <c r="C159" t="s">
        <v>400</v>
      </c>
      <c r="D159" t="s">
        <v>401</v>
      </c>
      <c r="E159">
        <v>51730</v>
      </c>
      <c r="F159">
        <v>27300</v>
      </c>
      <c r="G159">
        <v>18480</v>
      </c>
      <c r="H159">
        <v>10300</v>
      </c>
      <c r="I159">
        <v>5600</v>
      </c>
      <c r="J159">
        <v>2410</v>
      </c>
      <c r="K159">
        <v>830</v>
      </c>
      <c r="L159">
        <v>50</v>
      </c>
      <c r="M159" t="s">
        <v>49</v>
      </c>
      <c r="N159">
        <v>116700</v>
      </c>
    </row>
    <row r="160" spans="1:14" x14ac:dyDescent="0.25">
      <c r="A160" t="s">
        <v>759</v>
      </c>
      <c r="B160">
        <v>4635</v>
      </c>
      <c r="C160" t="s">
        <v>402</v>
      </c>
      <c r="D160" t="s">
        <v>403</v>
      </c>
      <c r="E160">
        <v>56540</v>
      </c>
      <c r="F160">
        <v>24440</v>
      </c>
      <c r="G160">
        <v>16900</v>
      </c>
      <c r="H160">
        <v>7000</v>
      </c>
      <c r="I160">
        <v>3060</v>
      </c>
      <c r="J160">
        <v>1700</v>
      </c>
      <c r="K160">
        <v>1000</v>
      </c>
      <c r="L160">
        <v>120</v>
      </c>
      <c r="M160" t="s">
        <v>49</v>
      </c>
      <c r="N160">
        <v>110750</v>
      </c>
    </row>
    <row r="161" spans="1:14" x14ac:dyDescent="0.25">
      <c r="A161" t="s">
        <v>768</v>
      </c>
      <c r="B161" t="s">
        <v>66</v>
      </c>
      <c r="C161" t="s">
        <v>825</v>
      </c>
      <c r="D161" t="s">
        <v>826</v>
      </c>
      <c r="E161">
        <v>42340</v>
      </c>
      <c r="F161">
        <v>65250</v>
      </c>
      <c r="G161">
        <v>61550</v>
      </c>
      <c r="H161">
        <v>37800</v>
      </c>
      <c r="I161">
        <v>29740</v>
      </c>
      <c r="J161">
        <v>18710</v>
      </c>
      <c r="K161">
        <v>11940</v>
      </c>
      <c r="L161">
        <v>880</v>
      </c>
      <c r="M161" t="s">
        <v>49</v>
      </c>
      <c r="N161">
        <v>268220</v>
      </c>
    </row>
    <row r="162" spans="1:14" x14ac:dyDescent="0.25">
      <c r="A162" t="s">
        <v>759</v>
      </c>
      <c r="B162">
        <v>1805</v>
      </c>
      <c r="C162" t="s">
        <v>404</v>
      </c>
      <c r="D162" t="s">
        <v>405</v>
      </c>
      <c r="E162">
        <v>3790</v>
      </c>
      <c r="F162">
        <v>7340</v>
      </c>
      <c r="G162">
        <v>9120</v>
      </c>
      <c r="H162">
        <v>7930</v>
      </c>
      <c r="I162">
        <v>7040</v>
      </c>
      <c r="J162">
        <v>3730</v>
      </c>
      <c r="K162">
        <v>2860</v>
      </c>
      <c r="L162">
        <v>370</v>
      </c>
      <c r="M162" t="s">
        <v>49</v>
      </c>
      <c r="N162">
        <v>42170</v>
      </c>
    </row>
    <row r="163" spans="1:14" x14ac:dyDescent="0.25">
      <c r="A163" t="s">
        <v>759</v>
      </c>
      <c r="B163">
        <v>1860</v>
      </c>
      <c r="C163" t="s">
        <v>406</v>
      </c>
      <c r="D163" t="s">
        <v>407</v>
      </c>
      <c r="E163">
        <v>3910</v>
      </c>
      <c r="F163">
        <v>7400</v>
      </c>
      <c r="G163">
        <v>8020</v>
      </c>
      <c r="H163">
        <v>5610</v>
      </c>
      <c r="I163">
        <v>5020</v>
      </c>
      <c r="J163">
        <v>3950</v>
      </c>
      <c r="K163">
        <v>2410</v>
      </c>
      <c r="L163">
        <v>130</v>
      </c>
      <c r="M163" t="s">
        <v>49</v>
      </c>
      <c r="N163">
        <v>36440</v>
      </c>
    </row>
    <row r="164" spans="1:14" x14ac:dyDescent="0.25">
      <c r="A164" t="s">
        <v>759</v>
      </c>
      <c r="B164">
        <v>1825</v>
      </c>
      <c r="C164" t="s">
        <v>408</v>
      </c>
      <c r="D164" t="s">
        <v>409</v>
      </c>
      <c r="E164">
        <v>7810</v>
      </c>
      <c r="F164">
        <v>12140</v>
      </c>
      <c r="G164">
        <v>7800</v>
      </c>
      <c r="H164">
        <v>4380</v>
      </c>
      <c r="I164">
        <v>3350</v>
      </c>
      <c r="J164">
        <v>1240</v>
      </c>
      <c r="K164">
        <v>470</v>
      </c>
      <c r="L164">
        <v>20</v>
      </c>
      <c r="M164" t="s">
        <v>49</v>
      </c>
      <c r="N164">
        <v>37200</v>
      </c>
    </row>
    <row r="165" spans="1:14" x14ac:dyDescent="0.25">
      <c r="A165" t="s">
        <v>759</v>
      </c>
      <c r="B165">
        <v>1835</v>
      </c>
      <c r="C165" t="s">
        <v>410</v>
      </c>
      <c r="D165" t="s">
        <v>411</v>
      </c>
      <c r="E165">
        <v>8670</v>
      </c>
      <c r="F165">
        <v>15150</v>
      </c>
      <c r="G165">
        <v>11670</v>
      </c>
      <c r="H165">
        <v>5520</v>
      </c>
      <c r="I165">
        <v>3390</v>
      </c>
      <c r="J165">
        <v>1510</v>
      </c>
      <c r="K165">
        <v>420</v>
      </c>
      <c r="L165">
        <v>10</v>
      </c>
      <c r="M165" t="s">
        <v>49</v>
      </c>
      <c r="N165">
        <v>46340</v>
      </c>
    </row>
    <row r="166" spans="1:14" x14ac:dyDescent="0.25">
      <c r="A166" t="s">
        <v>759</v>
      </c>
      <c r="B166">
        <v>1840</v>
      </c>
      <c r="C166" t="s">
        <v>412</v>
      </c>
      <c r="D166" t="s">
        <v>413</v>
      </c>
      <c r="E166">
        <v>6770</v>
      </c>
      <c r="F166">
        <v>11680</v>
      </c>
      <c r="G166">
        <v>13500</v>
      </c>
      <c r="H166">
        <v>8120</v>
      </c>
      <c r="I166">
        <v>7510</v>
      </c>
      <c r="J166">
        <v>6530</v>
      </c>
      <c r="K166">
        <v>4550</v>
      </c>
      <c r="L166">
        <v>220</v>
      </c>
      <c r="M166" t="s">
        <v>49</v>
      </c>
      <c r="N166">
        <v>58880</v>
      </c>
    </row>
    <row r="167" spans="1:14" x14ac:dyDescent="0.25">
      <c r="A167" t="s">
        <v>759</v>
      </c>
      <c r="B167">
        <v>1845</v>
      </c>
      <c r="C167" t="s">
        <v>414</v>
      </c>
      <c r="D167" t="s">
        <v>415</v>
      </c>
      <c r="E167">
        <v>11400</v>
      </c>
      <c r="F167">
        <v>11550</v>
      </c>
      <c r="G167">
        <v>11430</v>
      </c>
      <c r="H167">
        <v>6250</v>
      </c>
      <c r="I167">
        <v>3440</v>
      </c>
      <c r="J167">
        <v>1750</v>
      </c>
      <c r="K167">
        <v>1230</v>
      </c>
      <c r="L167">
        <v>140</v>
      </c>
      <c r="M167" t="s">
        <v>49</v>
      </c>
      <c r="N167">
        <v>47180</v>
      </c>
    </row>
    <row r="168" spans="1:14" x14ac:dyDescent="0.25">
      <c r="A168" t="s">
        <v>757</v>
      </c>
      <c r="B168" t="s">
        <v>66</v>
      </c>
      <c r="C168" t="s">
        <v>101</v>
      </c>
      <c r="D168" t="s">
        <v>827</v>
      </c>
      <c r="E168">
        <v>390330</v>
      </c>
      <c r="F168">
        <v>576960</v>
      </c>
      <c r="G168">
        <v>708620</v>
      </c>
      <c r="H168">
        <v>480190</v>
      </c>
      <c r="I168">
        <v>294150</v>
      </c>
      <c r="J168">
        <v>160800</v>
      </c>
      <c r="K168">
        <v>107010</v>
      </c>
      <c r="L168">
        <v>13880</v>
      </c>
      <c r="M168" t="s">
        <v>49</v>
      </c>
      <c r="N168">
        <v>2731950</v>
      </c>
    </row>
    <row r="169" spans="1:14" x14ac:dyDescent="0.25">
      <c r="A169" t="s">
        <v>759</v>
      </c>
      <c r="B169">
        <v>235</v>
      </c>
      <c r="C169" t="s">
        <v>416</v>
      </c>
      <c r="D169" t="s">
        <v>828</v>
      </c>
      <c r="E169">
        <v>10410</v>
      </c>
      <c r="F169">
        <v>18450</v>
      </c>
      <c r="G169">
        <v>19180</v>
      </c>
      <c r="H169">
        <v>11640</v>
      </c>
      <c r="I169">
        <v>8350</v>
      </c>
      <c r="J169">
        <v>5350</v>
      </c>
      <c r="K169">
        <v>3120</v>
      </c>
      <c r="L169">
        <v>240</v>
      </c>
      <c r="M169" t="s">
        <v>49</v>
      </c>
      <c r="N169">
        <v>76730</v>
      </c>
    </row>
    <row r="170" spans="1:14" x14ac:dyDescent="0.25">
      <c r="A170" t="s">
        <v>759</v>
      </c>
      <c r="B170">
        <v>240</v>
      </c>
      <c r="C170" t="s">
        <v>417</v>
      </c>
      <c r="D170" t="s">
        <v>829</v>
      </c>
      <c r="E170">
        <v>10350</v>
      </c>
      <c r="F170">
        <v>24080</v>
      </c>
      <c r="G170">
        <v>34150</v>
      </c>
      <c r="H170">
        <v>23730</v>
      </c>
      <c r="I170">
        <v>16110</v>
      </c>
      <c r="J170">
        <v>8940</v>
      </c>
      <c r="K170">
        <v>5070</v>
      </c>
      <c r="L170">
        <v>370</v>
      </c>
      <c r="M170" t="s">
        <v>49</v>
      </c>
      <c r="N170">
        <v>122800</v>
      </c>
    </row>
    <row r="171" spans="1:14" x14ac:dyDescent="0.25">
      <c r="A171" t="s">
        <v>759</v>
      </c>
      <c r="B171">
        <v>230</v>
      </c>
      <c r="C171" t="s">
        <v>418</v>
      </c>
      <c r="D171" t="s">
        <v>830</v>
      </c>
      <c r="E171">
        <v>20220</v>
      </c>
      <c r="F171">
        <v>27190</v>
      </c>
      <c r="G171">
        <v>22530</v>
      </c>
      <c r="H171">
        <v>7790</v>
      </c>
      <c r="I171">
        <v>3410</v>
      </c>
      <c r="J171">
        <v>1080</v>
      </c>
      <c r="K171">
        <v>270</v>
      </c>
      <c r="L171">
        <v>30</v>
      </c>
      <c r="M171" t="s">
        <v>49</v>
      </c>
      <c r="N171">
        <v>82530</v>
      </c>
    </row>
    <row r="172" spans="1:14" x14ac:dyDescent="0.25">
      <c r="A172" t="s">
        <v>759</v>
      </c>
      <c r="B172">
        <v>540</v>
      </c>
      <c r="C172" t="s">
        <v>419</v>
      </c>
      <c r="D172" t="s">
        <v>831</v>
      </c>
      <c r="E172">
        <v>35180</v>
      </c>
      <c r="F172">
        <v>21300</v>
      </c>
      <c r="G172">
        <v>14290</v>
      </c>
      <c r="H172">
        <v>8340</v>
      </c>
      <c r="I172">
        <v>4510</v>
      </c>
      <c r="J172">
        <v>1940</v>
      </c>
      <c r="K172">
        <v>980</v>
      </c>
      <c r="L172">
        <v>70</v>
      </c>
      <c r="M172" t="s">
        <v>49</v>
      </c>
      <c r="N172">
        <v>86620</v>
      </c>
    </row>
    <row r="173" spans="1:14" x14ac:dyDescent="0.25">
      <c r="A173" t="s">
        <v>759</v>
      </c>
      <c r="B173">
        <v>1590</v>
      </c>
      <c r="C173" t="s">
        <v>420</v>
      </c>
      <c r="D173" t="s">
        <v>832</v>
      </c>
      <c r="E173">
        <v>16940</v>
      </c>
      <c r="F173">
        <v>15930</v>
      </c>
      <c r="G173">
        <v>24360</v>
      </c>
      <c r="H173">
        <v>12780</v>
      </c>
      <c r="I173">
        <v>6730</v>
      </c>
      <c r="J173">
        <v>3650</v>
      </c>
      <c r="K173">
        <v>1580</v>
      </c>
      <c r="L173">
        <v>120</v>
      </c>
      <c r="M173" t="s">
        <v>49</v>
      </c>
      <c r="N173">
        <v>82080</v>
      </c>
    </row>
    <row r="174" spans="1:14" x14ac:dyDescent="0.25">
      <c r="A174" t="s">
        <v>759</v>
      </c>
      <c r="B174">
        <v>1595</v>
      </c>
      <c r="C174" t="s">
        <v>421</v>
      </c>
      <c r="D174" t="s">
        <v>833</v>
      </c>
      <c r="E174">
        <v>7470</v>
      </c>
      <c r="F174">
        <v>13670</v>
      </c>
      <c r="G174">
        <v>27160</v>
      </c>
      <c r="H174">
        <v>12480</v>
      </c>
      <c r="I174">
        <v>4750</v>
      </c>
      <c r="J174">
        <v>2230</v>
      </c>
      <c r="K174">
        <v>830</v>
      </c>
      <c r="L174">
        <v>50</v>
      </c>
      <c r="M174" t="s">
        <v>49</v>
      </c>
      <c r="N174">
        <v>68650</v>
      </c>
    </row>
    <row r="175" spans="1:14" x14ac:dyDescent="0.25">
      <c r="A175" t="s">
        <v>768</v>
      </c>
      <c r="B175" t="s">
        <v>66</v>
      </c>
      <c r="C175" t="s">
        <v>834</v>
      </c>
      <c r="D175" t="s">
        <v>835</v>
      </c>
      <c r="E175">
        <v>40710</v>
      </c>
      <c r="F175">
        <v>62530</v>
      </c>
      <c r="G175">
        <v>75940</v>
      </c>
      <c r="H175">
        <v>46670</v>
      </c>
      <c r="I175">
        <v>33440</v>
      </c>
      <c r="J175">
        <v>18340</v>
      </c>
      <c r="K175">
        <v>10440</v>
      </c>
      <c r="L175">
        <v>1170</v>
      </c>
      <c r="M175" t="s">
        <v>49</v>
      </c>
      <c r="N175">
        <v>289240</v>
      </c>
    </row>
    <row r="176" spans="1:14" x14ac:dyDescent="0.25">
      <c r="A176" t="s">
        <v>759</v>
      </c>
      <c r="B176">
        <v>505</v>
      </c>
      <c r="C176" t="s">
        <v>422</v>
      </c>
      <c r="D176" t="s">
        <v>423</v>
      </c>
      <c r="E176">
        <v>4260</v>
      </c>
      <c r="F176">
        <v>10600</v>
      </c>
      <c r="G176">
        <v>20000</v>
      </c>
      <c r="H176">
        <v>10170</v>
      </c>
      <c r="I176">
        <v>5860</v>
      </c>
      <c r="J176">
        <v>3740</v>
      </c>
      <c r="K176">
        <v>3230</v>
      </c>
      <c r="L176">
        <v>490</v>
      </c>
      <c r="M176" t="s">
        <v>49</v>
      </c>
      <c r="N176">
        <v>58340</v>
      </c>
    </row>
    <row r="177" spans="1:14" x14ac:dyDescent="0.25">
      <c r="A177" t="s">
        <v>759</v>
      </c>
      <c r="B177">
        <v>510</v>
      </c>
      <c r="C177" t="s">
        <v>424</v>
      </c>
      <c r="D177" t="s">
        <v>425</v>
      </c>
      <c r="E177">
        <v>4740</v>
      </c>
      <c r="F177">
        <v>11170</v>
      </c>
      <c r="G177">
        <v>7770</v>
      </c>
      <c r="H177">
        <v>6930</v>
      </c>
      <c r="I177">
        <v>4580</v>
      </c>
      <c r="J177">
        <v>2150</v>
      </c>
      <c r="K177">
        <v>730</v>
      </c>
      <c r="L177">
        <v>90</v>
      </c>
      <c r="M177" t="s">
        <v>49</v>
      </c>
      <c r="N177">
        <v>38160</v>
      </c>
    </row>
    <row r="178" spans="1:14" x14ac:dyDescent="0.25">
      <c r="A178" t="s">
        <v>759</v>
      </c>
      <c r="B178">
        <v>515</v>
      </c>
      <c r="C178" t="s">
        <v>426</v>
      </c>
      <c r="D178" t="s">
        <v>427</v>
      </c>
      <c r="E178">
        <v>16990</v>
      </c>
      <c r="F178">
        <v>12410</v>
      </c>
      <c r="G178">
        <v>8650</v>
      </c>
      <c r="H178">
        <v>4600</v>
      </c>
      <c r="I178">
        <v>2290</v>
      </c>
      <c r="J178">
        <v>610</v>
      </c>
      <c r="K178">
        <v>170</v>
      </c>
      <c r="L178">
        <v>30</v>
      </c>
      <c r="M178" t="s">
        <v>49</v>
      </c>
      <c r="N178">
        <v>45730</v>
      </c>
    </row>
    <row r="179" spans="1:14" x14ac:dyDescent="0.25">
      <c r="A179" t="s">
        <v>759</v>
      </c>
      <c r="B179">
        <v>520</v>
      </c>
      <c r="C179" t="s">
        <v>428</v>
      </c>
      <c r="D179" t="s">
        <v>429</v>
      </c>
      <c r="E179">
        <v>12070</v>
      </c>
      <c r="F179">
        <v>20670</v>
      </c>
      <c r="G179">
        <v>18370</v>
      </c>
      <c r="H179">
        <v>12120</v>
      </c>
      <c r="I179">
        <v>9340</v>
      </c>
      <c r="J179">
        <v>3940</v>
      </c>
      <c r="K179">
        <v>1840</v>
      </c>
      <c r="L179">
        <v>160</v>
      </c>
      <c r="M179" t="s">
        <v>49</v>
      </c>
      <c r="N179">
        <v>78500</v>
      </c>
    </row>
    <row r="180" spans="1:14" x14ac:dyDescent="0.25">
      <c r="A180" t="s">
        <v>759</v>
      </c>
      <c r="B180">
        <v>530</v>
      </c>
      <c r="C180" t="s">
        <v>430</v>
      </c>
      <c r="D180" t="s">
        <v>431</v>
      </c>
      <c r="E180">
        <v>2650</v>
      </c>
      <c r="F180">
        <v>7700</v>
      </c>
      <c r="G180">
        <v>21160</v>
      </c>
      <c r="H180">
        <v>12850</v>
      </c>
      <c r="I180">
        <v>11380</v>
      </c>
      <c r="J180">
        <v>7900</v>
      </c>
      <c r="K180">
        <v>4460</v>
      </c>
      <c r="L180">
        <v>400</v>
      </c>
      <c r="M180" t="s">
        <v>49</v>
      </c>
      <c r="N180">
        <v>68500</v>
      </c>
    </row>
    <row r="181" spans="1:14" x14ac:dyDescent="0.25">
      <c r="A181" t="s">
        <v>768</v>
      </c>
      <c r="B181" t="s">
        <v>66</v>
      </c>
      <c r="C181" t="s">
        <v>836</v>
      </c>
      <c r="D181" t="s">
        <v>837</v>
      </c>
      <c r="E181">
        <v>56130</v>
      </c>
      <c r="F181">
        <v>118190</v>
      </c>
      <c r="G181">
        <v>188450</v>
      </c>
      <c r="H181">
        <v>127480</v>
      </c>
      <c r="I181">
        <v>79220</v>
      </c>
      <c r="J181">
        <v>45430</v>
      </c>
      <c r="K181">
        <v>30180</v>
      </c>
      <c r="L181">
        <v>3610</v>
      </c>
      <c r="M181" t="s">
        <v>49</v>
      </c>
      <c r="N181">
        <v>648680</v>
      </c>
    </row>
    <row r="182" spans="1:14" x14ac:dyDescent="0.25">
      <c r="A182" t="s">
        <v>759</v>
      </c>
      <c r="B182">
        <v>1505</v>
      </c>
      <c r="C182" t="s">
        <v>432</v>
      </c>
      <c r="D182" t="s">
        <v>433</v>
      </c>
      <c r="E182">
        <v>9080</v>
      </c>
      <c r="F182">
        <v>16200</v>
      </c>
      <c r="G182">
        <v>24570</v>
      </c>
      <c r="H182">
        <v>14650</v>
      </c>
      <c r="I182">
        <v>7650</v>
      </c>
      <c r="J182">
        <v>4720</v>
      </c>
      <c r="K182">
        <v>1990</v>
      </c>
      <c r="L182">
        <v>170</v>
      </c>
      <c r="M182" t="s">
        <v>49</v>
      </c>
      <c r="N182">
        <v>79020</v>
      </c>
    </row>
    <row r="183" spans="1:14" x14ac:dyDescent="0.25">
      <c r="A183" t="s">
        <v>759</v>
      </c>
      <c r="B183">
        <v>1510</v>
      </c>
      <c r="C183" t="s">
        <v>434</v>
      </c>
      <c r="D183" t="s">
        <v>435</v>
      </c>
      <c r="E183">
        <v>6080</v>
      </c>
      <c r="F183">
        <v>17060</v>
      </c>
      <c r="G183">
        <v>19110</v>
      </c>
      <c r="H183">
        <v>9630</v>
      </c>
      <c r="I183">
        <v>7310</v>
      </c>
      <c r="J183">
        <v>4270</v>
      </c>
      <c r="K183">
        <v>2240</v>
      </c>
      <c r="L183">
        <v>210</v>
      </c>
      <c r="M183" t="s">
        <v>49</v>
      </c>
      <c r="N183">
        <v>65910</v>
      </c>
    </row>
    <row r="184" spans="1:14" x14ac:dyDescent="0.25">
      <c r="A184" t="s">
        <v>759</v>
      </c>
      <c r="B184">
        <v>1515</v>
      </c>
      <c r="C184" t="s">
        <v>436</v>
      </c>
      <c r="D184" t="s">
        <v>437</v>
      </c>
      <c r="E184">
        <v>680</v>
      </c>
      <c r="F184">
        <v>3030</v>
      </c>
      <c r="G184">
        <v>6760</v>
      </c>
      <c r="H184">
        <v>8510</v>
      </c>
      <c r="I184">
        <v>6090</v>
      </c>
      <c r="J184">
        <v>4440</v>
      </c>
      <c r="K184">
        <v>3890</v>
      </c>
      <c r="L184">
        <v>610</v>
      </c>
      <c r="M184" t="s">
        <v>49</v>
      </c>
      <c r="N184">
        <v>34010</v>
      </c>
    </row>
    <row r="185" spans="1:14" x14ac:dyDescent="0.25">
      <c r="A185" t="s">
        <v>759</v>
      </c>
      <c r="B185">
        <v>1520</v>
      </c>
      <c r="C185" t="s">
        <v>438</v>
      </c>
      <c r="D185" t="s">
        <v>439</v>
      </c>
      <c r="E185">
        <v>3070</v>
      </c>
      <c r="F185">
        <v>6360</v>
      </c>
      <c r="G185">
        <v>13800</v>
      </c>
      <c r="H185">
        <v>8610</v>
      </c>
      <c r="I185">
        <v>4410</v>
      </c>
      <c r="J185">
        <v>1860</v>
      </c>
      <c r="K185">
        <v>690</v>
      </c>
      <c r="L185">
        <v>70</v>
      </c>
      <c r="M185" t="s">
        <v>49</v>
      </c>
      <c r="N185">
        <v>38860</v>
      </c>
    </row>
    <row r="186" spans="1:14" x14ac:dyDescent="0.25">
      <c r="A186" t="s">
        <v>759</v>
      </c>
      <c r="B186">
        <v>1525</v>
      </c>
      <c r="C186" t="s">
        <v>440</v>
      </c>
      <c r="D186" t="s">
        <v>441</v>
      </c>
      <c r="E186">
        <v>4580</v>
      </c>
      <c r="F186">
        <v>10520</v>
      </c>
      <c r="G186">
        <v>23330</v>
      </c>
      <c r="H186">
        <v>17520</v>
      </c>
      <c r="I186">
        <v>10740</v>
      </c>
      <c r="J186">
        <v>6040</v>
      </c>
      <c r="K186">
        <v>4120</v>
      </c>
      <c r="L186">
        <v>390</v>
      </c>
      <c r="M186" t="s">
        <v>49</v>
      </c>
      <c r="N186">
        <v>77230</v>
      </c>
    </row>
    <row r="187" spans="1:14" x14ac:dyDescent="0.25">
      <c r="A187" t="s">
        <v>759</v>
      </c>
      <c r="B187">
        <v>1530</v>
      </c>
      <c r="C187" t="s">
        <v>442</v>
      </c>
      <c r="D187" t="s">
        <v>443</v>
      </c>
      <c r="E187">
        <v>9510</v>
      </c>
      <c r="F187">
        <v>22470</v>
      </c>
      <c r="G187">
        <v>20680</v>
      </c>
      <c r="H187">
        <v>15340</v>
      </c>
      <c r="I187">
        <v>8800</v>
      </c>
      <c r="J187">
        <v>4030</v>
      </c>
      <c r="K187">
        <v>2440</v>
      </c>
      <c r="L187">
        <v>160</v>
      </c>
      <c r="M187" t="s">
        <v>49</v>
      </c>
      <c r="N187">
        <v>83430</v>
      </c>
    </row>
    <row r="188" spans="1:14" x14ac:dyDescent="0.25">
      <c r="A188" t="s">
        <v>759</v>
      </c>
      <c r="B188">
        <v>1535</v>
      </c>
      <c r="C188" t="s">
        <v>444</v>
      </c>
      <c r="D188" t="s">
        <v>445</v>
      </c>
      <c r="E188">
        <v>1960</v>
      </c>
      <c r="F188">
        <v>5100</v>
      </c>
      <c r="G188">
        <v>11720</v>
      </c>
      <c r="H188">
        <v>14090</v>
      </c>
      <c r="I188">
        <v>9970</v>
      </c>
      <c r="J188">
        <v>6950</v>
      </c>
      <c r="K188">
        <v>6110</v>
      </c>
      <c r="L188">
        <v>1190</v>
      </c>
      <c r="M188" t="s">
        <v>49</v>
      </c>
      <c r="N188">
        <v>57090</v>
      </c>
    </row>
    <row r="189" spans="1:14" x14ac:dyDescent="0.25">
      <c r="A189" t="s">
        <v>759</v>
      </c>
      <c r="B189">
        <v>1540</v>
      </c>
      <c r="C189" t="s">
        <v>446</v>
      </c>
      <c r="D189" t="s">
        <v>447</v>
      </c>
      <c r="E189">
        <v>2630</v>
      </c>
      <c r="F189">
        <v>8090</v>
      </c>
      <c r="G189">
        <v>19020</v>
      </c>
      <c r="H189">
        <v>4560</v>
      </c>
      <c r="I189">
        <v>2610</v>
      </c>
      <c r="J189">
        <v>1060</v>
      </c>
      <c r="K189">
        <v>420</v>
      </c>
      <c r="L189">
        <v>20</v>
      </c>
      <c r="M189" t="s">
        <v>49</v>
      </c>
      <c r="N189">
        <v>38400</v>
      </c>
    </row>
    <row r="190" spans="1:14" x14ac:dyDescent="0.25">
      <c r="A190" t="s">
        <v>759</v>
      </c>
      <c r="B190">
        <v>1545</v>
      </c>
      <c r="C190" t="s">
        <v>448</v>
      </c>
      <c r="D190" t="s">
        <v>449</v>
      </c>
      <c r="E190">
        <v>2400</v>
      </c>
      <c r="F190">
        <v>3760</v>
      </c>
      <c r="G190">
        <v>8130</v>
      </c>
      <c r="H190">
        <v>5330</v>
      </c>
      <c r="I190">
        <v>4430</v>
      </c>
      <c r="J190">
        <v>2850</v>
      </c>
      <c r="K190">
        <v>1540</v>
      </c>
      <c r="L190">
        <v>180</v>
      </c>
      <c r="M190" t="s">
        <v>49</v>
      </c>
      <c r="N190">
        <v>28620</v>
      </c>
    </row>
    <row r="191" spans="1:14" x14ac:dyDescent="0.25">
      <c r="A191" t="s">
        <v>759</v>
      </c>
      <c r="B191">
        <v>1550</v>
      </c>
      <c r="C191" t="s">
        <v>450</v>
      </c>
      <c r="D191" t="s">
        <v>451</v>
      </c>
      <c r="E191">
        <v>1480</v>
      </c>
      <c r="F191">
        <v>3770</v>
      </c>
      <c r="G191">
        <v>11740</v>
      </c>
      <c r="H191">
        <v>10530</v>
      </c>
      <c r="I191">
        <v>4980</v>
      </c>
      <c r="J191">
        <v>2470</v>
      </c>
      <c r="K191">
        <v>1350</v>
      </c>
      <c r="L191">
        <v>80</v>
      </c>
      <c r="M191" t="s">
        <v>49</v>
      </c>
      <c r="N191">
        <v>36400</v>
      </c>
    </row>
    <row r="192" spans="1:14" x14ac:dyDescent="0.25">
      <c r="A192" t="s">
        <v>759</v>
      </c>
      <c r="B192">
        <v>1560</v>
      </c>
      <c r="C192" t="s">
        <v>452</v>
      </c>
      <c r="D192" t="s">
        <v>453</v>
      </c>
      <c r="E192">
        <v>13350</v>
      </c>
      <c r="F192">
        <v>17820</v>
      </c>
      <c r="G192">
        <v>21130</v>
      </c>
      <c r="H192">
        <v>11160</v>
      </c>
      <c r="I192">
        <v>5260</v>
      </c>
      <c r="J192">
        <v>1880</v>
      </c>
      <c r="K192">
        <v>860</v>
      </c>
      <c r="L192">
        <v>90</v>
      </c>
      <c r="M192" t="s">
        <v>49</v>
      </c>
      <c r="N192">
        <v>71540</v>
      </c>
    </row>
    <row r="193" spans="1:14" x14ac:dyDescent="0.25">
      <c r="A193" t="s">
        <v>759</v>
      </c>
      <c r="B193">
        <v>1570</v>
      </c>
      <c r="C193" t="s">
        <v>454</v>
      </c>
      <c r="D193" t="s">
        <v>455</v>
      </c>
      <c r="E193">
        <v>1310</v>
      </c>
      <c r="F193">
        <v>4020</v>
      </c>
      <c r="G193">
        <v>8480</v>
      </c>
      <c r="H193">
        <v>7550</v>
      </c>
      <c r="I193">
        <v>6970</v>
      </c>
      <c r="J193">
        <v>4870</v>
      </c>
      <c r="K193">
        <v>4540</v>
      </c>
      <c r="L193">
        <v>440</v>
      </c>
      <c r="M193" t="s">
        <v>49</v>
      </c>
      <c r="N193">
        <v>38180</v>
      </c>
    </row>
    <row r="194" spans="1:14" x14ac:dyDescent="0.25">
      <c r="A194" t="s">
        <v>768</v>
      </c>
      <c r="B194" t="s">
        <v>66</v>
      </c>
      <c r="C194" t="s">
        <v>838</v>
      </c>
      <c r="D194" t="s">
        <v>839</v>
      </c>
      <c r="E194">
        <v>11650</v>
      </c>
      <c r="F194">
        <v>51840</v>
      </c>
      <c r="G194">
        <v>140850</v>
      </c>
      <c r="H194">
        <v>125180</v>
      </c>
      <c r="I194">
        <v>76590</v>
      </c>
      <c r="J194">
        <v>46160</v>
      </c>
      <c r="K194">
        <v>39840</v>
      </c>
      <c r="L194">
        <v>6930</v>
      </c>
      <c r="M194" t="s">
        <v>49</v>
      </c>
      <c r="N194">
        <v>499030</v>
      </c>
    </row>
    <row r="195" spans="1:14" x14ac:dyDescent="0.25">
      <c r="A195" t="s">
        <v>759</v>
      </c>
      <c r="B195">
        <v>1905</v>
      </c>
      <c r="C195" t="s">
        <v>456</v>
      </c>
      <c r="D195" t="s">
        <v>457</v>
      </c>
      <c r="E195">
        <v>590</v>
      </c>
      <c r="F195">
        <v>3760</v>
      </c>
      <c r="G195">
        <v>9560</v>
      </c>
      <c r="H195">
        <v>14220</v>
      </c>
      <c r="I195">
        <v>7620</v>
      </c>
      <c r="J195">
        <v>2840</v>
      </c>
      <c r="K195">
        <v>2170</v>
      </c>
      <c r="L195">
        <v>200</v>
      </c>
      <c r="M195" t="s">
        <v>49</v>
      </c>
      <c r="N195">
        <v>40950</v>
      </c>
    </row>
    <row r="196" spans="1:14" x14ac:dyDescent="0.25">
      <c r="A196" t="s">
        <v>759</v>
      </c>
      <c r="B196">
        <v>1910</v>
      </c>
      <c r="C196" t="s">
        <v>458</v>
      </c>
      <c r="D196" t="s">
        <v>459</v>
      </c>
      <c r="E196">
        <v>1230</v>
      </c>
      <c r="F196">
        <v>8160</v>
      </c>
      <c r="G196">
        <v>19710</v>
      </c>
      <c r="H196">
        <v>15470</v>
      </c>
      <c r="I196">
        <v>9090</v>
      </c>
      <c r="J196">
        <v>5620</v>
      </c>
      <c r="K196">
        <v>4970</v>
      </c>
      <c r="L196">
        <v>790</v>
      </c>
      <c r="M196" t="s">
        <v>49</v>
      </c>
      <c r="N196">
        <v>65040</v>
      </c>
    </row>
    <row r="197" spans="1:14" x14ac:dyDescent="0.25">
      <c r="A197" t="s">
        <v>759</v>
      </c>
      <c r="B197">
        <v>1915</v>
      </c>
      <c r="C197" t="s">
        <v>840</v>
      </c>
      <c r="D197" t="s">
        <v>460</v>
      </c>
      <c r="E197">
        <v>880</v>
      </c>
      <c r="F197">
        <v>5990</v>
      </c>
      <c r="G197">
        <v>15670</v>
      </c>
      <c r="H197">
        <v>16090</v>
      </c>
      <c r="I197">
        <v>11150</v>
      </c>
      <c r="J197">
        <v>7560</v>
      </c>
      <c r="K197">
        <v>5610</v>
      </c>
      <c r="L197">
        <v>820</v>
      </c>
      <c r="M197" t="s">
        <v>49</v>
      </c>
      <c r="N197">
        <v>63770</v>
      </c>
    </row>
    <row r="198" spans="1:14" x14ac:dyDescent="0.25">
      <c r="A198" t="s">
        <v>759</v>
      </c>
      <c r="B198">
        <v>1920</v>
      </c>
      <c r="C198" t="s">
        <v>461</v>
      </c>
      <c r="D198" t="s">
        <v>462</v>
      </c>
      <c r="E198">
        <v>740</v>
      </c>
      <c r="F198">
        <v>3050</v>
      </c>
      <c r="G198">
        <v>7160</v>
      </c>
      <c r="H198">
        <v>14650</v>
      </c>
      <c r="I198">
        <v>8890</v>
      </c>
      <c r="J198">
        <v>4440</v>
      </c>
      <c r="K198">
        <v>4550</v>
      </c>
      <c r="L198">
        <v>1130</v>
      </c>
      <c r="M198" t="s">
        <v>49</v>
      </c>
      <c r="N198">
        <v>44610</v>
      </c>
    </row>
    <row r="199" spans="1:14" x14ac:dyDescent="0.25">
      <c r="A199" t="s">
        <v>759</v>
      </c>
      <c r="B199">
        <v>1925</v>
      </c>
      <c r="C199" t="s">
        <v>463</v>
      </c>
      <c r="D199" t="s">
        <v>464</v>
      </c>
      <c r="E199">
        <v>3370</v>
      </c>
      <c r="F199">
        <v>9030</v>
      </c>
      <c r="G199">
        <v>19950</v>
      </c>
      <c r="H199">
        <v>10120</v>
      </c>
      <c r="I199">
        <v>7230</v>
      </c>
      <c r="J199">
        <v>4580</v>
      </c>
      <c r="K199">
        <v>3380</v>
      </c>
      <c r="L199">
        <v>350</v>
      </c>
      <c r="M199" t="s">
        <v>49</v>
      </c>
      <c r="N199">
        <v>58020</v>
      </c>
    </row>
    <row r="200" spans="1:14" x14ac:dyDescent="0.25">
      <c r="A200" t="s">
        <v>759</v>
      </c>
      <c r="B200">
        <v>1930</v>
      </c>
      <c r="C200" t="s">
        <v>841</v>
      </c>
      <c r="D200" t="s">
        <v>465</v>
      </c>
      <c r="E200">
        <v>880</v>
      </c>
      <c r="F200">
        <v>3160</v>
      </c>
      <c r="G200">
        <v>10020</v>
      </c>
      <c r="H200">
        <v>16310</v>
      </c>
      <c r="I200">
        <v>12860</v>
      </c>
      <c r="J200">
        <v>9250</v>
      </c>
      <c r="K200">
        <v>7820</v>
      </c>
      <c r="L200">
        <v>1300</v>
      </c>
      <c r="M200" t="s">
        <v>49</v>
      </c>
      <c r="N200">
        <v>61610</v>
      </c>
    </row>
    <row r="201" spans="1:14" x14ac:dyDescent="0.25">
      <c r="A201" t="s">
        <v>759</v>
      </c>
      <c r="B201">
        <v>1935</v>
      </c>
      <c r="C201" t="s">
        <v>842</v>
      </c>
      <c r="D201" t="s">
        <v>466</v>
      </c>
      <c r="E201">
        <v>1640</v>
      </c>
      <c r="F201">
        <v>6650</v>
      </c>
      <c r="G201">
        <v>21600</v>
      </c>
      <c r="H201">
        <v>3300</v>
      </c>
      <c r="I201">
        <v>3170</v>
      </c>
      <c r="J201">
        <v>930</v>
      </c>
      <c r="K201">
        <v>430</v>
      </c>
      <c r="L201">
        <v>20</v>
      </c>
      <c r="M201" t="s">
        <v>49</v>
      </c>
      <c r="N201">
        <v>37730</v>
      </c>
    </row>
    <row r="202" spans="1:14" x14ac:dyDescent="0.25">
      <c r="A202" t="s">
        <v>759</v>
      </c>
      <c r="B202">
        <v>1940</v>
      </c>
      <c r="C202" t="s">
        <v>467</v>
      </c>
      <c r="D202" t="s">
        <v>468</v>
      </c>
      <c r="E202">
        <v>850</v>
      </c>
      <c r="F202">
        <v>2260</v>
      </c>
      <c r="G202">
        <v>6600</v>
      </c>
      <c r="H202">
        <v>9930</v>
      </c>
      <c r="I202">
        <v>7500</v>
      </c>
      <c r="J202">
        <v>4330</v>
      </c>
      <c r="K202">
        <v>5110</v>
      </c>
      <c r="L202">
        <v>1550</v>
      </c>
      <c r="M202" t="s">
        <v>49</v>
      </c>
      <c r="N202">
        <v>38140</v>
      </c>
    </row>
    <row r="203" spans="1:14" x14ac:dyDescent="0.25">
      <c r="A203" t="s">
        <v>759</v>
      </c>
      <c r="B203">
        <v>1945</v>
      </c>
      <c r="C203" t="s">
        <v>469</v>
      </c>
      <c r="D203" t="s">
        <v>470</v>
      </c>
      <c r="E203">
        <v>530</v>
      </c>
      <c r="F203">
        <v>4380</v>
      </c>
      <c r="G203">
        <v>14730</v>
      </c>
      <c r="H203">
        <v>12840</v>
      </c>
      <c r="I203">
        <v>3630</v>
      </c>
      <c r="J203">
        <v>2180</v>
      </c>
      <c r="K203">
        <v>1900</v>
      </c>
      <c r="L203">
        <v>80</v>
      </c>
      <c r="M203" t="s">
        <v>49</v>
      </c>
      <c r="N203">
        <v>40270</v>
      </c>
    </row>
    <row r="204" spans="1:14" x14ac:dyDescent="0.25">
      <c r="A204" t="s">
        <v>759</v>
      </c>
      <c r="B204">
        <v>1950</v>
      </c>
      <c r="C204" t="s">
        <v>843</v>
      </c>
      <c r="D204" t="s">
        <v>471</v>
      </c>
      <c r="E204">
        <v>930</v>
      </c>
      <c r="F204">
        <v>5420</v>
      </c>
      <c r="G204">
        <v>15850</v>
      </c>
      <c r="H204">
        <v>12250</v>
      </c>
      <c r="I204">
        <v>5450</v>
      </c>
      <c r="J204">
        <v>4430</v>
      </c>
      <c r="K204">
        <v>3890</v>
      </c>
      <c r="L204">
        <v>700</v>
      </c>
      <c r="M204" t="s">
        <v>49</v>
      </c>
      <c r="N204">
        <v>48900</v>
      </c>
    </row>
    <row r="205" spans="1:14" x14ac:dyDescent="0.25">
      <c r="A205" t="s">
        <v>768</v>
      </c>
      <c r="B205" t="s">
        <v>66</v>
      </c>
      <c r="C205" t="s">
        <v>844</v>
      </c>
      <c r="D205" t="s">
        <v>845</v>
      </c>
      <c r="E205">
        <v>111970</v>
      </c>
      <c r="F205">
        <v>117960</v>
      </c>
      <c r="G205">
        <v>92890</v>
      </c>
      <c r="H205">
        <v>55160</v>
      </c>
      <c r="I205">
        <v>30810</v>
      </c>
      <c r="J205">
        <v>13190</v>
      </c>
      <c r="K205">
        <v>6110</v>
      </c>
      <c r="L205">
        <v>550</v>
      </c>
      <c r="M205" t="s">
        <v>49</v>
      </c>
      <c r="N205">
        <v>428640</v>
      </c>
    </row>
    <row r="206" spans="1:14" x14ac:dyDescent="0.25">
      <c r="A206" t="s">
        <v>759</v>
      </c>
      <c r="B206">
        <v>2605</v>
      </c>
      <c r="C206" t="s">
        <v>472</v>
      </c>
      <c r="D206" t="s">
        <v>473</v>
      </c>
      <c r="E206">
        <v>15810</v>
      </c>
      <c r="F206">
        <v>17470</v>
      </c>
      <c r="G206">
        <v>13970</v>
      </c>
      <c r="H206">
        <v>7820</v>
      </c>
      <c r="I206">
        <v>4510</v>
      </c>
      <c r="J206">
        <v>1640</v>
      </c>
      <c r="K206">
        <v>770</v>
      </c>
      <c r="L206">
        <v>60</v>
      </c>
      <c r="M206" t="s">
        <v>49</v>
      </c>
      <c r="N206">
        <v>62040</v>
      </c>
    </row>
    <row r="207" spans="1:14" x14ac:dyDescent="0.25">
      <c r="A207" t="s">
        <v>759</v>
      </c>
      <c r="B207">
        <v>2610</v>
      </c>
      <c r="C207" t="s">
        <v>474</v>
      </c>
      <c r="D207" t="s">
        <v>475</v>
      </c>
      <c r="E207">
        <v>4850</v>
      </c>
      <c r="F207">
        <v>15330</v>
      </c>
      <c r="G207">
        <v>20760</v>
      </c>
      <c r="H207">
        <v>9760</v>
      </c>
      <c r="I207">
        <v>5170</v>
      </c>
      <c r="J207">
        <v>2180</v>
      </c>
      <c r="K207">
        <v>830</v>
      </c>
      <c r="L207">
        <v>100</v>
      </c>
      <c r="M207" t="s">
        <v>49</v>
      </c>
      <c r="N207">
        <v>58970</v>
      </c>
    </row>
    <row r="208" spans="1:14" x14ac:dyDescent="0.25">
      <c r="A208" t="s">
        <v>759</v>
      </c>
      <c r="B208">
        <v>2615</v>
      </c>
      <c r="C208" t="s">
        <v>476</v>
      </c>
      <c r="D208" t="s">
        <v>477</v>
      </c>
      <c r="E208">
        <v>20320</v>
      </c>
      <c r="F208">
        <v>12360</v>
      </c>
      <c r="G208">
        <v>8580</v>
      </c>
      <c r="H208">
        <v>4160</v>
      </c>
      <c r="I208">
        <v>1920</v>
      </c>
      <c r="J208">
        <v>600</v>
      </c>
      <c r="K208">
        <v>260</v>
      </c>
      <c r="L208">
        <v>20</v>
      </c>
      <c r="M208" t="s">
        <v>49</v>
      </c>
      <c r="N208">
        <v>48200</v>
      </c>
    </row>
    <row r="209" spans="1:14" x14ac:dyDescent="0.25">
      <c r="A209" t="s">
        <v>759</v>
      </c>
      <c r="B209">
        <v>2635</v>
      </c>
      <c r="C209" t="s">
        <v>478</v>
      </c>
      <c r="D209" t="s">
        <v>479</v>
      </c>
      <c r="E209">
        <v>24350</v>
      </c>
      <c r="F209">
        <v>17640</v>
      </c>
      <c r="G209">
        <v>13640</v>
      </c>
      <c r="H209">
        <v>9650</v>
      </c>
      <c r="I209">
        <v>5010</v>
      </c>
      <c r="J209">
        <v>2550</v>
      </c>
      <c r="K209">
        <v>1110</v>
      </c>
      <c r="L209">
        <v>110</v>
      </c>
      <c r="M209" t="s">
        <v>49</v>
      </c>
      <c r="N209">
        <v>74040</v>
      </c>
    </row>
    <row r="210" spans="1:14" x14ac:dyDescent="0.25">
      <c r="A210" t="s">
        <v>759</v>
      </c>
      <c r="B210">
        <v>2620</v>
      </c>
      <c r="C210" t="s">
        <v>480</v>
      </c>
      <c r="D210" t="s">
        <v>481</v>
      </c>
      <c r="E210">
        <v>11890</v>
      </c>
      <c r="F210">
        <v>14460</v>
      </c>
      <c r="G210">
        <v>11590</v>
      </c>
      <c r="H210">
        <v>8990</v>
      </c>
      <c r="I210">
        <v>4890</v>
      </c>
      <c r="J210">
        <v>2310</v>
      </c>
      <c r="K210">
        <v>1050</v>
      </c>
      <c r="L210">
        <v>80</v>
      </c>
      <c r="M210" t="s">
        <v>49</v>
      </c>
      <c r="N210">
        <v>55260</v>
      </c>
    </row>
    <row r="211" spans="1:14" x14ac:dyDescent="0.25">
      <c r="A211" t="s">
        <v>759</v>
      </c>
      <c r="B211">
        <v>2625</v>
      </c>
      <c r="C211" t="s">
        <v>482</v>
      </c>
      <c r="D211" t="s">
        <v>483</v>
      </c>
      <c r="E211">
        <v>27780</v>
      </c>
      <c r="F211">
        <v>23380</v>
      </c>
      <c r="G211">
        <v>8620</v>
      </c>
      <c r="H211">
        <v>3610</v>
      </c>
      <c r="I211">
        <v>2210</v>
      </c>
      <c r="J211">
        <v>900</v>
      </c>
      <c r="K211">
        <v>610</v>
      </c>
      <c r="L211">
        <v>70</v>
      </c>
      <c r="M211" t="s">
        <v>49</v>
      </c>
      <c r="N211">
        <v>67170</v>
      </c>
    </row>
    <row r="212" spans="1:14" x14ac:dyDescent="0.25">
      <c r="A212" t="s">
        <v>759</v>
      </c>
      <c r="B212">
        <v>2630</v>
      </c>
      <c r="C212" t="s">
        <v>484</v>
      </c>
      <c r="D212" t="s">
        <v>485</v>
      </c>
      <c r="E212">
        <v>6980</v>
      </c>
      <c r="F212">
        <v>17330</v>
      </c>
      <c r="G212">
        <v>15730</v>
      </c>
      <c r="H212">
        <v>11190</v>
      </c>
      <c r="I212">
        <v>7100</v>
      </c>
      <c r="J212">
        <v>3020</v>
      </c>
      <c r="K212">
        <v>1490</v>
      </c>
      <c r="L212">
        <v>120</v>
      </c>
      <c r="M212" t="s">
        <v>49</v>
      </c>
      <c r="N212">
        <v>62950</v>
      </c>
    </row>
    <row r="213" spans="1:14" x14ac:dyDescent="0.25">
      <c r="A213" t="s">
        <v>768</v>
      </c>
      <c r="B213" t="s">
        <v>66</v>
      </c>
      <c r="C213" t="s">
        <v>846</v>
      </c>
      <c r="D213" t="s">
        <v>847</v>
      </c>
      <c r="E213">
        <v>69310</v>
      </c>
      <c r="F213">
        <v>105820</v>
      </c>
      <c r="G213">
        <v>68820</v>
      </c>
      <c r="H213">
        <v>48950</v>
      </c>
      <c r="I213">
        <v>30240</v>
      </c>
      <c r="J213">
        <v>14480</v>
      </c>
      <c r="K213">
        <v>8600</v>
      </c>
      <c r="L213">
        <v>750</v>
      </c>
      <c r="M213" t="s">
        <v>49</v>
      </c>
      <c r="N213">
        <v>346950</v>
      </c>
    </row>
    <row r="214" spans="1:14" x14ac:dyDescent="0.25">
      <c r="A214" t="s">
        <v>759</v>
      </c>
      <c r="B214">
        <v>3505</v>
      </c>
      <c r="C214" t="s">
        <v>486</v>
      </c>
      <c r="D214" t="s">
        <v>487</v>
      </c>
      <c r="E214">
        <v>4940</v>
      </c>
      <c r="F214">
        <v>11950</v>
      </c>
      <c r="G214">
        <v>8450</v>
      </c>
      <c r="H214">
        <v>7410</v>
      </c>
      <c r="I214">
        <v>4390</v>
      </c>
      <c r="J214">
        <v>2400</v>
      </c>
      <c r="K214">
        <v>1680</v>
      </c>
      <c r="L214">
        <v>190</v>
      </c>
      <c r="M214" t="s">
        <v>49</v>
      </c>
      <c r="N214">
        <v>41400</v>
      </c>
    </row>
    <row r="215" spans="1:14" x14ac:dyDescent="0.25">
      <c r="A215" t="s">
        <v>759</v>
      </c>
      <c r="B215">
        <v>3540</v>
      </c>
      <c r="C215" t="s">
        <v>848</v>
      </c>
      <c r="D215" t="s">
        <v>849</v>
      </c>
      <c r="E215">
        <v>27460</v>
      </c>
      <c r="F215">
        <v>30440</v>
      </c>
      <c r="G215">
        <v>22970</v>
      </c>
      <c r="H215">
        <v>18090</v>
      </c>
      <c r="I215">
        <v>11250</v>
      </c>
      <c r="J215">
        <v>5320</v>
      </c>
      <c r="K215">
        <v>2900</v>
      </c>
      <c r="L215">
        <v>240</v>
      </c>
      <c r="M215" t="s">
        <v>49</v>
      </c>
      <c r="N215">
        <v>118670</v>
      </c>
    </row>
    <row r="216" spans="1:14" x14ac:dyDescent="0.25">
      <c r="A216" t="s">
        <v>759</v>
      </c>
      <c r="B216">
        <v>3530</v>
      </c>
      <c r="C216" t="s">
        <v>496</v>
      </c>
      <c r="D216" t="s">
        <v>497</v>
      </c>
      <c r="E216">
        <v>8250</v>
      </c>
      <c r="F216">
        <v>14990</v>
      </c>
      <c r="G216">
        <v>12350</v>
      </c>
      <c r="H216">
        <v>11540</v>
      </c>
      <c r="I216">
        <v>8080</v>
      </c>
      <c r="J216">
        <v>4290</v>
      </c>
      <c r="K216">
        <v>2300</v>
      </c>
      <c r="L216">
        <v>190</v>
      </c>
      <c r="M216" t="s">
        <v>49</v>
      </c>
      <c r="N216">
        <v>62000</v>
      </c>
    </row>
    <row r="217" spans="1:14" x14ac:dyDescent="0.25">
      <c r="A217" t="s">
        <v>759</v>
      </c>
      <c r="B217">
        <v>3535</v>
      </c>
      <c r="C217" t="s">
        <v>498</v>
      </c>
      <c r="D217" t="s">
        <v>499</v>
      </c>
      <c r="E217">
        <v>19210</v>
      </c>
      <c r="F217">
        <v>15450</v>
      </c>
      <c r="G217">
        <v>10620</v>
      </c>
      <c r="H217">
        <v>6550</v>
      </c>
      <c r="I217">
        <v>3170</v>
      </c>
      <c r="J217">
        <v>1030</v>
      </c>
      <c r="K217">
        <v>590</v>
      </c>
      <c r="L217">
        <v>40</v>
      </c>
      <c r="M217" t="s">
        <v>49</v>
      </c>
      <c r="N217">
        <v>56670</v>
      </c>
    </row>
    <row r="218" spans="1:14" x14ac:dyDescent="0.25">
      <c r="A218" t="s">
        <v>759</v>
      </c>
      <c r="B218">
        <v>3515</v>
      </c>
      <c r="C218" t="s">
        <v>490</v>
      </c>
      <c r="D218" t="s">
        <v>491</v>
      </c>
      <c r="E218">
        <v>19130</v>
      </c>
      <c r="F218">
        <v>23000</v>
      </c>
      <c r="G218">
        <v>11280</v>
      </c>
      <c r="H218">
        <v>4390</v>
      </c>
      <c r="I218">
        <v>2310</v>
      </c>
      <c r="J218">
        <v>930</v>
      </c>
      <c r="K218">
        <v>370</v>
      </c>
      <c r="L218">
        <v>20</v>
      </c>
      <c r="M218" t="s">
        <v>49</v>
      </c>
      <c r="N218">
        <v>61420</v>
      </c>
    </row>
    <row r="219" spans="1:14" x14ac:dyDescent="0.25">
      <c r="A219" t="s">
        <v>759</v>
      </c>
      <c r="B219">
        <v>3520</v>
      </c>
      <c r="C219" t="s">
        <v>492</v>
      </c>
      <c r="D219" t="s">
        <v>493</v>
      </c>
      <c r="E219">
        <v>5540</v>
      </c>
      <c r="F219">
        <v>12360</v>
      </c>
      <c r="G219">
        <v>9920</v>
      </c>
      <c r="H219">
        <v>7280</v>
      </c>
      <c r="I219">
        <v>5470</v>
      </c>
      <c r="J219">
        <v>2990</v>
      </c>
      <c r="K219">
        <v>1640</v>
      </c>
      <c r="L219">
        <v>110</v>
      </c>
      <c r="M219" t="s">
        <v>49</v>
      </c>
      <c r="N219">
        <v>45320</v>
      </c>
    </row>
    <row r="220" spans="1:14" x14ac:dyDescent="0.25">
      <c r="A220" t="s">
        <v>759</v>
      </c>
      <c r="B220">
        <v>3545</v>
      </c>
      <c r="C220" t="s">
        <v>850</v>
      </c>
      <c r="D220" t="s">
        <v>851</v>
      </c>
      <c r="E220">
        <v>12230</v>
      </c>
      <c r="F220">
        <v>28070</v>
      </c>
      <c r="G220">
        <v>16210</v>
      </c>
      <c r="H220">
        <v>11780</v>
      </c>
      <c r="I220">
        <v>6820</v>
      </c>
      <c r="J220">
        <v>2840</v>
      </c>
      <c r="K220">
        <v>2020</v>
      </c>
      <c r="L220">
        <v>190</v>
      </c>
      <c r="M220" t="s">
        <v>49</v>
      </c>
      <c r="N220">
        <v>80150</v>
      </c>
    </row>
    <row r="221" spans="1:14" x14ac:dyDescent="0.25">
      <c r="A221" t="s">
        <v>759</v>
      </c>
      <c r="B221">
        <v>3510</v>
      </c>
      <c r="C221" t="s">
        <v>488</v>
      </c>
      <c r="D221" t="s">
        <v>489</v>
      </c>
      <c r="E221">
        <v>6660</v>
      </c>
      <c r="F221">
        <v>10060</v>
      </c>
      <c r="G221">
        <v>6310</v>
      </c>
      <c r="H221">
        <v>4200</v>
      </c>
      <c r="I221">
        <v>2150</v>
      </c>
      <c r="J221">
        <v>780</v>
      </c>
      <c r="K221">
        <v>460</v>
      </c>
      <c r="L221">
        <v>50</v>
      </c>
      <c r="M221" t="s">
        <v>49</v>
      </c>
      <c r="N221">
        <v>30670</v>
      </c>
    </row>
    <row r="222" spans="1:14" x14ac:dyDescent="0.25">
      <c r="A222" t="s">
        <v>759</v>
      </c>
      <c r="B222">
        <v>3525</v>
      </c>
      <c r="C222" t="s">
        <v>494</v>
      </c>
      <c r="D222" t="s">
        <v>495</v>
      </c>
      <c r="E222">
        <v>5570</v>
      </c>
      <c r="F222">
        <v>18000</v>
      </c>
      <c r="G222">
        <v>9900</v>
      </c>
      <c r="H222">
        <v>7580</v>
      </c>
      <c r="I222">
        <v>4670</v>
      </c>
      <c r="J222">
        <v>2060</v>
      </c>
      <c r="K222">
        <v>1560</v>
      </c>
      <c r="L222">
        <v>130</v>
      </c>
      <c r="M222" t="s">
        <v>49</v>
      </c>
      <c r="N222">
        <v>49480</v>
      </c>
    </row>
    <row r="223" spans="1:14" x14ac:dyDescent="0.25">
      <c r="A223" t="s">
        <v>757</v>
      </c>
      <c r="B223" t="s">
        <v>66</v>
      </c>
      <c r="C223" t="s">
        <v>102</v>
      </c>
      <c r="D223" t="s">
        <v>46</v>
      </c>
      <c r="E223">
        <v>141800</v>
      </c>
      <c r="F223">
        <v>485920</v>
      </c>
      <c r="G223">
        <v>994360</v>
      </c>
      <c r="H223">
        <v>937940</v>
      </c>
      <c r="I223">
        <v>557080</v>
      </c>
      <c r="J223">
        <v>281190</v>
      </c>
      <c r="K223">
        <v>216560</v>
      </c>
      <c r="L223">
        <v>65050</v>
      </c>
      <c r="M223" t="s">
        <v>49</v>
      </c>
      <c r="N223">
        <v>3679910</v>
      </c>
    </row>
    <row r="224" spans="1:14" x14ac:dyDescent="0.25">
      <c r="A224" t="s">
        <v>768</v>
      </c>
      <c r="B224" t="s">
        <v>66</v>
      </c>
      <c r="C224" t="s">
        <v>852</v>
      </c>
      <c r="D224" t="s">
        <v>47</v>
      </c>
      <c r="E224">
        <v>73510</v>
      </c>
      <c r="F224">
        <v>263950</v>
      </c>
      <c r="G224">
        <v>411470</v>
      </c>
      <c r="H224">
        <v>344960</v>
      </c>
      <c r="I224">
        <v>211490</v>
      </c>
      <c r="J224">
        <v>122990</v>
      </c>
      <c r="K224">
        <v>111800</v>
      </c>
      <c r="L224">
        <v>46160</v>
      </c>
      <c r="M224" t="s">
        <v>49</v>
      </c>
      <c r="N224">
        <v>1586350</v>
      </c>
    </row>
    <row r="225" spans="1:14" x14ac:dyDescent="0.25">
      <c r="A225" t="s">
        <v>759</v>
      </c>
      <c r="B225">
        <v>5210</v>
      </c>
      <c r="C225" t="s">
        <v>500</v>
      </c>
      <c r="D225" t="s">
        <v>15</v>
      </c>
      <c r="E225">
        <v>3640</v>
      </c>
      <c r="F225">
        <v>12260</v>
      </c>
      <c r="G225">
        <v>20720</v>
      </c>
      <c r="H225">
        <v>26200</v>
      </c>
      <c r="I225">
        <v>18970</v>
      </c>
      <c r="J225">
        <v>12330</v>
      </c>
      <c r="K225">
        <v>12690</v>
      </c>
      <c r="L225">
        <v>4720</v>
      </c>
      <c r="M225" t="s">
        <v>49</v>
      </c>
      <c r="N225">
        <v>111530</v>
      </c>
    </row>
    <row r="226" spans="1:14" x14ac:dyDescent="0.25">
      <c r="A226" t="s">
        <v>759</v>
      </c>
      <c r="B226">
        <v>5030</v>
      </c>
      <c r="C226" t="s">
        <v>501</v>
      </c>
      <c r="D226" t="s">
        <v>10</v>
      </c>
      <c r="E226" t="s">
        <v>48</v>
      </c>
      <c r="F226">
        <v>300</v>
      </c>
      <c r="G226">
        <v>670</v>
      </c>
      <c r="H226">
        <v>870</v>
      </c>
      <c r="I226">
        <v>2820</v>
      </c>
      <c r="J226">
        <v>1310</v>
      </c>
      <c r="K226">
        <v>1260</v>
      </c>
      <c r="L226">
        <v>220</v>
      </c>
      <c r="M226" t="s">
        <v>49</v>
      </c>
      <c r="N226">
        <v>7460</v>
      </c>
    </row>
    <row r="227" spans="1:14" x14ac:dyDescent="0.25">
      <c r="A227" t="s">
        <v>759</v>
      </c>
      <c r="B227">
        <v>5360</v>
      </c>
      <c r="C227" t="s">
        <v>502</v>
      </c>
      <c r="D227" t="s">
        <v>20</v>
      </c>
      <c r="E227">
        <v>7930</v>
      </c>
      <c r="F227">
        <v>31740</v>
      </c>
      <c r="G227">
        <v>34890</v>
      </c>
      <c r="H227">
        <v>23830</v>
      </c>
      <c r="I227">
        <v>12300</v>
      </c>
      <c r="J227">
        <v>4570</v>
      </c>
      <c r="K227">
        <v>1220</v>
      </c>
      <c r="L227">
        <v>50</v>
      </c>
      <c r="M227" t="s">
        <v>49</v>
      </c>
      <c r="N227">
        <v>116510</v>
      </c>
    </row>
    <row r="228" spans="1:14" x14ac:dyDescent="0.25">
      <c r="A228" t="s">
        <v>759</v>
      </c>
      <c r="B228">
        <v>5390</v>
      </c>
      <c r="C228" t="s">
        <v>503</v>
      </c>
      <c r="D228" t="s">
        <v>50</v>
      </c>
      <c r="E228">
        <v>4100</v>
      </c>
      <c r="F228">
        <v>6640</v>
      </c>
      <c r="G228">
        <v>14300</v>
      </c>
      <c r="H228">
        <v>25060</v>
      </c>
      <c r="I228">
        <v>16280</v>
      </c>
      <c r="J228">
        <v>10010</v>
      </c>
      <c r="K228">
        <v>11490</v>
      </c>
      <c r="L228">
        <v>2650</v>
      </c>
      <c r="M228" t="s">
        <v>49</v>
      </c>
      <c r="N228">
        <v>90520</v>
      </c>
    </row>
    <row r="229" spans="1:14" x14ac:dyDescent="0.25">
      <c r="A229" t="s">
        <v>759</v>
      </c>
      <c r="B229">
        <v>5420</v>
      </c>
      <c r="C229" t="s">
        <v>504</v>
      </c>
      <c r="D229" t="s">
        <v>21</v>
      </c>
      <c r="E229">
        <v>8010</v>
      </c>
      <c r="F229">
        <v>19200</v>
      </c>
      <c r="G229">
        <v>34290</v>
      </c>
      <c r="H229">
        <v>26650</v>
      </c>
      <c r="I229">
        <v>11070</v>
      </c>
      <c r="J229">
        <v>5390</v>
      </c>
      <c r="K229">
        <v>4690</v>
      </c>
      <c r="L229">
        <v>720</v>
      </c>
      <c r="M229" t="s">
        <v>49</v>
      </c>
      <c r="N229">
        <v>110020</v>
      </c>
    </row>
    <row r="230" spans="1:14" x14ac:dyDescent="0.25">
      <c r="A230" t="s">
        <v>759</v>
      </c>
      <c r="B230">
        <v>5570</v>
      </c>
      <c r="C230" t="s">
        <v>505</v>
      </c>
      <c r="D230" t="s">
        <v>26</v>
      </c>
      <c r="E230">
        <v>4830</v>
      </c>
      <c r="F230">
        <v>6160</v>
      </c>
      <c r="G230">
        <v>29710</v>
      </c>
      <c r="H230">
        <v>33060</v>
      </c>
      <c r="I230">
        <v>18690</v>
      </c>
      <c r="J230">
        <v>9500</v>
      </c>
      <c r="K230">
        <v>7030</v>
      </c>
      <c r="L230">
        <v>930</v>
      </c>
      <c r="M230" t="s">
        <v>49</v>
      </c>
      <c r="N230">
        <v>109910</v>
      </c>
    </row>
    <row r="231" spans="1:14" x14ac:dyDescent="0.25">
      <c r="A231" t="s">
        <v>759</v>
      </c>
      <c r="B231">
        <v>5600</v>
      </c>
      <c r="C231" t="s">
        <v>506</v>
      </c>
      <c r="D231" t="s">
        <v>51</v>
      </c>
      <c r="E231">
        <v>1730</v>
      </c>
      <c r="F231">
        <v>3500</v>
      </c>
      <c r="G231">
        <v>9500</v>
      </c>
      <c r="H231">
        <v>14020</v>
      </c>
      <c r="I231">
        <v>13360</v>
      </c>
      <c r="J231">
        <v>12140</v>
      </c>
      <c r="K231">
        <v>19770</v>
      </c>
      <c r="L231">
        <v>15260</v>
      </c>
      <c r="M231" t="s">
        <v>49</v>
      </c>
      <c r="N231">
        <v>89260</v>
      </c>
    </row>
    <row r="232" spans="1:14" x14ac:dyDescent="0.25">
      <c r="A232" t="s">
        <v>759</v>
      </c>
      <c r="B232">
        <v>5660</v>
      </c>
      <c r="C232" t="s">
        <v>507</v>
      </c>
      <c r="D232" t="s">
        <v>27</v>
      </c>
      <c r="E232">
        <v>5010</v>
      </c>
      <c r="F232">
        <v>33420</v>
      </c>
      <c r="G232">
        <v>41690</v>
      </c>
      <c r="H232">
        <v>32460</v>
      </c>
      <c r="I232">
        <v>15800</v>
      </c>
      <c r="J232">
        <v>9870</v>
      </c>
      <c r="K232">
        <v>5550</v>
      </c>
      <c r="L232">
        <v>970</v>
      </c>
      <c r="M232" t="s">
        <v>49</v>
      </c>
      <c r="N232">
        <v>144770</v>
      </c>
    </row>
    <row r="233" spans="1:14" x14ac:dyDescent="0.25">
      <c r="A233" t="s">
        <v>759</v>
      </c>
      <c r="B233">
        <v>5690</v>
      </c>
      <c r="C233" t="s">
        <v>508</v>
      </c>
      <c r="D233" t="s">
        <v>28</v>
      </c>
      <c r="E233">
        <v>8780</v>
      </c>
      <c r="F233">
        <v>35300</v>
      </c>
      <c r="G233">
        <v>46640</v>
      </c>
      <c r="H233">
        <v>27020</v>
      </c>
      <c r="I233">
        <v>7820</v>
      </c>
      <c r="J233">
        <v>2780</v>
      </c>
      <c r="K233">
        <v>1350</v>
      </c>
      <c r="L233">
        <v>180</v>
      </c>
      <c r="M233" t="s">
        <v>49</v>
      </c>
      <c r="N233">
        <v>129870</v>
      </c>
    </row>
    <row r="234" spans="1:14" x14ac:dyDescent="0.25">
      <c r="A234" t="s">
        <v>759</v>
      </c>
      <c r="B234">
        <v>5750</v>
      </c>
      <c r="C234" t="s">
        <v>509</v>
      </c>
      <c r="D234" t="s">
        <v>30</v>
      </c>
      <c r="E234">
        <v>5350</v>
      </c>
      <c r="F234">
        <v>33250</v>
      </c>
      <c r="G234">
        <v>52360</v>
      </c>
      <c r="H234">
        <v>23370</v>
      </c>
      <c r="I234">
        <v>4950</v>
      </c>
      <c r="J234">
        <v>1420</v>
      </c>
      <c r="K234">
        <v>240</v>
      </c>
      <c r="L234">
        <v>40</v>
      </c>
      <c r="M234" t="s">
        <v>49</v>
      </c>
      <c r="N234">
        <v>120980</v>
      </c>
    </row>
    <row r="235" spans="1:14" x14ac:dyDescent="0.25">
      <c r="A235" t="s">
        <v>759</v>
      </c>
      <c r="B235">
        <v>5840</v>
      </c>
      <c r="C235" t="s">
        <v>510</v>
      </c>
      <c r="D235" t="s">
        <v>32</v>
      </c>
      <c r="E235">
        <v>11550</v>
      </c>
      <c r="F235">
        <v>38100</v>
      </c>
      <c r="G235">
        <v>35040</v>
      </c>
      <c r="H235">
        <v>26320</v>
      </c>
      <c r="I235">
        <v>19250</v>
      </c>
      <c r="J235">
        <v>7360</v>
      </c>
      <c r="K235">
        <v>4510</v>
      </c>
      <c r="L235">
        <v>800</v>
      </c>
      <c r="M235" t="s">
        <v>49</v>
      </c>
      <c r="N235">
        <v>142930</v>
      </c>
    </row>
    <row r="236" spans="1:14" x14ac:dyDescent="0.25">
      <c r="A236" t="s">
        <v>759</v>
      </c>
      <c r="B236">
        <v>5900</v>
      </c>
      <c r="C236" t="s">
        <v>511</v>
      </c>
      <c r="D236" t="s">
        <v>34</v>
      </c>
      <c r="E236">
        <v>4330</v>
      </c>
      <c r="F236">
        <v>25080</v>
      </c>
      <c r="G236">
        <v>39020</v>
      </c>
      <c r="H236">
        <v>29440</v>
      </c>
      <c r="I236">
        <v>22380</v>
      </c>
      <c r="J236">
        <v>10700</v>
      </c>
      <c r="K236">
        <v>4450</v>
      </c>
      <c r="L236">
        <v>680</v>
      </c>
      <c r="M236" t="s">
        <v>49</v>
      </c>
      <c r="N236">
        <v>136070</v>
      </c>
    </row>
    <row r="237" spans="1:14" x14ac:dyDescent="0.25">
      <c r="A237" t="s">
        <v>759</v>
      </c>
      <c r="B237">
        <v>5960</v>
      </c>
      <c r="C237" t="s">
        <v>512</v>
      </c>
      <c r="D237" t="s">
        <v>36</v>
      </c>
      <c r="E237">
        <v>6560</v>
      </c>
      <c r="F237">
        <v>12390</v>
      </c>
      <c r="G237">
        <v>36830</v>
      </c>
      <c r="H237">
        <v>33850</v>
      </c>
      <c r="I237">
        <v>24300</v>
      </c>
      <c r="J237">
        <v>17270</v>
      </c>
      <c r="K237">
        <v>13980</v>
      </c>
      <c r="L237">
        <v>2820</v>
      </c>
      <c r="M237" t="s">
        <v>49</v>
      </c>
      <c r="N237">
        <v>147990</v>
      </c>
    </row>
    <row r="238" spans="1:14" x14ac:dyDescent="0.25">
      <c r="A238" t="s">
        <v>759</v>
      </c>
      <c r="B238">
        <v>5990</v>
      </c>
      <c r="C238" t="s">
        <v>513</v>
      </c>
      <c r="D238" t="s">
        <v>37</v>
      </c>
      <c r="E238">
        <v>1700</v>
      </c>
      <c r="F238">
        <v>6630</v>
      </c>
      <c r="G238">
        <v>15820</v>
      </c>
      <c r="H238">
        <v>22820</v>
      </c>
      <c r="I238">
        <v>23510</v>
      </c>
      <c r="J238">
        <v>18350</v>
      </c>
      <c r="K238">
        <v>23560</v>
      </c>
      <c r="L238">
        <v>16140</v>
      </c>
      <c r="M238" t="s">
        <v>49</v>
      </c>
      <c r="N238">
        <v>128520</v>
      </c>
    </row>
    <row r="239" spans="1:14" x14ac:dyDescent="0.25">
      <c r="A239" t="s">
        <v>768</v>
      </c>
      <c r="B239" t="s">
        <v>66</v>
      </c>
      <c r="C239" t="s">
        <v>853</v>
      </c>
      <c r="D239" t="s">
        <v>52</v>
      </c>
      <c r="E239">
        <v>68290</v>
      </c>
      <c r="F239">
        <v>221970</v>
      </c>
      <c r="G239">
        <v>582890</v>
      </c>
      <c r="H239">
        <v>592980</v>
      </c>
      <c r="I239">
        <v>345590</v>
      </c>
      <c r="J239">
        <v>158200</v>
      </c>
      <c r="K239">
        <v>104760</v>
      </c>
      <c r="L239">
        <v>18890</v>
      </c>
      <c r="M239" t="s">
        <v>49</v>
      </c>
      <c r="N239">
        <v>2093560</v>
      </c>
    </row>
    <row r="240" spans="1:14" x14ac:dyDescent="0.25">
      <c r="A240" t="s">
        <v>759</v>
      </c>
      <c r="B240">
        <v>5060</v>
      </c>
      <c r="C240" t="s">
        <v>514</v>
      </c>
      <c r="D240" t="s">
        <v>53</v>
      </c>
      <c r="E240">
        <v>6190</v>
      </c>
      <c r="F240">
        <v>11780</v>
      </c>
      <c r="G240">
        <v>46220</v>
      </c>
      <c r="H240">
        <v>9930</v>
      </c>
      <c r="I240">
        <v>1740</v>
      </c>
      <c r="J240">
        <v>350</v>
      </c>
      <c r="K240">
        <v>40</v>
      </c>
      <c r="L240">
        <v>20</v>
      </c>
      <c r="M240" t="s">
        <v>49</v>
      </c>
      <c r="N240">
        <v>76260</v>
      </c>
    </row>
    <row r="241" spans="1:14" x14ac:dyDescent="0.25">
      <c r="A241" t="s">
        <v>759</v>
      </c>
      <c r="B241">
        <v>5090</v>
      </c>
      <c r="C241" t="s">
        <v>515</v>
      </c>
      <c r="D241" t="s">
        <v>11</v>
      </c>
      <c r="E241">
        <v>4170</v>
      </c>
      <c r="F241">
        <v>9830</v>
      </c>
      <c r="G241">
        <v>30490</v>
      </c>
      <c r="H241">
        <v>36590</v>
      </c>
      <c r="I241">
        <v>32290</v>
      </c>
      <c r="J241">
        <v>19910</v>
      </c>
      <c r="K241">
        <v>16310</v>
      </c>
      <c r="L241">
        <v>4220</v>
      </c>
      <c r="M241" t="s">
        <v>49</v>
      </c>
      <c r="N241">
        <v>153810</v>
      </c>
    </row>
    <row r="242" spans="1:14" x14ac:dyDescent="0.25">
      <c r="A242" t="s">
        <v>759</v>
      </c>
      <c r="B242">
        <v>5120</v>
      </c>
      <c r="C242" t="s">
        <v>516</v>
      </c>
      <c r="D242" t="s">
        <v>12</v>
      </c>
      <c r="E242">
        <v>4490</v>
      </c>
      <c r="F242">
        <v>10800</v>
      </c>
      <c r="G242">
        <v>30110</v>
      </c>
      <c r="H242">
        <v>27660</v>
      </c>
      <c r="I242">
        <v>19370</v>
      </c>
      <c r="J242">
        <v>4990</v>
      </c>
      <c r="K242">
        <v>1700</v>
      </c>
      <c r="L242">
        <v>50</v>
      </c>
      <c r="M242" t="s">
        <v>49</v>
      </c>
      <c r="N242">
        <v>99170</v>
      </c>
    </row>
    <row r="243" spans="1:14" x14ac:dyDescent="0.25">
      <c r="A243" t="s">
        <v>759</v>
      </c>
      <c r="B243">
        <v>5150</v>
      </c>
      <c r="C243" t="s">
        <v>517</v>
      </c>
      <c r="D243" t="s">
        <v>13</v>
      </c>
      <c r="E243">
        <v>5810</v>
      </c>
      <c r="F243">
        <v>13210</v>
      </c>
      <c r="G243">
        <v>37490</v>
      </c>
      <c r="H243">
        <v>35620</v>
      </c>
      <c r="I243">
        <v>22290</v>
      </c>
      <c r="J243">
        <v>6430</v>
      </c>
      <c r="K243">
        <v>3420</v>
      </c>
      <c r="L243">
        <v>250</v>
      </c>
      <c r="M243" t="s">
        <v>49</v>
      </c>
      <c r="N243">
        <v>124530</v>
      </c>
    </row>
    <row r="244" spans="1:14" x14ac:dyDescent="0.25">
      <c r="A244" t="s">
        <v>759</v>
      </c>
      <c r="B244">
        <v>5180</v>
      </c>
      <c r="C244" t="s">
        <v>518</v>
      </c>
      <c r="D244" t="s">
        <v>14</v>
      </c>
      <c r="E244">
        <v>1990</v>
      </c>
      <c r="F244">
        <v>10340</v>
      </c>
      <c r="G244">
        <v>29880</v>
      </c>
      <c r="H244">
        <v>36280</v>
      </c>
      <c r="I244">
        <v>29370</v>
      </c>
      <c r="J244">
        <v>18180</v>
      </c>
      <c r="K244">
        <v>13750</v>
      </c>
      <c r="L244">
        <v>1610</v>
      </c>
      <c r="M244" t="s">
        <v>49</v>
      </c>
      <c r="N244">
        <v>141400</v>
      </c>
    </row>
    <row r="245" spans="1:14" x14ac:dyDescent="0.25">
      <c r="A245" t="s">
        <v>759</v>
      </c>
      <c r="B245">
        <v>5240</v>
      </c>
      <c r="C245" t="s">
        <v>519</v>
      </c>
      <c r="D245" t="s">
        <v>16</v>
      </c>
      <c r="E245">
        <v>3860</v>
      </c>
      <c r="F245">
        <v>23140</v>
      </c>
      <c r="G245">
        <v>50260</v>
      </c>
      <c r="H245">
        <v>39930</v>
      </c>
      <c r="I245">
        <v>22790</v>
      </c>
      <c r="J245">
        <v>11930</v>
      </c>
      <c r="K245">
        <v>7490</v>
      </c>
      <c r="L245">
        <v>650</v>
      </c>
      <c r="M245" t="s">
        <v>49</v>
      </c>
      <c r="N245">
        <v>160040</v>
      </c>
    </row>
    <row r="246" spans="1:14" x14ac:dyDescent="0.25">
      <c r="A246" t="s">
        <v>759</v>
      </c>
      <c r="B246">
        <v>5270</v>
      </c>
      <c r="C246" t="s">
        <v>520</v>
      </c>
      <c r="D246" t="s">
        <v>17</v>
      </c>
      <c r="E246">
        <v>4920</v>
      </c>
      <c r="F246">
        <v>12830</v>
      </c>
      <c r="G246">
        <v>33940</v>
      </c>
      <c r="H246">
        <v>45620</v>
      </c>
      <c r="I246">
        <v>23690</v>
      </c>
      <c r="J246">
        <v>10220</v>
      </c>
      <c r="K246">
        <v>6990</v>
      </c>
      <c r="L246">
        <v>1020</v>
      </c>
      <c r="M246" t="s">
        <v>49</v>
      </c>
      <c r="N246">
        <v>139230</v>
      </c>
    </row>
    <row r="247" spans="1:14" x14ac:dyDescent="0.25">
      <c r="A247" t="s">
        <v>759</v>
      </c>
      <c r="B247">
        <v>5300</v>
      </c>
      <c r="C247" t="s">
        <v>521</v>
      </c>
      <c r="D247" t="s">
        <v>18</v>
      </c>
      <c r="E247">
        <v>5360</v>
      </c>
      <c r="F247">
        <v>11910</v>
      </c>
      <c r="G247">
        <v>34270</v>
      </c>
      <c r="H247">
        <v>36720</v>
      </c>
      <c r="I247">
        <v>21250</v>
      </c>
      <c r="J247">
        <v>9360</v>
      </c>
      <c r="K247">
        <v>5900</v>
      </c>
      <c r="L247">
        <v>950</v>
      </c>
      <c r="M247" t="s">
        <v>49</v>
      </c>
      <c r="N247">
        <v>125700</v>
      </c>
    </row>
    <row r="248" spans="1:14" x14ac:dyDescent="0.25">
      <c r="A248" t="s">
        <v>759</v>
      </c>
      <c r="B248">
        <v>5330</v>
      </c>
      <c r="C248" t="s">
        <v>522</v>
      </c>
      <c r="D248" t="s">
        <v>19</v>
      </c>
      <c r="E248">
        <v>10980</v>
      </c>
      <c r="F248">
        <v>21820</v>
      </c>
      <c r="G248">
        <v>43450</v>
      </c>
      <c r="H248">
        <v>25020</v>
      </c>
      <c r="I248">
        <v>12270</v>
      </c>
      <c r="J248">
        <v>3800</v>
      </c>
      <c r="K248">
        <v>2240</v>
      </c>
      <c r="L248">
        <v>350</v>
      </c>
      <c r="M248" t="s">
        <v>49</v>
      </c>
      <c r="N248">
        <v>119910</v>
      </c>
    </row>
    <row r="249" spans="1:14" x14ac:dyDescent="0.25">
      <c r="A249" t="s">
        <v>759</v>
      </c>
      <c r="B249">
        <v>5450</v>
      </c>
      <c r="C249" t="s">
        <v>523</v>
      </c>
      <c r="D249" t="s">
        <v>22</v>
      </c>
      <c r="E249">
        <v>840</v>
      </c>
      <c r="F249">
        <v>4000</v>
      </c>
      <c r="G249">
        <v>21430</v>
      </c>
      <c r="H249">
        <v>29370</v>
      </c>
      <c r="I249">
        <v>22250</v>
      </c>
      <c r="J249">
        <v>8220</v>
      </c>
      <c r="K249">
        <v>6150</v>
      </c>
      <c r="L249">
        <v>1230</v>
      </c>
      <c r="M249" t="s">
        <v>49</v>
      </c>
      <c r="N249">
        <v>93490</v>
      </c>
    </row>
    <row r="250" spans="1:14" x14ac:dyDescent="0.25">
      <c r="A250" t="s">
        <v>759</v>
      </c>
      <c r="B250">
        <v>5480</v>
      </c>
      <c r="C250" t="s">
        <v>524</v>
      </c>
      <c r="D250" t="s">
        <v>23</v>
      </c>
      <c r="E250">
        <v>5460</v>
      </c>
      <c r="F250">
        <v>11030</v>
      </c>
      <c r="G250">
        <v>28080</v>
      </c>
      <c r="H250">
        <v>35970</v>
      </c>
      <c r="I250">
        <v>15340</v>
      </c>
      <c r="J250">
        <v>6420</v>
      </c>
      <c r="K250">
        <v>3060</v>
      </c>
      <c r="L250">
        <v>340</v>
      </c>
      <c r="M250" t="s">
        <v>49</v>
      </c>
      <c r="N250">
        <v>105690</v>
      </c>
    </row>
    <row r="251" spans="1:14" x14ac:dyDescent="0.25">
      <c r="A251" t="s">
        <v>759</v>
      </c>
      <c r="B251">
        <v>5510</v>
      </c>
      <c r="C251" t="s">
        <v>525</v>
      </c>
      <c r="D251" t="s">
        <v>24</v>
      </c>
      <c r="E251">
        <v>1080</v>
      </c>
      <c r="F251">
        <v>6170</v>
      </c>
      <c r="G251">
        <v>25680</v>
      </c>
      <c r="H251">
        <v>46650</v>
      </c>
      <c r="I251">
        <v>18630</v>
      </c>
      <c r="J251">
        <v>9940</v>
      </c>
      <c r="K251">
        <v>5180</v>
      </c>
      <c r="L251">
        <v>460</v>
      </c>
      <c r="M251" t="s">
        <v>49</v>
      </c>
      <c r="N251">
        <v>113780</v>
      </c>
    </row>
    <row r="252" spans="1:14" x14ac:dyDescent="0.25">
      <c r="A252" t="s">
        <v>759</v>
      </c>
      <c r="B252">
        <v>5540</v>
      </c>
      <c r="C252" t="s">
        <v>526</v>
      </c>
      <c r="D252" t="s">
        <v>25</v>
      </c>
      <c r="E252">
        <v>2390</v>
      </c>
      <c r="F252">
        <v>9270</v>
      </c>
      <c r="G252">
        <v>27860</v>
      </c>
      <c r="H252">
        <v>38990</v>
      </c>
      <c r="I252">
        <v>15750</v>
      </c>
      <c r="J252">
        <v>6120</v>
      </c>
      <c r="K252">
        <v>4040</v>
      </c>
      <c r="L252">
        <v>1000</v>
      </c>
      <c r="M252" t="s">
        <v>49</v>
      </c>
      <c r="N252">
        <v>105400</v>
      </c>
    </row>
    <row r="253" spans="1:14" x14ac:dyDescent="0.25">
      <c r="A253" t="s">
        <v>759</v>
      </c>
      <c r="B253">
        <v>5630</v>
      </c>
      <c r="C253" t="s">
        <v>527</v>
      </c>
      <c r="D253" t="s">
        <v>54</v>
      </c>
      <c r="E253">
        <v>610</v>
      </c>
      <c r="F253">
        <v>3450</v>
      </c>
      <c r="G253">
        <v>15420</v>
      </c>
      <c r="H253">
        <v>20410</v>
      </c>
      <c r="I253">
        <v>14880</v>
      </c>
      <c r="J253">
        <v>8400</v>
      </c>
      <c r="K253">
        <v>4180</v>
      </c>
      <c r="L253">
        <v>1030</v>
      </c>
      <c r="M253" t="s">
        <v>49</v>
      </c>
      <c r="N253">
        <v>68390</v>
      </c>
    </row>
    <row r="254" spans="1:14" x14ac:dyDescent="0.25">
      <c r="A254" t="s">
        <v>759</v>
      </c>
      <c r="B254">
        <v>5720</v>
      </c>
      <c r="C254" t="s">
        <v>528</v>
      </c>
      <c r="D254" t="s">
        <v>29</v>
      </c>
      <c r="E254">
        <v>1130</v>
      </c>
      <c r="F254">
        <v>8480</v>
      </c>
      <c r="G254">
        <v>23340</v>
      </c>
      <c r="H254">
        <v>27840</v>
      </c>
      <c r="I254">
        <v>13220</v>
      </c>
      <c r="J254">
        <v>5600</v>
      </c>
      <c r="K254">
        <v>4050</v>
      </c>
      <c r="L254">
        <v>1760</v>
      </c>
      <c r="M254" t="s">
        <v>49</v>
      </c>
      <c r="N254">
        <v>85410</v>
      </c>
    </row>
    <row r="255" spans="1:14" x14ac:dyDescent="0.25">
      <c r="A255" t="s">
        <v>759</v>
      </c>
      <c r="B255">
        <v>5780</v>
      </c>
      <c r="C255" t="s">
        <v>529</v>
      </c>
      <c r="D255" t="s">
        <v>31</v>
      </c>
      <c r="E255">
        <v>2540</v>
      </c>
      <c r="F255">
        <v>13270</v>
      </c>
      <c r="G255">
        <v>27240</v>
      </c>
      <c r="H255">
        <v>32120</v>
      </c>
      <c r="I255">
        <v>19590</v>
      </c>
      <c r="J255">
        <v>7560</v>
      </c>
      <c r="K255">
        <v>3230</v>
      </c>
      <c r="L255">
        <v>200</v>
      </c>
      <c r="M255" t="s">
        <v>49</v>
      </c>
      <c r="N255">
        <v>105740</v>
      </c>
    </row>
    <row r="256" spans="1:14" x14ac:dyDescent="0.25">
      <c r="A256" t="s">
        <v>759</v>
      </c>
      <c r="B256">
        <v>5810</v>
      </c>
      <c r="C256" t="s">
        <v>530</v>
      </c>
      <c r="D256" t="s">
        <v>55</v>
      </c>
      <c r="E256">
        <v>580</v>
      </c>
      <c r="F256">
        <v>2170</v>
      </c>
      <c r="G256">
        <v>13320</v>
      </c>
      <c r="H256">
        <v>20710</v>
      </c>
      <c r="I256">
        <v>19830</v>
      </c>
      <c r="J256">
        <v>11990</v>
      </c>
      <c r="K256">
        <v>12880</v>
      </c>
      <c r="L256">
        <v>3490</v>
      </c>
      <c r="M256" t="s">
        <v>49</v>
      </c>
      <c r="N256">
        <v>84960</v>
      </c>
    </row>
    <row r="257" spans="1:14" x14ac:dyDescent="0.25">
      <c r="A257" t="s">
        <v>759</v>
      </c>
      <c r="B257">
        <v>5870</v>
      </c>
      <c r="C257" t="s">
        <v>531</v>
      </c>
      <c r="D257" t="s">
        <v>33</v>
      </c>
      <c r="E257">
        <v>940</v>
      </c>
      <c r="F257">
        <v>7800</v>
      </c>
      <c r="G257">
        <v>27700</v>
      </c>
      <c r="H257">
        <v>24390</v>
      </c>
      <c r="I257">
        <v>12740</v>
      </c>
      <c r="J257">
        <v>6960</v>
      </c>
      <c r="K257">
        <v>3730</v>
      </c>
      <c r="L257">
        <v>280</v>
      </c>
      <c r="M257" t="s">
        <v>49</v>
      </c>
      <c r="N257">
        <v>84530</v>
      </c>
    </row>
    <row r="258" spans="1:14" x14ac:dyDescent="0.25">
      <c r="A258" t="s">
        <v>759</v>
      </c>
      <c r="B258">
        <v>5930</v>
      </c>
      <c r="C258" t="s">
        <v>532</v>
      </c>
      <c r="D258" t="s">
        <v>35</v>
      </c>
      <c r="E258">
        <v>4960</v>
      </c>
      <c r="F258">
        <v>30670</v>
      </c>
      <c r="G258">
        <v>36750</v>
      </c>
      <c r="H258">
        <v>23180</v>
      </c>
      <c r="I258">
        <v>8300</v>
      </c>
      <c r="J258">
        <v>1820</v>
      </c>
      <c r="K258">
        <v>430</v>
      </c>
      <c r="L258">
        <v>30</v>
      </c>
      <c r="M258" t="s">
        <v>49</v>
      </c>
      <c r="N258">
        <v>106120</v>
      </c>
    </row>
    <row r="259" spans="1:14" x14ac:dyDescent="0.25">
      <c r="A259" t="s">
        <v>757</v>
      </c>
      <c r="B259" t="s">
        <v>66</v>
      </c>
      <c r="C259" t="s">
        <v>103</v>
      </c>
      <c r="D259" t="s">
        <v>854</v>
      </c>
      <c r="E259">
        <v>354080</v>
      </c>
      <c r="F259">
        <v>659840</v>
      </c>
      <c r="G259">
        <v>1028030</v>
      </c>
      <c r="H259">
        <v>801470</v>
      </c>
      <c r="I259">
        <v>525070</v>
      </c>
      <c r="J259">
        <v>318050</v>
      </c>
      <c r="K259">
        <v>253450</v>
      </c>
      <c r="L259">
        <v>38060</v>
      </c>
      <c r="M259" t="s">
        <v>49</v>
      </c>
      <c r="N259">
        <v>3978060</v>
      </c>
    </row>
    <row r="260" spans="1:14" x14ac:dyDescent="0.25">
      <c r="A260" t="s">
        <v>759</v>
      </c>
      <c r="B260">
        <v>335</v>
      </c>
      <c r="C260" t="s">
        <v>533</v>
      </c>
      <c r="D260" t="s">
        <v>855</v>
      </c>
      <c r="E260">
        <v>1650</v>
      </c>
      <c r="F260">
        <v>4960</v>
      </c>
      <c r="G260">
        <v>18910</v>
      </c>
      <c r="H260">
        <v>9770</v>
      </c>
      <c r="I260">
        <v>8110</v>
      </c>
      <c r="J260">
        <v>5060</v>
      </c>
      <c r="K260">
        <v>2420</v>
      </c>
      <c r="L260">
        <v>280</v>
      </c>
      <c r="M260" t="s">
        <v>49</v>
      </c>
      <c r="N260">
        <v>51150</v>
      </c>
    </row>
    <row r="261" spans="1:14" x14ac:dyDescent="0.25">
      <c r="A261" t="s">
        <v>759</v>
      </c>
      <c r="B261">
        <v>1445</v>
      </c>
      <c r="C261" t="s">
        <v>534</v>
      </c>
      <c r="D261" t="s">
        <v>856</v>
      </c>
      <c r="E261">
        <v>28340</v>
      </c>
      <c r="F261">
        <v>29270</v>
      </c>
      <c r="G261">
        <v>34470</v>
      </c>
      <c r="H261">
        <v>19710</v>
      </c>
      <c r="I261">
        <v>11290</v>
      </c>
      <c r="J261">
        <v>4640</v>
      </c>
      <c r="K261">
        <v>2780</v>
      </c>
      <c r="L261">
        <v>200</v>
      </c>
      <c r="M261" t="s">
        <v>49</v>
      </c>
      <c r="N261">
        <v>130690</v>
      </c>
    </row>
    <row r="262" spans="1:14" x14ac:dyDescent="0.25">
      <c r="A262" t="s">
        <v>759</v>
      </c>
      <c r="B262">
        <v>2100</v>
      </c>
      <c r="C262" t="s">
        <v>535</v>
      </c>
      <c r="D262" t="s">
        <v>857</v>
      </c>
      <c r="E262">
        <v>10370</v>
      </c>
      <c r="F262">
        <v>18350</v>
      </c>
      <c r="G262">
        <v>17550</v>
      </c>
      <c r="H262">
        <v>13290</v>
      </c>
      <c r="I262">
        <v>7150</v>
      </c>
      <c r="J262">
        <v>3160</v>
      </c>
      <c r="K262">
        <v>1510</v>
      </c>
      <c r="L262">
        <v>140</v>
      </c>
      <c r="M262" t="s">
        <v>49</v>
      </c>
      <c r="N262">
        <v>71530</v>
      </c>
    </row>
    <row r="263" spans="1:14" x14ac:dyDescent="0.25">
      <c r="A263" t="s">
        <v>759</v>
      </c>
      <c r="B263">
        <v>2280</v>
      </c>
      <c r="C263" t="s">
        <v>536</v>
      </c>
      <c r="D263" t="s">
        <v>858</v>
      </c>
      <c r="E263">
        <v>11400</v>
      </c>
      <c r="F263">
        <v>38360</v>
      </c>
      <c r="G263">
        <v>34200</v>
      </c>
      <c r="H263">
        <v>17870</v>
      </c>
      <c r="I263">
        <v>9320</v>
      </c>
      <c r="J263">
        <v>4010</v>
      </c>
      <c r="K263">
        <v>1430</v>
      </c>
      <c r="L263">
        <v>70</v>
      </c>
      <c r="M263" t="s">
        <v>49</v>
      </c>
      <c r="N263">
        <v>116650</v>
      </c>
    </row>
    <row r="264" spans="1:14" x14ac:dyDescent="0.25">
      <c r="A264" t="s">
        <v>759</v>
      </c>
      <c r="B264">
        <v>435</v>
      </c>
      <c r="C264" t="s">
        <v>537</v>
      </c>
      <c r="D264" t="s">
        <v>859</v>
      </c>
      <c r="E264">
        <v>17230</v>
      </c>
      <c r="F264">
        <v>32630</v>
      </c>
      <c r="G264">
        <v>29060</v>
      </c>
      <c r="H264">
        <v>14670</v>
      </c>
      <c r="I264">
        <v>11680</v>
      </c>
      <c r="J264">
        <v>6080</v>
      </c>
      <c r="K264">
        <v>2920</v>
      </c>
      <c r="L264">
        <v>150</v>
      </c>
      <c r="M264" t="s">
        <v>49</v>
      </c>
      <c r="N264">
        <v>114420</v>
      </c>
    </row>
    <row r="265" spans="1:14" x14ac:dyDescent="0.25">
      <c r="A265" t="s">
        <v>759</v>
      </c>
      <c r="B265">
        <v>1775</v>
      </c>
      <c r="C265" t="s">
        <v>538</v>
      </c>
      <c r="D265" t="s">
        <v>860</v>
      </c>
      <c r="E265">
        <v>26840</v>
      </c>
      <c r="F265">
        <v>31640</v>
      </c>
      <c r="G265">
        <v>22160</v>
      </c>
      <c r="H265">
        <v>6190</v>
      </c>
      <c r="I265">
        <v>3730</v>
      </c>
      <c r="J265">
        <v>1650</v>
      </c>
      <c r="K265">
        <v>660</v>
      </c>
      <c r="L265">
        <v>60</v>
      </c>
      <c r="M265" t="s">
        <v>49</v>
      </c>
      <c r="N265">
        <v>92930</v>
      </c>
    </row>
    <row r="266" spans="1:14" x14ac:dyDescent="0.25">
      <c r="A266" t="s">
        <v>759</v>
      </c>
      <c r="B266">
        <v>345</v>
      </c>
      <c r="C266" t="s">
        <v>539</v>
      </c>
      <c r="D266" t="s">
        <v>861</v>
      </c>
      <c r="E266">
        <v>7400</v>
      </c>
      <c r="F266">
        <v>14310</v>
      </c>
      <c r="G266">
        <v>29610</v>
      </c>
      <c r="H266">
        <v>11220</v>
      </c>
      <c r="I266">
        <v>5690</v>
      </c>
      <c r="J266">
        <v>3300</v>
      </c>
      <c r="K266">
        <v>1860</v>
      </c>
      <c r="L266">
        <v>90</v>
      </c>
      <c r="M266" t="s">
        <v>49</v>
      </c>
      <c r="N266">
        <v>73460</v>
      </c>
    </row>
    <row r="267" spans="1:14" x14ac:dyDescent="0.25">
      <c r="A267" t="s">
        <v>759</v>
      </c>
      <c r="B267">
        <v>350</v>
      </c>
      <c r="C267" t="s">
        <v>540</v>
      </c>
      <c r="D267" t="s">
        <v>862</v>
      </c>
      <c r="E267">
        <v>1620</v>
      </c>
      <c r="F267">
        <v>10280</v>
      </c>
      <c r="G267">
        <v>23230</v>
      </c>
      <c r="H267">
        <v>13120</v>
      </c>
      <c r="I267">
        <v>4610</v>
      </c>
      <c r="J267">
        <v>1710</v>
      </c>
      <c r="K267">
        <v>340</v>
      </c>
      <c r="L267">
        <v>10</v>
      </c>
      <c r="M267" t="s">
        <v>49</v>
      </c>
      <c r="N267">
        <v>54900</v>
      </c>
    </row>
    <row r="268" spans="1:14" x14ac:dyDescent="0.25">
      <c r="A268" t="s">
        <v>759</v>
      </c>
      <c r="B268">
        <v>1780</v>
      </c>
      <c r="C268" t="s">
        <v>541</v>
      </c>
      <c r="D268" t="s">
        <v>863</v>
      </c>
      <c r="E268">
        <v>36010</v>
      </c>
      <c r="F268">
        <v>35150</v>
      </c>
      <c r="G268">
        <v>23450</v>
      </c>
      <c r="H268">
        <v>9550</v>
      </c>
      <c r="I268">
        <v>3170</v>
      </c>
      <c r="J268">
        <v>1410</v>
      </c>
      <c r="K268">
        <v>440</v>
      </c>
      <c r="L268">
        <v>30</v>
      </c>
      <c r="M268" t="s">
        <v>49</v>
      </c>
      <c r="N268">
        <v>109210</v>
      </c>
    </row>
    <row r="269" spans="1:14" x14ac:dyDescent="0.25">
      <c r="A269" t="s">
        <v>759</v>
      </c>
      <c r="B269">
        <v>340</v>
      </c>
      <c r="C269" t="s">
        <v>542</v>
      </c>
      <c r="D269" t="s">
        <v>864</v>
      </c>
      <c r="E269">
        <v>2570</v>
      </c>
      <c r="F269">
        <v>6650</v>
      </c>
      <c r="G269">
        <v>19740</v>
      </c>
      <c r="H269">
        <v>17410</v>
      </c>
      <c r="I269">
        <v>10540</v>
      </c>
      <c r="J269">
        <v>6810</v>
      </c>
      <c r="K269">
        <v>4580</v>
      </c>
      <c r="L269">
        <v>740</v>
      </c>
      <c r="M269" t="s">
        <v>49</v>
      </c>
      <c r="N269">
        <v>69050</v>
      </c>
    </row>
    <row r="270" spans="1:14" x14ac:dyDescent="0.25">
      <c r="A270" t="s">
        <v>759</v>
      </c>
      <c r="B270">
        <v>355</v>
      </c>
      <c r="C270" t="s">
        <v>543</v>
      </c>
      <c r="D270" t="s">
        <v>865</v>
      </c>
      <c r="E270">
        <v>2080</v>
      </c>
      <c r="F270">
        <v>3830</v>
      </c>
      <c r="G270">
        <v>9770</v>
      </c>
      <c r="H270">
        <v>16340</v>
      </c>
      <c r="I270">
        <v>13360</v>
      </c>
      <c r="J270">
        <v>8290</v>
      </c>
      <c r="K270">
        <v>9660</v>
      </c>
      <c r="L270">
        <v>1880</v>
      </c>
      <c r="M270" t="s">
        <v>49</v>
      </c>
      <c r="N270">
        <v>65200</v>
      </c>
    </row>
    <row r="271" spans="1:14" x14ac:dyDescent="0.25">
      <c r="A271" t="s">
        <v>759</v>
      </c>
      <c r="B271">
        <v>360</v>
      </c>
      <c r="C271" t="s">
        <v>544</v>
      </c>
      <c r="D271" t="s">
        <v>866</v>
      </c>
      <c r="E271">
        <v>1950</v>
      </c>
      <c r="F271">
        <v>3850</v>
      </c>
      <c r="G271">
        <v>11280</v>
      </c>
      <c r="H271">
        <v>19790</v>
      </c>
      <c r="I271">
        <v>16020</v>
      </c>
      <c r="J271">
        <v>10520</v>
      </c>
      <c r="K271">
        <v>6480</v>
      </c>
      <c r="L271">
        <v>530</v>
      </c>
      <c r="M271" t="s">
        <v>49</v>
      </c>
      <c r="N271">
        <v>70430</v>
      </c>
    </row>
    <row r="272" spans="1:14" x14ac:dyDescent="0.25">
      <c r="A272" t="s">
        <v>768</v>
      </c>
      <c r="B272" t="s">
        <v>66</v>
      </c>
      <c r="C272" t="s">
        <v>867</v>
      </c>
      <c r="D272" t="s">
        <v>868</v>
      </c>
      <c r="E272">
        <v>6480</v>
      </c>
      <c r="F272">
        <v>24650</v>
      </c>
      <c r="G272">
        <v>51950</v>
      </c>
      <c r="H272">
        <v>45190</v>
      </c>
      <c r="I272">
        <v>35270</v>
      </c>
      <c r="J272">
        <v>27920</v>
      </c>
      <c r="K272">
        <v>30240</v>
      </c>
      <c r="L272">
        <v>5710</v>
      </c>
      <c r="M272" t="s">
        <v>49</v>
      </c>
      <c r="N272">
        <v>227400</v>
      </c>
    </row>
    <row r="273" spans="1:14" x14ac:dyDescent="0.25">
      <c r="A273" t="s">
        <v>759</v>
      </c>
      <c r="B273">
        <v>405</v>
      </c>
      <c r="C273" t="s">
        <v>545</v>
      </c>
      <c r="D273" t="s">
        <v>546</v>
      </c>
      <c r="E273">
        <v>3440</v>
      </c>
      <c r="F273">
        <v>13300</v>
      </c>
      <c r="G273">
        <v>23880</v>
      </c>
      <c r="H273">
        <v>15240</v>
      </c>
      <c r="I273">
        <v>12060</v>
      </c>
      <c r="J273">
        <v>8740</v>
      </c>
      <c r="K273">
        <v>6720</v>
      </c>
      <c r="L273">
        <v>420</v>
      </c>
      <c r="M273" t="s">
        <v>49</v>
      </c>
      <c r="N273">
        <v>83790</v>
      </c>
    </row>
    <row r="274" spans="1:14" x14ac:dyDescent="0.25">
      <c r="A274" t="s">
        <v>759</v>
      </c>
      <c r="B274">
        <v>415</v>
      </c>
      <c r="C274" t="s">
        <v>547</v>
      </c>
      <c r="D274" t="s">
        <v>548</v>
      </c>
      <c r="E274">
        <v>780</v>
      </c>
      <c r="F274">
        <v>2160</v>
      </c>
      <c r="G274">
        <v>5740</v>
      </c>
      <c r="H274">
        <v>6900</v>
      </c>
      <c r="I274">
        <v>6810</v>
      </c>
      <c r="J274">
        <v>6630</v>
      </c>
      <c r="K274">
        <v>9140</v>
      </c>
      <c r="L274">
        <v>2000</v>
      </c>
      <c r="M274" t="s">
        <v>49</v>
      </c>
      <c r="N274">
        <v>40160</v>
      </c>
    </row>
    <row r="275" spans="1:14" x14ac:dyDescent="0.25">
      <c r="A275" t="s">
        <v>759</v>
      </c>
      <c r="B275">
        <v>410</v>
      </c>
      <c r="C275" t="s">
        <v>549</v>
      </c>
      <c r="D275" t="s">
        <v>550</v>
      </c>
      <c r="E275">
        <v>740</v>
      </c>
      <c r="F275">
        <v>950</v>
      </c>
      <c r="G275">
        <v>3810</v>
      </c>
      <c r="H275">
        <v>5960</v>
      </c>
      <c r="I275">
        <v>5170</v>
      </c>
      <c r="J275">
        <v>3550</v>
      </c>
      <c r="K275">
        <v>7200</v>
      </c>
      <c r="L275">
        <v>2210</v>
      </c>
      <c r="M275" t="s">
        <v>49</v>
      </c>
      <c r="N275">
        <v>29600</v>
      </c>
    </row>
    <row r="276" spans="1:14" x14ac:dyDescent="0.25">
      <c r="A276" t="s">
        <v>759</v>
      </c>
      <c r="B276">
        <v>425</v>
      </c>
      <c r="C276" t="s">
        <v>551</v>
      </c>
      <c r="D276" t="s">
        <v>552</v>
      </c>
      <c r="E276">
        <v>1510</v>
      </c>
      <c r="F276">
        <v>8240</v>
      </c>
      <c r="G276">
        <v>18520</v>
      </c>
      <c r="H276">
        <v>17090</v>
      </c>
      <c r="I276">
        <v>11220</v>
      </c>
      <c r="J276">
        <v>9010</v>
      </c>
      <c r="K276">
        <v>7180</v>
      </c>
      <c r="L276">
        <v>1080</v>
      </c>
      <c r="M276" t="s">
        <v>49</v>
      </c>
      <c r="N276">
        <v>73850</v>
      </c>
    </row>
    <row r="277" spans="1:14" x14ac:dyDescent="0.25">
      <c r="A277" t="s">
        <v>768</v>
      </c>
      <c r="B277" t="s">
        <v>66</v>
      </c>
      <c r="C277" t="s">
        <v>869</v>
      </c>
      <c r="D277" t="s">
        <v>870</v>
      </c>
      <c r="E277">
        <v>36760</v>
      </c>
      <c r="F277">
        <v>46910</v>
      </c>
      <c r="G277">
        <v>58990</v>
      </c>
      <c r="H277">
        <v>47960</v>
      </c>
      <c r="I277">
        <v>31330</v>
      </c>
      <c r="J277">
        <v>17510</v>
      </c>
      <c r="K277">
        <v>13210</v>
      </c>
      <c r="L277">
        <v>1540</v>
      </c>
      <c r="M277" t="s">
        <v>49</v>
      </c>
      <c r="N277">
        <v>254220</v>
      </c>
    </row>
    <row r="278" spans="1:14" x14ac:dyDescent="0.25">
      <c r="A278" t="s">
        <v>759</v>
      </c>
      <c r="B278">
        <v>1410</v>
      </c>
      <c r="C278" t="s">
        <v>553</v>
      </c>
      <c r="D278" t="s">
        <v>554</v>
      </c>
      <c r="E278">
        <v>8620</v>
      </c>
      <c r="F278">
        <v>13150</v>
      </c>
      <c r="G278">
        <v>10860</v>
      </c>
      <c r="H278">
        <v>8700</v>
      </c>
      <c r="I278">
        <v>4580</v>
      </c>
      <c r="J278">
        <v>2040</v>
      </c>
      <c r="K278">
        <v>1130</v>
      </c>
      <c r="L278">
        <v>90</v>
      </c>
      <c r="M278" t="s">
        <v>49</v>
      </c>
      <c r="N278">
        <v>49160</v>
      </c>
    </row>
    <row r="279" spans="1:14" x14ac:dyDescent="0.25">
      <c r="A279" t="s">
        <v>759</v>
      </c>
      <c r="B279">
        <v>1415</v>
      </c>
      <c r="C279" t="s">
        <v>555</v>
      </c>
      <c r="D279" t="s">
        <v>556</v>
      </c>
      <c r="E279">
        <v>14760</v>
      </c>
      <c r="F279">
        <v>12360</v>
      </c>
      <c r="G279">
        <v>7650</v>
      </c>
      <c r="H279">
        <v>5650</v>
      </c>
      <c r="I279">
        <v>2260</v>
      </c>
      <c r="J279">
        <v>830</v>
      </c>
      <c r="K279">
        <v>200</v>
      </c>
      <c r="L279">
        <v>40</v>
      </c>
      <c r="M279" t="s">
        <v>49</v>
      </c>
      <c r="N279">
        <v>43740</v>
      </c>
    </row>
    <row r="280" spans="1:14" x14ac:dyDescent="0.25">
      <c r="A280" t="s">
        <v>759</v>
      </c>
      <c r="B280">
        <v>1425</v>
      </c>
      <c r="C280" t="s">
        <v>557</v>
      </c>
      <c r="D280" t="s">
        <v>558</v>
      </c>
      <c r="E280">
        <v>4400</v>
      </c>
      <c r="F280">
        <v>6130</v>
      </c>
      <c r="G280">
        <v>13480</v>
      </c>
      <c r="H280">
        <v>9840</v>
      </c>
      <c r="I280">
        <v>5890</v>
      </c>
      <c r="J280">
        <v>3110</v>
      </c>
      <c r="K280">
        <v>2340</v>
      </c>
      <c r="L280">
        <v>230</v>
      </c>
      <c r="M280" t="s">
        <v>49</v>
      </c>
      <c r="N280">
        <v>45440</v>
      </c>
    </row>
    <row r="281" spans="1:14" x14ac:dyDescent="0.25">
      <c r="A281" t="s">
        <v>759</v>
      </c>
      <c r="B281">
        <v>1430</v>
      </c>
      <c r="C281" t="s">
        <v>559</v>
      </c>
      <c r="D281" t="s">
        <v>560</v>
      </c>
      <c r="E281">
        <v>4850</v>
      </c>
      <c r="F281">
        <v>7240</v>
      </c>
      <c r="G281">
        <v>9990</v>
      </c>
      <c r="H281">
        <v>9140</v>
      </c>
      <c r="I281">
        <v>7390</v>
      </c>
      <c r="J281">
        <v>3950</v>
      </c>
      <c r="K281">
        <v>2660</v>
      </c>
      <c r="L281">
        <v>270</v>
      </c>
      <c r="M281" t="s">
        <v>49</v>
      </c>
      <c r="N281">
        <v>45480</v>
      </c>
    </row>
    <row r="282" spans="1:14" x14ac:dyDescent="0.25">
      <c r="A282" t="s">
        <v>759</v>
      </c>
      <c r="B282">
        <v>1435</v>
      </c>
      <c r="C282" t="s">
        <v>561</v>
      </c>
      <c r="D282" t="s">
        <v>562</v>
      </c>
      <c r="E282">
        <v>4130</v>
      </c>
      <c r="F282">
        <v>8030</v>
      </c>
      <c r="G282">
        <v>17010</v>
      </c>
      <c r="H282">
        <v>14620</v>
      </c>
      <c r="I282">
        <v>11220</v>
      </c>
      <c r="J282">
        <v>7590</v>
      </c>
      <c r="K282">
        <v>6890</v>
      </c>
      <c r="L282">
        <v>920</v>
      </c>
      <c r="M282" t="s">
        <v>49</v>
      </c>
      <c r="N282">
        <v>70400</v>
      </c>
    </row>
    <row r="283" spans="1:14" x14ac:dyDescent="0.25">
      <c r="A283" t="s">
        <v>768</v>
      </c>
      <c r="B283" t="s">
        <v>66</v>
      </c>
      <c r="C283" t="s">
        <v>871</v>
      </c>
      <c r="D283" t="s">
        <v>872</v>
      </c>
      <c r="E283">
        <v>43140</v>
      </c>
      <c r="F283">
        <v>104940</v>
      </c>
      <c r="G283">
        <v>167660</v>
      </c>
      <c r="H283">
        <v>120330</v>
      </c>
      <c r="I283">
        <v>86110</v>
      </c>
      <c r="J283">
        <v>50430</v>
      </c>
      <c r="K283">
        <v>30350</v>
      </c>
      <c r="L283">
        <v>3370</v>
      </c>
      <c r="M283" t="s">
        <v>49</v>
      </c>
      <c r="N283">
        <v>606330</v>
      </c>
    </row>
    <row r="284" spans="1:14" x14ac:dyDescent="0.25">
      <c r="A284" t="s">
        <v>759</v>
      </c>
      <c r="B284">
        <v>1705</v>
      </c>
      <c r="C284" t="s">
        <v>563</v>
      </c>
      <c r="D284" t="s">
        <v>564</v>
      </c>
      <c r="E284">
        <v>2480</v>
      </c>
      <c r="F284">
        <v>12230</v>
      </c>
      <c r="G284">
        <v>26910</v>
      </c>
      <c r="H284">
        <v>14610</v>
      </c>
      <c r="I284">
        <v>10910</v>
      </c>
      <c r="J284">
        <v>6360</v>
      </c>
      <c r="K284">
        <v>3340</v>
      </c>
      <c r="L284">
        <v>430</v>
      </c>
      <c r="M284" t="s">
        <v>49</v>
      </c>
      <c r="N284">
        <v>77250</v>
      </c>
    </row>
    <row r="285" spans="1:14" x14ac:dyDescent="0.25">
      <c r="A285" t="s">
        <v>759</v>
      </c>
      <c r="B285">
        <v>1710</v>
      </c>
      <c r="C285" t="s">
        <v>565</v>
      </c>
      <c r="D285" t="s">
        <v>566</v>
      </c>
      <c r="E285">
        <v>2980</v>
      </c>
      <c r="F285">
        <v>5990</v>
      </c>
      <c r="G285">
        <v>13050</v>
      </c>
      <c r="H285">
        <v>11260</v>
      </c>
      <c r="I285">
        <v>8970</v>
      </c>
      <c r="J285">
        <v>6530</v>
      </c>
      <c r="K285">
        <v>4950</v>
      </c>
      <c r="L285">
        <v>650</v>
      </c>
      <c r="M285" t="s">
        <v>49</v>
      </c>
      <c r="N285">
        <v>54380</v>
      </c>
    </row>
    <row r="286" spans="1:14" x14ac:dyDescent="0.25">
      <c r="A286" t="s">
        <v>759</v>
      </c>
      <c r="B286">
        <v>1715</v>
      </c>
      <c r="C286" t="s">
        <v>567</v>
      </c>
      <c r="D286" t="s">
        <v>568</v>
      </c>
      <c r="E286">
        <v>4470</v>
      </c>
      <c r="F286">
        <v>12160</v>
      </c>
      <c r="G286">
        <v>18870</v>
      </c>
      <c r="H286">
        <v>10600</v>
      </c>
      <c r="I286">
        <v>7720</v>
      </c>
      <c r="J286">
        <v>3070</v>
      </c>
      <c r="K286">
        <v>1130</v>
      </c>
      <c r="L286">
        <v>30</v>
      </c>
      <c r="M286" t="s">
        <v>49</v>
      </c>
      <c r="N286">
        <v>58050</v>
      </c>
    </row>
    <row r="287" spans="1:14" x14ac:dyDescent="0.25">
      <c r="A287" t="s">
        <v>759</v>
      </c>
      <c r="B287">
        <v>1720</v>
      </c>
      <c r="C287" t="s">
        <v>569</v>
      </c>
      <c r="D287" t="s">
        <v>570</v>
      </c>
      <c r="E287">
        <v>3580</v>
      </c>
      <c r="F287">
        <v>7210</v>
      </c>
      <c r="G287">
        <v>15560</v>
      </c>
      <c r="H287">
        <v>10630</v>
      </c>
      <c r="I287">
        <v>8010</v>
      </c>
      <c r="J287">
        <v>3560</v>
      </c>
      <c r="K287">
        <v>1460</v>
      </c>
      <c r="L287">
        <v>120</v>
      </c>
      <c r="M287" t="s">
        <v>49</v>
      </c>
      <c r="N287">
        <v>50120</v>
      </c>
    </row>
    <row r="288" spans="1:14" x14ac:dyDescent="0.25">
      <c r="A288" t="s">
        <v>759</v>
      </c>
      <c r="B288">
        <v>1725</v>
      </c>
      <c r="C288" t="s">
        <v>571</v>
      </c>
      <c r="D288" t="s">
        <v>572</v>
      </c>
      <c r="E288">
        <v>6120</v>
      </c>
      <c r="F288">
        <v>13200</v>
      </c>
      <c r="G288">
        <v>9100</v>
      </c>
      <c r="H288">
        <v>5050</v>
      </c>
      <c r="I288">
        <v>1990</v>
      </c>
      <c r="J288">
        <v>1550</v>
      </c>
      <c r="K288">
        <v>320</v>
      </c>
      <c r="L288">
        <v>30</v>
      </c>
      <c r="M288" t="s">
        <v>49</v>
      </c>
      <c r="N288">
        <v>37350</v>
      </c>
    </row>
    <row r="289" spans="1:14" x14ac:dyDescent="0.25">
      <c r="A289" t="s">
        <v>759</v>
      </c>
      <c r="B289">
        <v>1730</v>
      </c>
      <c r="C289" t="s">
        <v>573</v>
      </c>
      <c r="D289" t="s">
        <v>574</v>
      </c>
      <c r="E289">
        <v>740</v>
      </c>
      <c r="F289">
        <v>2150</v>
      </c>
      <c r="G289">
        <v>9390</v>
      </c>
      <c r="H289">
        <v>9120</v>
      </c>
      <c r="I289">
        <v>8020</v>
      </c>
      <c r="J289">
        <v>6880</v>
      </c>
      <c r="K289">
        <v>3860</v>
      </c>
      <c r="L289">
        <v>240</v>
      </c>
      <c r="M289" t="s">
        <v>49</v>
      </c>
      <c r="N289">
        <v>40410</v>
      </c>
    </row>
    <row r="290" spans="1:14" x14ac:dyDescent="0.25">
      <c r="A290" t="s">
        <v>759</v>
      </c>
      <c r="B290">
        <v>1735</v>
      </c>
      <c r="C290" t="s">
        <v>575</v>
      </c>
      <c r="D290" t="s">
        <v>576</v>
      </c>
      <c r="E290">
        <v>8520</v>
      </c>
      <c r="F290">
        <v>14460</v>
      </c>
      <c r="G290">
        <v>13190</v>
      </c>
      <c r="H290">
        <v>10080</v>
      </c>
      <c r="I290">
        <v>5760</v>
      </c>
      <c r="J290">
        <v>2520</v>
      </c>
      <c r="K290">
        <v>960</v>
      </c>
      <c r="L290">
        <v>40</v>
      </c>
      <c r="M290" t="s">
        <v>49</v>
      </c>
      <c r="N290">
        <v>55530</v>
      </c>
    </row>
    <row r="291" spans="1:14" x14ac:dyDescent="0.25">
      <c r="A291" t="s">
        <v>759</v>
      </c>
      <c r="B291">
        <v>1740</v>
      </c>
      <c r="C291" t="s">
        <v>577</v>
      </c>
      <c r="D291" t="s">
        <v>578</v>
      </c>
      <c r="E291">
        <v>7140</v>
      </c>
      <c r="F291">
        <v>12080</v>
      </c>
      <c r="G291">
        <v>18040</v>
      </c>
      <c r="H291">
        <v>19420</v>
      </c>
      <c r="I291">
        <v>13520</v>
      </c>
      <c r="J291">
        <v>7020</v>
      </c>
      <c r="K291">
        <v>4560</v>
      </c>
      <c r="L291">
        <v>610</v>
      </c>
      <c r="M291" t="s">
        <v>49</v>
      </c>
      <c r="N291">
        <v>82380</v>
      </c>
    </row>
    <row r="292" spans="1:14" x14ac:dyDescent="0.25">
      <c r="A292" t="s">
        <v>759</v>
      </c>
      <c r="B292">
        <v>1750</v>
      </c>
      <c r="C292" t="s">
        <v>579</v>
      </c>
      <c r="D292" t="s">
        <v>580</v>
      </c>
      <c r="E292">
        <v>1480</v>
      </c>
      <c r="F292">
        <v>8940</v>
      </c>
      <c r="G292">
        <v>16160</v>
      </c>
      <c r="H292">
        <v>8900</v>
      </c>
      <c r="I292">
        <v>4020</v>
      </c>
      <c r="J292">
        <v>1210</v>
      </c>
      <c r="K292">
        <v>320</v>
      </c>
      <c r="L292">
        <v>30</v>
      </c>
      <c r="M292" t="s">
        <v>49</v>
      </c>
      <c r="N292">
        <v>41060</v>
      </c>
    </row>
    <row r="293" spans="1:14" x14ac:dyDescent="0.25">
      <c r="A293" t="s">
        <v>759</v>
      </c>
      <c r="B293">
        <v>1760</v>
      </c>
      <c r="C293" t="s">
        <v>581</v>
      </c>
      <c r="D293" t="s">
        <v>582</v>
      </c>
      <c r="E293">
        <v>2910</v>
      </c>
      <c r="F293">
        <v>9480</v>
      </c>
      <c r="G293">
        <v>14880</v>
      </c>
      <c r="H293">
        <v>10780</v>
      </c>
      <c r="I293">
        <v>8510</v>
      </c>
      <c r="J293">
        <v>5020</v>
      </c>
      <c r="K293">
        <v>3770</v>
      </c>
      <c r="L293">
        <v>490</v>
      </c>
      <c r="M293" t="s">
        <v>49</v>
      </c>
      <c r="N293">
        <v>55850</v>
      </c>
    </row>
    <row r="294" spans="1:14" x14ac:dyDescent="0.25">
      <c r="A294" t="s">
        <v>759</v>
      </c>
      <c r="B294">
        <v>1765</v>
      </c>
      <c r="C294" t="s">
        <v>583</v>
      </c>
      <c r="D294" t="s">
        <v>584</v>
      </c>
      <c r="E294">
        <v>2730</v>
      </c>
      <c r="F294">
        <v>7030</v>
      </c>
      <c r="G294">
        <v>12500</v>
      </c>
      <c r="H294">
        <v>9900</v>
      </c>
      <c r="I294">
        <v>8690</v>
      </c>
      <c r="J294">
        <v>6710</v>
      </c>
      <c r="K294">
        <v>5680</v>
      </c>
      <c r="L294">
        <v>710</v>
      </c>
      <c r="M294" t="s">
        <v>49</v>
      </c>
      <c r="N294">
        <v>53950</v>
      </c>
    </row>
    <row r="295" spans="1:14" x14ac:dyDescent="0.25">
      <c r="A295" t="s">
        <v>768</v>
      </c>
      <c r="B295" t="s">
        <v>66</v>
      </c>
      <c r="C295" t="s">
        <v>873</v>
      </c>
      <c r="D295" t="s">
        <v>874</v>
      </c>
      <c r="E295">
        <v>68360</v>
      </c>
      <c r="F295">
        <v>127710</v>
      </c>
      <c r="G295">
        <v>187050</v>
      </c>
      <c r="H295">
        <v>135150</v>
      </c>
      <c r="I295">
        <v>78300</v>
      </c>
      <c r="J295">
        <v>45320</v>
      </c>
      <c r="K295">
        <v>35120</v>
      </c>
      <c r="L295">
        <v>3620</v>
      </c>
      <c r="M295" t="s">
        <v>49</v>
      </c>
      <c r="N295">
        <v>680620</v>
      </c>
    </row>
    <row r="296" spans="1:14" x14ac:dyDescent="0.25">
      <c r="A296" t="s">
        <v>759</v>
      </c>
      <c r="B296">
        <v>2205</v>
      </c>
      <c r="C296" t="s">
        <v>585</v>
      </c>
      <c r="D296" t="s">
        <v>586</v>
      </c>
      <c r="E296">
        <v>4210</v>
      </c>
      <c r="F296">
        <v>13260</v>
      </c>
      <c r="G296">
        <v>13010</v>
      </c>
      <c r="H296">
        <v>9400</v>
      </c>
      <c r="I296">
        <v>6690</v>
      </c>
      <c r="J296">
        <v>5570</v>
      </c>
      <c r="K296">
        <v>3290</v>
      </c>
      <c r="L296">
        <v>200</v>
      </c>
      <c r="M296" t="s">
        <v>49</v>
      </c>
      <c r="N296">
        <v>55620</v>
      </c>
    </row>
    <row r="297" spans="1:14" x14ac:dyDescent="0.25">
      <c r="A297" t="s">
        <v>759</v>
      </c>
      <c r="B297">
        <v>2210</v>
      </c>
      <c r="C297" t="s">
        <v>587</v>
      </c>
      <c r="D297" t="s">
        <v>588</v>
      </c>
      <c r="E297">
        <v>7080</v>
      </c>
      <c r="F297">
        <v>13740</v>
      </c>
      <c r="G297">
        <v>20780</v>
      </c>
      <c r="H297">
        <v>13300</v>
      </c>
      <c r="I297">
        <v>7550</v>
      </c>
      <c r="J297">
        <v>4010</v>
      </c>
      <c r="K297">
        <v>2220</v>
      </c>
      <c r="L297">
        <v>110</v>
      </c>
      <c r="M297" t="s">
        <v>49</v>
      </c>
      <c r="N297">
        <v>68790</v>
      </c>
    </row>
    <row r="298" spans="1:14" x14ac:dyDescent="0.25">
      <c r="A298" t="s">
        <v>759</v>
      </c>
      <c r="B298">
        <v>2215</v>
      </c>
      <c r="C298" t="s">
        <v>589</v>
      </c>
      <c r="D298" t="s">
        <v>590</v>
      </c>
      <c r="E298">
        <v>1690</v>
      </c>
      <c r="F298">
        <v>6810</v>
      </c>
      <c r="G298">
        <v>14880</v>
      </c>
      <c r="H298">
        <v>12950</v>
      </c>
      <c r="I298">
        <v>6950</v>
      </c>
      <c r="J298">
        <v>2820</v>
      </c>
      <c r="K298">
        <v>1080</v>
      </c>
      <c r="L298">
        <v>60</v>
      </c>
      <c r="M298" t="s">
        <v>49</v>
      </c>
      <c r="N298">
        <v>47230</v>
      </c>
    </row>
    <row r="299" spans="1:14" x14ac:dyDescent="0.25">
      <c r="A299" t="s">
        <v>759</v>
      </c>
      <c r="B299">
        <v>2220</v>
      </c>
      <c r="C299" t="s">
        <v>591</v>
      </c>
      <c r="D299" t="s">
        <v>592</v>
      </c>
      <c r="E299">
        <v>7040</v>
      </c>
      <c r="F299">
        <v>16820</v>
      </c>
      <c r="G299">
        <v>14030</v>
      </c>
      <c r="H299">
        <v>7240</v>
      </c>
      <c r="I299">
        <v>4350</v>
      </c>
      <c r="J299">
        <v>2390</v>
      </c>
      <c r="K299">
        <v>1500</v>
      </c>
      <c r="L299">
        <v>80</v>
      </c>
      <c r="M299" t="s">
        <v>49</v>
      </c>
      <c r="N299">
        <v>53440</v>
      </c>
    </row>
    <row r="300" spans="1:14" x14ac:dyDescent="0.25">
      <c r="A300" t="s">
        <v>759</v>
      </c>
      <c r="B300">
        <v>2250</v>
      </c>
      <c r="C300" t="s">
        <v>599</v>
      </c>
      <c r="D300" t="s">
        <v>875</v>
      </c>
      <c r="E300">
        <v>7040</v>
      </c>
      <c r="F300">
        <v>12660</v>
      </c>
      <c r="G300">
        <v>14170</v>
      </c>
      <c r="H300">
        <v>8170</v>
      </c>
      <c r="I300">
        <v>5050</v>
      </c>
      <c r="J300">
        <v>2700</v>
      </c>
      <c r="K300">
        <v>1880</v>
      </c>
      <c r="L300">
        <v>90</v>
      </c>
      <c r="M300" t="s">
        <v>49</v>
      </c>
      <c r="N300">
        <v>51750</v>
      </c>
    </row>
    <row r="301" spans="1:14" x14ac:dyDescent="0.25">
      <c r="A301" t="s">
        <v>759</v>
      </c>
      <c r="B301">
        <v>2230</v>
      </c>
      <c r="C301" t="s">
        <v>593</v>
      </c>
      <c r="D301" t="s">
        <v>594</v>
      </c>
      <c r="E301">
        <v>3700</v>
      </c>
      <c r="F301">
        <v>6960</v>
      </c>
      <c r="G301">
        <v>14810</v>
      </c>
      <c r="H301">
        <v>10180</v>
      </c>
      <c r="I301">
        <v>4600</v>
      </c>
      <c r="J301">
        <v>2050</v>
      </c>
      <c r="K301">
        <v>1060</v>
      </c>
      <c r="L301">
        <v>100</v>
      </c>
      <c r="M301" t="s">
        <v>49</v>
      </c>
      <c r="N301">
        <v>43470</v>
      </c>
    </row>
    <row r="302" spans="1:14" x14ac:dyDescent="0.25">
      <c r="A302" t="s">
        <v>759</v>
      </c>
      <c r="B302">
        <v>2235</v>
      </c>
      <c r="C302" t="s">
        <v>595</v>
      </c>
      <c r="D302" t="s">
        <v>596</v>
      </c>
      <c r="E302">
        <v>4330</v>
      </c>
      <c r="F302">
        <v>9140</v>
      </c>
      <c r="G302">
        <v>19770</v>
      </c>
      <c r="H302">
        <v>18960</v>
      </c>
      <c r="I302">
        <v>10030</v>
      </c>
      <c r="J302">
        <v>5740</v>
      </c>
      <c r="K302">
        <v>4220</v>
      </c>
      <c r="L302">
        <v>380</v>
      </c>
      <c r="M302" t="s">
        <v>49</v>
      </c>
      <c r="N302">
        <v>72570</v>
      </c>
    </row>
    <row r="303" spans="1:14" x14ac:dyDescent="0.25">
      <c r="A303" t="s">
        <v>759</v>
      </c>
      <c r="B303">
        <v>2245</v>
      </c>
      <c r="C303" t="s">
        <v>597</v>
      </c>
      <c r="D303" t="s">
        <v>598</v>
      </c>
      <c r="E303">
        <v>1730</v>
      </c>
      <c r="F303">
        <v>3280</v>
      </c>
      <c r="G303">
        <v>11420</v>
      </c>
      <c r="H303">
        <v>11960</v>
      </c>
      <c r="I303">
        <v>7580</v>
      </c>
      <c r="J303">
        <v>5990</v>
      </c>
      <c r="K303">
        <v>7780</v>
      </c>
      <c r="L303">
        <v>1450</v>
      </c>
      <c r="M303" t="s">
        <v>49</v>
      </c>
      <c r="N303">
        <v>51180</v>
      </c>
    </row>
    <row r="304" spans="1:14" x14ac:dyDescent="0.25">
      <c r="A304" t="s">
        <v>759</v>
      </c>
      <c r="B304">
        <v>2255</v>
      </c>
      <c r="C304" t="s">
        <v>600</v>
      </c>
      <c r="D304" t="s">
        <v>601</v>
      </c>
      <c r="E304">
        <v>10100</v>
      </c>
      <c r="F304">
        <v>16180</v>
      </c>
      <c r="G304">
        <v>17120</v>
      </c>
      <c r="H304">
        <v>11120</v>
      </c>
      <c r="I304">
        <v>5550</v>
      </c>
      <c r="J304">
        <v>2540</v>
      </c>
      <c r="K304">
        <v>1230</v>
      </c>
      <c r="L304">
        <v>110</v>
      </c>
      <c r="M304" t="s">
        <v>49</v>
      </c>
      <c r="N304">
        <v>63940</v>
      </c>
    </row>
    <row r="305" spans="1:14" x14ac:dyDescent="0.25">
      <c r="A305" t="s">
        <v>759</v>
      </c>
      <c r="B305">
        <v>2260</v>
      </c>
      <c r="C305" t="s">
        <v>602</v>
      </c>
      <c r="D305" t="s">
        <v>603</v>
      </c>
      <c r="E305">
        <v>16270</v>
      </c>
      <c r="F305">
        <v>19590</v>
      </c>
      <c r="G305">
        <v>17620</v>
      </c>
      <c r="H305">
        <v>7780</v>
      </c>
      <c r="I305">
        <v>3970</v>
      </c>
      <c r="J305">
        <v>1510</v>
      </c>
      <c r="K305">
        <v>770</v>
      </c>
      <c r="L305">
        <v>40</v>
      </c>
      <c r="M305" t="s">
        <v>49</v>
      </c>
      <c r="N305">
        <v>67550</v>
      </c>
    </row>
    <row r="306" spans="1:14" x14ac:dyDescent="0.25">
      <c r="A306" t="s">
        <v>759</v>
      </c>
      <c r="B306">
        <v>2265</v>
      </c>
      <c r="C306" t="s">
        <v>604</v>
      </c>
      <c r="D306" t="s">
        <v>605</v>
      </c>
      <c r="E306">
        <v>1730</v>
      </c>
      <c r="F306">
        <v>4000</v>
      </c>
      <c r="G306">
        <v>15770</v>
      </c>
      <c r="H306">
        <v>13780</v>
      </c>
      <c r="I306">
        <v>9260</v>
      </c>
      <c r="J306">
        <v>5300</v>
      </c>
      <c r="K306">
        <v>4830</v>
      </c>
      <c r="L306">
        <v>440</v>
      </c>
      <c r="M306" t="s">
        <v>49</v>
      </c>
      <c r="N306">
        <v>55100</v>
      </c>
    </row>
    <row r="307" spans="1:14" x14ac:dyDescent="0.25">
      <c r="A307" t="s">
        <v>759</v>
      </c>
      <c r="B307">
        <v>2270</v>
      </c>
      <c r="C307" t="s">
        <v>606</v>
      </c>
      <c r="D307" t="s">
        <v>607</v>
      </c>
      <c r="E307">
        <v>3450</v>
      </c>
      <c r="F307">
        <v>5280</v>
      </c>
      <c r="G307">
        <v>13670</v>
      </c>
      <c r="H307">
        <v>10320</v>
      </c>
      <c r="I307">
        <v>6730</v>
      </c>
      <c r="J307">
        <v>4700</v>
      </c>
      <c r="K307">
        <v>5270</v>
      </c>
      <c r="L307">
        <v>570</v>
      </c>
      <c r="M307" t="s">
        <v>49</v>
      </c>
      <c r="N307">
        <v>49980</v>
      </c>
    </row>
    <row r="308" spans="1:14" x14ac:dyDescent="0.25">
      <c r="A308" t="s">
        <v>768</v>
      </c>
      <c r="B308" t="s">
        <v>66</v>
      </c>
      <c r="C308" t="s">
        <v>876</v>
      </c>
      <c r="D308" t="s">
        <v>877</v>
      </c>
      <c r="E308">
        <v>14080</v>
      </c>
      <c r="F308">
        <v>43110</v>
      </c>
      <c r="G308">
        <v>88970</v>
      </c>
      <c r="H308">
        <v>66180</v>
      </c>
      <c r="I308">
        <v>42550</v>
      </c>
      <c r="J308">
        <v>23060</v>
      </c>
      <c r="K308">
        <v>18970</v>
      </c>
      <c r="L308">
        <v>2580</v>
      </c>
      <c r="M308" t="s">
        <v>49</v>
      </c>
      <c r="N308">
        <v>299490</v>
      </c>
    </row>
    <row r="309" spans="1:14" x14ac:dyDescent="0.25">
      <c r="A309" t="s">
        <v>759</v>
      </c>
      <c r="B309">
        <v>3105</v>
      </c>
      <c r="C309" t="s">
        <v>608</v>
      </c>
      <c r="D309" t="s">
        <v>609</v>
      </c>
      <c r="E309">
        <v>5880</v>
      </c>
      <c r="F309">
        <v>15950</v>
      </c>
      <c r="G309">
        <v>18300</v>
      </c>
      <c r="H309">
        <v>11890</v>
      </c>
      <c r="I309">
        <v>8250</v>
      </c>
      <c r="J309">
        <v>3990</v>
      </c>
      <c r="K309">
        <v>2640</v>
      </c>
      <c r="L309">
        <v>250</v>
      </c>
      <c r="M309" t="s">
        <v>49</v>
      </c>
      <c r="N309">
        <v>67150</v>
      </c>
    </row>
    <row r="310" spans="1:14" x14ac:dyDescent="0.25">
      <c r="A310" t="s">
        <v>759</v>
      </c>
      <c r="B310">
        <v>3110</v>
      </c>
      <c r="C310" t="s">
        <v>610</v>
      </c>
      <c r="D310" t="s">
        <v>611</v>
      </c>
      <c r="E310">
        <v>2720</v>
      </c>
      <c r="F310">
        <v>9690</v>
      </c>
      <c r="G310">
        <v>19310</v>
      </c>
      <c r="H310">
        <v>15960</v>
      </c>
      <c r="I310">
        <v>7230</v>
      </c>
      <c r="J310">
        <v>2940</v>
      </c>
      <c r="K310">
        <v>3280</v>
      </c>
      <c r="L310">
        <v>610</v>
      </c>
      <c r="M310" t="s">
        <v>49</v>
      </c>
      <c r="N310">
        <v>61740</v>
      </c>
    </row>
    <row r="311" spans="1:14" x14ac:dyDescent="0.25">
      <c r="A311" t="s">
        <v>759</v>
      </c>
      <c r="B311">
        <v>3115</v>
      </c>
      <c r="C311" t="s">
        <v>612</v>
      </c>
      <c r="D311" t="s">
        <v>613</v>
      </c>
      <c r="E311">
        <v>2130</v>
      </c>
      <c r="F311">
        <v>5630</v>
      </c>
      <c r="G311">
        <v>17120</v>
      </c>
      <c r="H311">
        <v>14230</v>
      </c>
      <c r="I311">
        <v>10120</v>
      </c>
      <c r="J311">
        <v>6280</v>
      </c>
      <c r="K311">
        <v>5890</v>
      </c>
      <c r="L311">
        <v>900</v>
      </c>
      <c r="M311" t="s">
        <v>49</v>
      </c>
      <c r="N311">
        <v>62290</v>
      </c>
    </row>
    <row r="312" spans="1:14" x14ac:dyDescent="0.25">
      <c r="A312" t="s">
        <v>759</v>
      </c>
      <c r="B312">
        <v>3120</v>
      </c>
      <c r="C312" t="s">
        <v>614</v>
      </c>
      <c r="D312" t="s">
        <v>615</v>
      </c>
      <c r="E312">
        <v>1700</v>
      </c>
      <c r="F312">
        <v>6150</v>
      </c>
      <c r="G312">
        <v>17490</v>
      </c>
      <c r="H312">
        <v>13060</v>
      </c>
      <c r="I312">
        <v>9630</v>
      </c>
      <c r="J312">
        <v>5710</v>
      </c>
      <c r="K312">
        <v>4370</v>
      </c>
      <c r="L312">
        <v>450</v>
      </c>
      <c r="M312" t="s">
        <v>49</v>
      </c>
      <c r="N312">
        <v>58550</v>
      </c>
    </row>
    <row r="313" spans="1:14" x14ac:dyDescent="0.25">
      <c r="A313" t="s">
        <v>759</v>
      </c>
      <c r="B313">
        <v>3125</v>
      </c>
      <c r="C313" t="s">
        <v>616</v>
      </c>
      <c r="D313" t="s">
        <v>617</v>
      </c>
      <c r="E313">
        <v>1650</v>
      </c>
      <c r="F313">
        <v>5690</v>
      </c>
      <c r="G313">
        <v>16760</v>
      </c>
      <c r="H313">
        <v>11040</v>
      </c>
      <c r="I313">
        <v>7320</v>
      </c>
      <c r="J313">
        <v>4140</v>
      </c>
      <c r="K313">
        <v>2790</v>
      </c>
      <c r="L313">
        <v>380</v>
      </c>
      <c r="M313" t="s">
        <v>49</v>
      </c>
      <c r="N313">
        <v>49770</v>
      </c>
    </row>
    <row r="314" spans="1:14" x14ac:dyDescent="0.25">
      <c r="A314" t="s">
        <v>768</v>
      </c>
      <c r="B314" t="s">
        <v>66</v>
      </c>
      <c r="C314" t="s">
        <v>878</v>
      </c>
      <c r="D314" t="s">
        <v>879</v>
      </c>
      <c r="E314">
        <v>9870</v>
      </c>
      <c r="F314">
        <v>27400</v>
      </c>
      <c r="G314">
        <v>90950</v>
      </c>
      <c r="H314">
        <v>134760</v>
      </c>
      <c r="I314">
        <v>93910</v>
      </c>
      <c r="J314">
        <v>63290</v>
      </c>
      <c r="K314">
        <v>67970</v>
      </c>
      <c r="L314">
        <v>14200</v>
      </c>
      <c r="M314" t="s">
        <v>49</v>
      </c>
      <c r="N314">
        <v>502340</v>
      </c>
    </row>
    <row r="315" spans="1:14" x14ac:dyDescent="0.25">
      <c r="A315" t="s">
        <v>759</v>
      </c>
      <c r="B315">
        <v>3605</v>
      </c>
      <c r="C315" t="s">
        <v>618</v>
      </c>
      <c r="D315" t="s">
        <v>619</v>
      </c>
      <c r="E315">
        <v>470</v>
      </c>
      <c r="F315">
        <v>1790</v>
      </c>
      <c r="G315">
        <v>7930</v>
      </c>
      <c r="H315">
        <v>13640</v>
      </c>
      <c r="I315">
        <v>10990</v>
      </c>
      <c r="J315">
        <v>7900</v>
      </c>
      <c r="K315">
        <v>11320</v>
      </c>
      <c r="L315">
        <v>4320</v>
      </c>
      <c r="M315" t="s">
        <v>49</v>
      </c>
      <c r="N315">
        <v>58360</v>
      </c>
    </row>
    <row r="316" spans="1:14" x14ac:dyDescent="0.25">
      <c r="A316" t="s">
        <v>759</v>
      </c>
      <c r="B316">
        <v>3610</v>
      </c>
      <c r="C316" t="s">
        <v>620</v>
      </c>
      <c r="D316" t="s">
        <v>621</v>
      </c>
      <c r="E316">
        <v>160</v>
      </c>
      <c r="F316">
        <v>1250</v>
      </c>
      <c r="G316">
        <v>5370</v>
      </c>
      <c r="H316">
        <v>9050</v>
      </c>
      <c r="I316">
        <v>7700</v>
      </c>
      <c r="J316">
        <v>4700</v>
      </c>
      <c r="K316">
        <v>4080</v>
      </c>
      <c r="L316">
        <v>140</v>
      </c>
      <c r="M316" t="s">
        <v>49</v>
      </c>
      <c r="N316">
        <v>32450</v>
      </c>
    </row>
    <row r="317" spans="1:14" x14ac:dyDescent="0.25">
      <c r="A317" t="s">
        <v>759</v>
      </c>
      <c r="B317">
        <v>3615</v>
      </c>
      <c r="C317" t="s">
        <v>622</v>
      </c>
      <c r="D317" t="s">
        <v>623</v>
      </c>
      <c r="E317">
        <v>1240</v>
      </c>
      <c r="F317">
        <v>3410</v>
      </c>
      <c r="G317">
        <v>12200</v>
      </c>
      <c r="H317">
        <v>16270</v>
      </c>
      <c r="I317">
        <v>10180</v>
      </c>
      <c r="J317">
        <v>6540</v>
      </c>
      <c r="K317">
        <v>7420</v>
      </c>
      <c r="L317">
        <v>1790</v>
      </c>
      <c r="M317" t="s">
        <v>49</v>
      </c>
      <c r="N317">
        <v>59030</v>
      </c>
    </row>
    <row r="318" spans="1:14" x14ac:dyDescent="0.25">
      <c r="A318" t="s">
        <v>759</v>
      </c>
      <c r="B318">
        <v>3620</v>
      </c>
      <c r="C318" t="s">
        <v>624</v>
      </c>
      <c r="D318" t="s">
        <v>625</v>
      </c>
      <c r="E318">
        <v>1660</v>
      </c>
      <c r="F318">
        <v>2600</v>
      </c>
      <c r="G318">
        <v>4180</v>
      </c>
      <c r="H318">
        <v>8160</v>
      </c>
      <c r="I318">
        <v>7100</v>
      </c>
      <c r="J318">
        <v>6210</v>
      </c>
      <c r="K318">
        <v>7650</v>
      </c>
      <c r="L318">
        <v>1050</v>
      </c>
      <c r="M318" t="s">
        <v>49</v>
      </c>
      <c r="N318">
        <v>38610</v>
      </c>
    </row>
    <row r="319" spans="1:14" x14ac:dyDescent="0.25">
      <c r="A319" t="s">
        <v>759</v>
      </c>
      <c r="B319">
        <v>3625</v>
      </c>
      <c r="C319" t="s">
        <v>626</v>
      </c>
      <c r="D319" t="s">
        <v>627</v>
      </c>
      <c r="E319">
        <v>1080</v>
      </c>
      <c r="F319">
        <v>3890</v>
      </c>
      <c r="G319">
        <v>12310</v>
      </c>
      <c r="H319">
        <v>17530</v>
      </c>
      <c r="I319">
        <v>11050</v>
      </c>
      <c r="J319">
        <v>7420</v>
      </c>
      <c r="K319">
        <v>7390</v>
      </c>
      <c r="L319">
        <v>1090</v>
      </c>
      <c r="M319" t="s">
        <v>49</v>
      </c>
      <c r="N319">
        <v>61760</v>
      </c>
    </row>
    <row r="320" spans="1:14" x14ac:dyDescent="0.25">
      <c r="A320" t="s">
        <v>759</v>
      </c>
      <c r="B320">
        <v>3630</v>
      </c>
      <c r="C320" t="s">
        <v>628</v>
      </c>
      <c r="D320" t="s">
        <v>629</v>
      </c>
      <c r="E320">
        <v>1970</v>
      </c>
      <c r="F320">
        <v>1400</v>
      </c>
      <c r="G320">
        <v>7460</v>
      </c>
      <c r="H320">
        <v>11400</v>
      </c>
      <c r="I320">
        <v>6750</v>
      </c>
      <c r="J320">
        <v>4070</v>
      </c>
      <c r="K320">
        <v>3060</v>
      </c>
      <c r="L320">
        <v>1100</v>
      </c>
      <c r="M320" t="s">
        <v>49</v>
      </c>
      <c r="N320">
        <v>37200</v>
      </c>
    </row>
    <row r="321" spans="1:14" x14ac:dyDescent="0.25">
      <c r="A321" t="s">
        <v>759</v>
      </c>
      <c r="B321">
        <v>3635</v>
      </c>
      <c r="C321" t="s">
        <v>630</v>
      </c>
      <c r="D321" t="s">
        <v>631</v>
      </c>
      <c r="E321">
        <v>450</v>
      </c>
      <c r="F321">
        <v>1690</v>
      </c>
      <c r="G321">
        <v>9300</v>
      </c>
      <c r="H321">
        <v>14750</v>
      </c>
      <c r="I321">
        <v>10050</v>
      </c>
      <c r="J321">
        <v>4630</v>
      </c>
      <c r="K321">
        <v>2150</v>
      </c>
      <c r="L321">
        <v>120</v>
      </c>
      <c r="M321" t="s">
        <v>49</v>
      </c>
      <c r="N321">
        <v>43130</v>
      </c>
    </row>
    <row r="322" spans="1:14" x14ac:dyDescent="0.25">
      <c r="A322" t="s">
        <v>759</v>
      </c>
      <c r="B322">
        <v>3640</v>
      </c>
      <c r="C322" t="s">
        <v>632</v>
      </c>
      <c r="D322" t="s">
        <v>633</v>
      </c>
      <c r="E322">
        <v>630</v>
      </c>
      <c r="F322">
        <v>2290</v>
      </c>
      <c r="G322">
        <v>6100</v>
      </c>
      <c r="H322">
        <v>9950</v>
      </c>
      <c r="I322">
        <v>6800</v>
      </c>
      <c r="J322">
        <v>5820</v>
      </c>
      <c r="K322">
        <v>5140</v>
      </c>
      <c r="L322">
        <v>520</v>
      </c>
      <c r="M322" t="s">
        <v>49</v>
      </c>
      <c r="N322">
        <v>37250</v>
      </c>
    </row>
    <row r="323" spans="1:14" x14ac:dyDescent="0.25">
      <c r="A323" t="s">
        <v>759</v>
      </c>
      <c r="B323">
        <v>3645</v>
      </c>
      <c r="C323" t="s">
        <v>634</v>
      </c>
      <c r="D323" t="s">
        <v>635</v>
      </c>
      <c r="E323">
        <v>910</v>
      </c>
      <c r="F323">
        <v>2200</v>
      </c>
      <c r="G323">
        <v>5230</v>
      </c>
      <c r="H323">
        <v>8900</v>
      </c>
      <c r="I323">
        <v>7630</v>
      </c>
      <c r="J323">
        <v>4860</v>
      </c>
      <c r="K323">
        <v>6250</v>
      </c>
      <c r="L323">
        <v>1240</v>
      </c>
      <c r="M323" t="s">
        <v>49</v>
      </c>
      <c r="N323">
        <v>37230</v>
      </c>
    </row>
    <row r="324" spans="1:14" x14ac:dyDescent="0.25">
      <c r="A324" t="s">
        <v>759</v>
      </c>
      <c r="B324">
        <v>3650</v>
      </c>
      <c r="C324" t="s">
        <v>636</v>
      </c>
      <c r="D324" t="s">
        <v>637</v>
      </c>
      <c r="E324">
        <v>980</v>
      </c>
      <c r="F324">
        <v>3350</v>
      </c>
      <c r="G324">
        <v>10100</v>
      </c>
      <c r="H324">
        <v>12780</v>
      </c>
      <c r="I324">
        <v>9490</v>
      </c>
      <c r="J324">
        <v>6920</v>
      </c>
      <c r="K324">
        <v>8430</v>
      </c>
      <c r="L324">
        <v>2080</v>
      </c>
      <c r="M324" t="s">
        <v>49</v>
      </c>
      <c r="N324">
        <v>54140</v>
      </c>
    </row>
    <row r="325" spans="1:14" x14ac:dyDescent="0.25">
      <c r="A325" t="s">
        <v>759</v>
      </c>
      <c r="B325">
        <v>3655</v>
      </c>
      <c r="C325" t="s">
        <v>638</v>
      </c>
      <c r="D325" t="s">
        <v>639</v>
      </c>
      <c r="E325">
        <v>330</v>
      </c>
      <c r="F325">
        <v>3530</v>
      </c>
      <c r="G325">
        <v>10780</v>
      </c>
      <c r="H325">
        <v>12330</v>
      </c>
      <c r="I325">
        <v>6160</v>
      </c>
      <c r="J325">
        <v>4210</v>
      </c>
      <c r="K325">
        <v>5080</v>
      </c>
      <c r="L325">
        <v>760</v>
      </c>
      <c r="M325" t="s">
        <v>49</v>
      </c>
      <c r="N325">
        <v>43170</v>
      </c>
    </row>
    <row r="326" spans="1:14" x14ac:dyDescent="0.25">
      <c r="A326" t="s">
        <v>768</v>
      </c>
      <c r="B326" t="s">
        <v>66</v>
      </c>
      <c r="C326" t="s">
        <v>880</v>
      </c>
      <c r="D326" t="s">
        <v>881</v>
      </c>
      <c r="E326">
        <v>27950</v>
      </c>
      <c r="F326">
        <v>55860</v>
      </c>
      <c r="G326">
        <v>109030</v>
      </c>
      <c r="H326">
        <v>82980</v>
      </c>
      <c r="I326">
        <v>52970</v>
      </c>
      <c r="J326">
        <v>33900</v>
      </c>
      <c r="K326">
        <v>22520</v>
      </c>
      <c r="L326">
        <v>2850</v>
      </c>
      <c r="M326" t="s">
        <v>49</v>
      </c>
      <c r="N326">
        <v>388050</v>
      </c>
    </row>
    <row r="327" spans="1:14" x14ac:dyDescent="0.25">
      <c r="A327" t="s">
        <v>759</v>
      </c>
      <c r="B327">
        <v>3805</v>
      </c>
      <c r="C327" t="s">
        <v>640</v>
      </c>
      <c r="D327" t="s">
        <v>641</v>
      </c>
      <c r="E327">
        <v>2760</v>
      </c>
      <c r="F327">
        <v>5070</v>
      </c>
      <c r="G327">
        <v>11450</v>
      </c>
      <c r="H327">
        <v>6180</v>
      </c>
      <c r="I327">
        <v>1950</v>
      </c>
      <c r="J327">
        <v>750</v>
      </c>
      <c r="K327">
        <v>300</v>
      </c>
      <c r="L327">
        <v>10</v>
      </c>
      <c r="M327" t="s">
        <v>49</v>
      </c>
      <c r="N327">
        <v>28460</v>
      </c>
    </row>
    <row r="328" spans="1:14" x14ac:dyDescent="0.25">
      <c r="A328" t="s">
        <v>759</v>
      </c>
      <c r="B328">
        <v>3810</v>
      </c>
      <c r="C328" t="s">
        <v>642</v>
      </c>
      <c r="D328" t="s">
        <v>643</v>
      </c>
      <c r="E328">
        <v>8090</v>
      </c>
      <c r="F328">
        <v>12630</v>
      </c>
      <c r="G328">
        <v>20250</v>
      </c>
      <c r="H328">
        <v>15590</v>
      </c>
      <c r="I328">
        <v>10360</v>
      </c>
      <c r="J328">
        <v>5910</v>
      </c>
      <c r="K328">
        <v>2670</v>
      </c>
      <c r="L328">
        <v>300</v>
      </c>
      <c r="M328" t="s">
        <v>49</v>
      </c>
      <c r="N328">
        <v>75790</v>
      </c>
    </row>
    <row r="329" spans="1:14" x14ac:dyDescent="0.25">
      <c r="A329" t="s">
        <v>759</v>
      </c>
      <c r="B329">
        <v>3815</v>
      </c>
      <c r="C329" t="s">
        <v>644</v>
      </c>
      <c r="D329" t="s">
        <v>645</v>
      </c>
      <c r="E329">
        <v>3310</v>
      </c>
      <c r="F329">
        <v>6160</v>
      </c>
      <c r="G329">
        <v>14640</v>
      </c>
      <c r="H329">
        <v>12080</v>
      </c>
      <c r="I329">
        <v>8850</v>
      </c>
      <c r="J329">
        <v>6040</v>
      </c>
      <c r="K329">
        <v>5850</v>
      </c>
      <c r="L329">
        <v>1310</v>
      </c>
      <c r="M329" t="s">
        <v>49</v>
      </c>
      <c r="N329">
        <v>58230</v>
      </c>
    </row>
    <row r="330" spans="1:14" x14ac:dyDescent="0.25">
      <c r="A330" t="s">
        <v>759</v>
      </c>
      <c r="B330">
        <v>3820</v>
      </c>
      <c r="C330" t="s">
        <v>646</v>
      </c>
      <c r="D330" t="s">
        <v>647</v>
      </c>
      <c r="E330">
        <v>1220</v>
      </c>
      <c r="F330">
        <v>7270</v>
      </c>
      <c r="G330">
        <v>22060</v>
      </c>
      <c r="H330">
        <v>8860</v>
      </c>
      <c r="I330">
        <v>3790</v>
      </c>
      <c r="J330">
        <v>2270</v>
      </c>
      <c r="K330">
        <v>470</v>
      </c>
      <c r="L330">
        <v>10</v>
      </c>
      <c r="M330" t="s">
        <v>49</v>
      </c>
      <c r="N330">
        <v>45940</v>
      </c>
    </row>
    <row r="331" spans="1:14" x14ac:dyDescent="0.25">
      <c r="A331" t="s">
        <v>759</v>
      </c>
      <c r="B331">
        <v>3825</v>
      </c>
      <c r="C331" t="s">
        <v>648</v>
      </c>
      <c r="D331" t="s">
        <v>649</v>
      </c>
      <c r="E331">
        <v>2370</v>
      </c>
      <c r="F331">
        <v>6470</v>
      </c>
      <c r="G331">
        <v>13470</v>
      </c>
      <c r="H331">
        <v>13760</v>
      </c>
      <c r="I331">
        <v>11150</v>
      </c>
      <c r="J331">
        <v>8140</v>
      </c>
      <c r="K331">
        <v>7670</v>
      </c>
      <c r="L331">
        <v>810</v>
      </c>
      <c r="M331" t="s">
        <v>49</v>
      </c>
      <c r="N331">
        <v>63840</v>
      </c>
    </row>
    <row r="332" spans="1:14" x14ac:dyDescent="0.25">
      <c r="A332" t="s">
        <v>759</v>
      </c>
      <c r="B332">
        <v>3830</v>
      </c>
      <c r="C332" t="s">
        <v>650</v>
      </c>
      <c r="D332" t="s">
        <v>651</v>
      </c>
      <c r="E332">
        <v>2160</v>
      </c>
      <c r="F332">
        <v>6880</v>
      </c>
      <c r="G332">
        <v>14080</v>
      </c>
      <c r="H332">
        <v>16920</v>
      </c>
      <c r="I332">
        <v>11370</v>
      </c>
      <c r="J332">
        <v>8440</v>
      </c>
      <c r="K332">
        <v>4660</v>
      </c>
      <c r="L332">
        <v>400</v>
      </c>
      <c r="M332" t="s">
        <v>49</v>
      </c>
      <c r="N332">
        <v>64910</v>
      </c>
    </row>
    <row r="333" spans="1:14" x14ac:dyDescent="0.25">
      <c r="A333" t="s">
        <v>759</v>
      </c>
      <c r="B333">
        <v>3835</v>
      </c>
      <c r="C333" t="s">
        <v>652</v>
      </c>
      <c r="D333" t="s">
        <v>653</v>
      </c>
      <c r="E333">
        <v>8040</v>
      </c>
      <c r="F333">
        <v>11390</v>
      </c>
      <c r="G333">
        <v>13080</v>
      </c>
      <c r="H333">
        <v>9590</v>
      </c>
      <c r="I333">
        <v>5500</v>
      </c>
      <c r="J333">
        <v>2360</v>
      </c>
      <c r="K333">
        <v>900</v>
      </c>
      <c r="L333">
        <v>30</v>
      </c>
      <c r="M333" t="s">
        <v>49</v>
      </c>
      <c r="N333">
        <v>50890</v>
      </c>
    </row>
    <row r="334" spans="1:14" x14ac:dyDescent="0.25">
      <c r="A334" t="s">
        <v>757</v>
      </c>
      <c r="B334" t="s">
        <v>66</v>
      </c>
      <c r="C334" t="s">
        <v>104</v>
      </c>
      <c r="D334" t="s">
        <v>882</v>
      </c>
      <c r="E334">
        <v>456040</v>
      </c>
      <c r="F334">
        <v>626420</v>
      </c>
      <c r="G334">
        <v>598030</v>
      </c>
      <c r="H334">
        <v>412260</v>
      </c>
      <c r="I334">
        <v>276110</v>
      </c>
      <c r="J334">
        <v>139720</v>
      </c>
      <c r="K334">
        <v>78260</v>
      </c>
      <c r="L334">
        <v>8020</v>
      </c>
      <c r="M334" t="s">
        <v>49</v>
      </c>
      <c r="N334">
        <v>2594860</v>
      </c>
    </row>
    <row r="335" spans="1:14" x14ac:dyDescent="0.25">
      <c r="A335" t="s">
        <v>759</v>
      </c>
      <c r="B335">
        <v>114</v>
      </c>
      <c r="C335" t="s">
        <v>654</v>
      </c>
      <c r="D335" t="s">
        <v>883</v>
      </c>
      <c r="E335">
        <v>9030</v>
      </c>
      <c r="F335">
        <v>19290</v>
      </c>
      <c r="G335">
        <v>20920</v>
      </c>
      <c r="H335">
        <v>14020</v>
      </c>
      <c r="I335">
        <v>10010</v>
      </c>
      <c r="J335">
        <v>5690</v>
      </c>
      <c r="K335">
        <v>4960</v>
      </c>
      <c r="L335">
        <v>440</v>
      </c>
      <c r="M335" t="s">
        <v>49</v>
      </c>
      <c r="N335">
        <v>84350</v>
      </c>
    </row>
    <row r="336" spans="1:14" x14ac:dyDescent="0.25">
      <c r="A336" t="s">
        <v>759</v>
      </c>
      <c r="B336">
        <v>1260</v>
      </c>
      <c r="C336" t="s">
        <v>884</v>
      </c>
      <c r="D336" t="s">
        <v>656</v>
      </c>
      <c r="E336">
        <v>26410</v>
      </c>
      <c r="F336">
        <v>33560</v>
      </c>
      <c r="G336">
        <v>53690</v>
      </c>
      <c r="H336">
        <v>35600</v>
      </c>
      <c r="I336">
        <v>21520</v>
      </c>
      <c r="J336">
        <v>9200</v>
      </c>
      <c r="K336">
        <v>5650</v>
      </c>
      <c r="L336">
        <v>1230</v>
      </c>
      <c r="M336" t="s">
        <v>49</v>
      </c>
      <c r="N336">
        <v>186870</v>
      </c>
    </row>
    <row r="337" spans="1:14" x14ac:dyDescent="0.25">
      <c r="A337" t="s">
        <v>759</v>
      </c>
      <c r="B337">
        <v>1250</v>
      </c>
      <c r="C337" t="s">
        <v>655</v>
      </c>
      <c r="D337" t="s">
        <v>885</v>
      </c>
      <c r="E337">
        <v>19590</v>
      </c>
      <c r="F337">
        <v>18980</v>
      </c>
      <c r="G337">
        <v>24310</v>
      </c>
      <c r="H337">
        <v>16730</v>
      </c>
      <c r="I337">
        <v>8000</v>
      </c>
      <c r="J337">
        <v>3480</v>
      </c>
      <c r="K337">
        <v>1520</v>
      </c>
      <c r="L337">
        <v>130</v>
      </c>
      <c r="M337" t="s">
        <v>49</v>
      </c>
      <c r="N337">
        <v>92730</v>
      </c>
    </row>
    <row r="338" spans="1:14" x14ac:dyDescent="0.25">
      <c r="A338" t="s">
        <v>759</v>
      </c>
      <c r="B338">
        <v>1210</v>
      </c>
      <c r="C338" t="s">
        <v>683</v>
      </c>
      <c r="D338" t="s">
        <v>684</v>
      </c>
      <c r="E338">
        <v>1730</v>
      </c>
      <c r="F338">
        <v>2330</v>
      </c>
      <c r="G338">
        <v>6300</v>
      </c>
      <c r="H338">
        <v>6250</v>
      </c>
      <c r="I338">
        <v>5160</v>
      </c>
      <c r="J338">
        <v>1650</v>
      </c>
      <c r="K338">
        <v>800</v>
      </c>
      <c r="L338">
        <v>40</v>
      </c>
      <c r="M338" t="s">
        <v>49</v>
      </c>
      <c r="N338">
        <v>24280</v>
      </c>
    </row>
    <row r="339" spans="1:14" x14ac:dyDescent="0.25">
      <c r="A339" t="s">
        <v>759</v>
      </c>
      <c r="B339">
        <v>1255</v>
      </c>
      <c r="C339" t="s">
        <v>662</v>
      </c>
      <c r="D339" t="s">
        <v>886</v>
      </c>
      <c r="E339">
        <v>5090</v>
      </c>
      <c r="F339">
        <v>12250</v>
      </c>
      <c r="G339">
        <v>23080</v>
      </c>
      <c r="H339">
        <v>12630</v>
      </c>
      <c r="I339">
        <v>8350</v>
      </c>
      <c r="J339">
        <v>4080</v>
      </c>
      <c r="K339">
        <v>3330</v>
      </c>
      <c r="L339">
        <v>1070</v>
      </c>
      <c r="M339" t="s">
        <v>49</v>
      </c>
      <c r="N339">
        <v>69860</v>
      </c>
    </row>
    <row r="340" spans="1:14" x14ac:dyDescent="0.25">
      <c r="A340" t="s">
        <v>759</v>
      </c>
      <c r="B340">
        <v>116</v>
      </c>
      <c r="C340" t="s">
        <v>657</v>
      </c>
      <c r="D340" t="s">
        <v>887</v>
      </c>
      <c r="E340">
        <v>53010</v>
      </c>
      <c r="F340">
        <v>74240</v>
      </c>
      <c r="G340">
        <v>39660</v>
      </c>
      <c r="H340">
        <v>18750</v>
      </c>
      <c r="I340">
        <v>9830</v>
      </c>
      <c r="J340">
        <v>4810</v>
      </c>
      <c r="K340">
        <v>2860</v>
      </c>
      <c r="L340">
        <v>340</v>
      </c>
      <c r="M340" t="s">
        <v>49</v>
      </c>
      <c r="N340">
        <v>203490</v>
      </c>
    </row>
    <row r="341" spans="1:14" x14ac:dyDescent="0.25">
      <c r="A341" t="s">
        <v>759</v>
      </c>
      <c r="B341">
        <v>840</v>
      </c>
      <c r="C341" t="s">
        <v>658</v>
      </c>
      <c r="D341" t="s">
        <v>888</v>
      </c>
      <c r="E341">
        <v>63520</v>
      </c>
      <c r="F341">
        <v>70850</v>
      </c>
      <c r="G341">
        <v>58870</v>
      </c>
      <c r="H341">
        <v>43080</v>
      </c>
      <c r="I341">
        <v>25080</v>
      </c>
      <c r="J341">
        <v>9010</v>
      </c>
      <c r="K341">
        <v>4170</v>
      </c>
      <c r="L341">
        <v>390</v>
      </c>
      <c r="M341" t="s">
        <v>49</v>
      </c>
      <c r="N341">
        <v>274970</v>
      </c>
    </row>
    <row r="342" spans="1:14" x14ac:dyDescent="0.25">
      <c r="A342" t="s">
        <v>759</v>
      </c>
      <c r="B342">
        <v>1265</v>
      </c>
      <c r="C342" t="s">
        <v>889</v>
      </c>
      <c r="D342" t="s">
        <v>890</v>
      </c>
      <c r="E342">
        <v>20140</v>
      </c>
      <c r="F342">
        <v>31000</v>
      </c>
      <c r="G342">
        <v>41490</v>
      </c>
      <c r="H342">
        <v>35770</v>
      </c>
      <c r="I342">
        <v>27570</v>
      </c>
      <c r="J342">
        <v>15400</v>
      </c>
      <c r="K342">
        <v>7850</v>
      </c>
      <c r="L342">
        <v>720</v>
      </c>
      <c r="M342" t="s">
        <v>49</v>
      </c>
      <c r="N342">
        <v>179950</v>
      </c>
    </row>
    <row r="343" spans="1:14" x14ac:dyDescent="0.25">
      <c r="A343" t="s">
        <v>759</v>
      </c>
      <c r="B343">
        <v>1240</v>
      </c>
      <c r="C343" t="s">
        <v>685</v>
      </c>
      <c r="D343" t="s">
        <v>686</v>
      </c>
      <c r="E343">
        <v>2580</v>
      </c>
      <c r="F343">
        <v>3350</v>
      </c>
      <c r="G343">
        <v>7680</v>
      </c>
      <c r="H343">
        <v>9250</v>
      </c>
      <c r="I343">
        <v>9830</v>
      </c>
      <c r="J343">
        <v>5340</v>
      </c>
      <c r="K343">
        <v>2590</v>
      </c>
      <c r="L343">
        <v>190</v>
      </c>
      <c r="M343" t="s">
        <v>49</v>
      </c>
      <c r="N343">
        <v>40810</v>
      </c>
    </row>
    <row r="344" spans="1:14" x14ac:dyDescent="0.25">
      <c r="A344" t="s">
        <v>759</v>
      </c>
      <c r="B344">
        <v>1215</v>
      </c>
      <c r="C344" t="s">
        <v>687</v>
      </c>
      <c r="D344" t="s">
        <v>688</v>
      </c>
      <c r="E344">
        <v>2800</v>
      </c>
      <c r="F344">
        <v>6220</v>
      </c>
      <c r="G344">
        <v>8330</v>
      </c>
      <c r="H344">
        <v>6180</v>
      </c>
      <c r="I344">
        <v>4410</v>
      </c>
      <c r="J344">
        <v>2690</v>
      </c>
      <c r="K344">
        <v>1460</v>
      </c>
      <c r="L344">
        <v>150</v>
      </c>
      <c r="M344" t="s">
        <v>49</v>
      </c>
      <c r="N344">
        <v>32230</v>
      </c>
    </row>
    <row r="345" spans="1:14" x14ac:dyDescent="0.25">
      <c r="A345" t="s">
        <v>759</v>
      </c>
      <c r="B345">
        <v>1225</v>
      </c>
      <c r="C345" t="s">
        <v>689</v>
      </c>
      <c r="D345" t="s">
        <v>690</v>
      </c>
      <c r="E345">
        <v>1550</v>
      </c>
      <c r="F345">
        <v>2900</v>
      </c>
      <c r="G345">
        <v>6990</v>
      </c>
      <c r="H345">
        <v>4930</v>
      </c>
      <c r="I345">
        <v>3270</v>
      </c>
      <c r="J345">
        <v>1880</v>
      </c>
      <c r="K345">
        <v>1050</v>
      </c>
      <c r="L345">
        <v>100</v>
      </c>
      <c r="M345" t="s">
        <v>49</v>
      </c>
      <c r="N345">
        <v>22660</v>
      </c>
    </row>
    <row r="346" spans="1:14" x14ac:dyDescent="0.25">
      <c r="A346" t="s">
        <v>759</v>
      </c>
      <c r="B346">
        <v>1230</v>
      </c>
      <c r="C346" t="s">
        <v>691</v>
      </c>
      <c r="D346" t="s">
        <v>692</v>
      </c>
      <c r="E346">
        <v>5590</v>
      </c>
      <c r="F346">
        <v>8840</v>
      </c>
      <c r="G346">
        <v>12160</v>
      </c>
      <c r="H346">
        <v>10350</v>
      </c>
      <c r="I346">
        <v>7680</v>
      </c>
      <c r="J346">
        <v>4600</v>
      </c>
      <c r="K346">
        <v>2410</v>
      </c>
      <c r="L346">
        <v>270</v>
      </c>
      <c r="M346" t="s">
        <v>49</v>
      </c>
      <c r="N346">
        <v>51920</v>
      </c>
    </row>
    <row r="347" spans="1:14" x14ac:dyDescent="0.25">
      <c r="A347" t="s">
        <v>759</v>
      </c>
      <c r="B347">
        <v>1235</v>
      </c>
      <c r="C347" t="s">
        <v>693</v>
      </c>
      <c r="D347" t="s">
        <v>694</v>
      </c>
      <c r="E347">
        <v>7620</v>
      </c>
      <c r="F347">
        <v>9690</v>
      </c>
      <c r="G347">
        <v>6320</v>
      </c>
      <c r="H347">
        <v>5060</v>
      </c>
      <c r="I347">
        <v>2390</v>
      </c>
      <c r="J347">
        <v>900</v>
      </c>
      <c r="K347">
        <v>330</v>
      </c>
      <c r="L347">
        <v>20</v>
      </c>
      <c r="M347" t="s">
        <v>49</v>
      </c>
      <c r="N347">
        <v>32330</v>
      </c>
    </row>
    <row r="348" spans="1:14" x14ac:dyDescent="0.25">
      <c r="A348" t="s">
        <v>759</v>
      </c>
      <c r="B348">
        <v>835</v>
      </c>
      <c r="C348" t="s">
        <v>659</v>
      </c>
      <c r="D348" t="s">
        <v>891</v>
      </c>
      <c r="E348">
        <v>20</v>
      </c>
      <c r="F348">
        <v>30</v>
      </c>
      <c r="G348">
        <v>90</v>
      </c>
      <c r="H348">
        <v>270</v>
      </c>
      <c r="I348">
        <v>340</v>
      </c>
      <c r="J348">
        <v>290</v>
      </c>
      <c r="K348">
        <v>140</v>
      </c>
      <c r="L348">
        <v>10</v>
      </c>
      <c r="M348" t="s">
        <v>49</v>
      </c>
      <c r="N348">
        <v>1180</v>
      </c>
    </row>
    <row r="349" spans="1:14" x14ac:dyDescent="0.25">
      <c r="A349" t="s">
        <v>759</v>
      </c>
      <c r="B349">
        <v>121</v>
      </c>
      <c r="C349" t="s">
        <v>660</v>
      </c>
      <c r="D349" t="s">
        <v>892</v>
      </c>
      <c r="E349">
        <v>13520</v>
      </c>
      <c r="F349">
        <v>21200</v>
      </c>
      <c r="G349">
        <v>22840</v>
      </c>
      <c r="H349">
        <v>17320</v>
      </c>
      <c r="I349">
        <v>12640</v>
      </c>
      <c r="J349">
        <v>6410</v>
      </c>
      <c r="K349">
        <v>3330</v>
      </c>
      <c r="L349">
        <v>280</v>
      </c>
      <c r="M349" t="s">
        <v>49</v>
      </c>
      <c r="N349">
        <v>97530</v>
      </c>
    </row>
    <row r="350" spans="1:14" x14ac:dyDescent="0.25">
      <c r="A350" t="s">
        <v>759</v>
      </c>
      <c r="B350">
        <v>1160</v>
      </c>
      <c r="C350" t="s">
        <v>661</v>
      </c>
      <c r="D350" t="s">
        <v>893</v>
      </c>
      <c r="E350">
        <v>47850</v>
      </c>
      <c r="F350">
        <v>33020</v>
      </c>
      <c r="G350">
        <v>23290</v>
      </c>
      <c r="H350">
        <v>10050</v>
      </c>
      <c r="I350">
        <v>5110</v>
      </c>
      <c r="J350">
        <v>1790</v>
      </c>
      <c r="K350">
        <v>600</v>
      </c>
      <c r="L350">
        <v>60</v>
      </c>
      <c r="M350" t="s">
        <v>49</v>
      </c>
      <c r="N350">
        <v>121770</v>
      </c>
    </row>
    <row r="351" spans="1:14" x14ac:dyDescent="0.25">
      <c r="A351" t="s">
        <v>759</v>
      </c>
      <c r="B351">
        <v>119</v>
      </c>
      <c r="C351" t="s">
        <v>663</v>
      </c>
      <c r="D351" t="s">
        <v>894</v>
      </c>
      <c r="E351">
        <v>13520</v>
      </c>
      <c r="F351">
        <v>35730</v>
      </c>
      <c r="G351">
        <v>28510</v>
      </c>
      <c r="H351">
        <v>22280</v>
      </c>
      <c r="I351">
        <v>12580</v>
      </c>
      <c r="J351">
        <v>6070</v>
      </c>
      <c r="K351">
        <v>2040</v>
      </c>
      <c r="L351">
        <v>190</v>
      </c>
      <c r="M351" t="s">
        <v>49</v>
      </c>
      <c r="N351">
        <v>120910</v>
      </c>
    </row>
    <row r="352" spans="1:14" x14ac:dyDescent="0.25">
      <c r="A352" t="s">
        <v>759</v>
      </c>
      <c r="B352">
        <v>3935</v>
      </c>
      <c r="C352" t="s">
        <v>664</v>
      </c>
      <c r="D352" t="s">
        <v>895</v>
      </c>
      <c r="E352">
        <v>14780</v>
      </c>
      <c r="F352">
        <v>27500</v>
      </c>
      <c r="G352">
        <v>24390</v>
      </c>
      <c r="H352">
        <v>17440</v>
      </c>
      <c r="I352">
        <v>9040</v>
      </c>
      <c r="J352">
        <v>3700</v>
      </c>
      <c r="K352">
        <v>1380</v>
      </c>
      <c r="L352">
        <v>70</v>
      </c>
      <c r="M352" t="s">
        <v>49</v>
      </c>
      <c r="N352">
        <v>98300</v>
      </c>
    </row>
    <row r="353" spans="1:14" x14ac:dyDescent="0.25">
      <c r="A353" t="s">
        <v>759</v>
      </c>
      <c r="B353">
        <v>1165</v>
      </c>
      <c r="C353" t="s">
        <v>665</v>
      </c>
      <c r="D353" t="s">
        <v>896</v>
      </c>
      <c r="E353">
        <v>13730</v>
      </c>
      <c r="F353">
        <v>17710</v>
      </c>
      <c r="G353">
        <v>16840</v>
      </c>
      <c r="H353">
        <v>10540</v>
      </c>
      <c r="I353">
        <v>5270</v>
      </c>
      <c r="J353">
        <v>2390</v>
      </c>
      <c r="K353">
        <v>1260</v>
      </c>
      <c r="L353">
        <v>130</v>
      </c>
      <c r="M353" t="s">
        <v>49</v>
      </c>
      <c r="N353">
        <v>67870</v>
      </c>
    </row>
    <row r="354" spans="1:14" x14ac:dyDescent="0.25">
      <c r="A354" t="s">
        <v>759</v>
      </c>
      <c r="B354">
        <v>3940</v>
      </c>
      <c r="C354" t="s">
        <v>666</v>
      </c>
      <c r="D354" t="s">
        <v>897</v>
      </c>
      <c r="E354">
        <v>26170</v>
      </c>
      <c r="F354">
        <v>41970</v>
      </c>
      <c r="G354">
        <v>56090</v>
      </c>
      <c r="H354">
        <v>39020</v>
      </c>
      <c r="I354">
        <v>29920</v>
      </c>
      <c r="J354">
        <v>17510</v>
      </c>
      <c r="K354">
        <v>11000</v>
      </c>
      <c r="L354">
        <v>1350</v>
      </c>
      <c r="M354" t="s">
        <v>49</v>
      </c>
      <c r="N354">
        <v>223020</v>
      </c>
    </row>
    <row r="355" spans="1:14" x14ac:dyDescent="0.25">
      <c r="A355" t="s">
        <v>768</v>
      </c>
      <c r="B355" t="s">
        <v>66</v>
      </c>
      <c r="C355" t="s">
        <v>898</v>
      </c>
      <c r="D355" t="s">
        <v>899</v>
      </c>
      <c r="E355">
        <v>60880</v>
      </c>
      <c r="F355">
        <v>86100</v>
      </c>
      <c r="G355">
        <v>82740</v>
      </c>
      <c r="H355">
        <v>66580</v>
      </c>
      <c r="I355">
        <v>46050</v>
      </c>
      <c r="J355">
        <v>23470</v>
      </c>
      <c r="K355">
        <v>13070</v>
      </c>
      <c r="L355">
        <v>920</v>
      </c>
      <c r="M355" t="s">
        <v>49</v>
      </c>
      <c r="N355">
        <v>379800</v>
      </c>
    </row>
    <row r="356" spans="1:14" x14ac:dyDescent="0.25">
      <c r="A356" t="s">
        <v>759</v>
      </c>
      <c r="B356">
        <v>1105</v>
      </c>
      <c r="C356" t="s">
        <v>667</v>
      </c>
      <c r="D356" t="s">
        <v>668</v>
      </c>
      <c r="E356">
        <v>6490</v>
      </c>
      <c r="F356">
        <v>13570</v>
      </c>
      <c r="G356">
        <v>16390</v>
      </c>
      <c r="H356">
        <v>12970</v>
      </c>
      <c r="I356">
        <v>10710</v>
      </c>
      <c r="J356">
        <v>6460</v>
      </c>
      <c r="K356">
        <v>4110</v>
      </c>
      <c r="L356">
        <v>190</v>
      </c>
      <c r="M356" t="s">
        <v>49</v>
      </c>
      <c r="N356">
        <v>70890</v>
      </c>
    </row>
    <row r="357" spans="1:14" x14ac:dyDescent="0.25">
      <c r="A357" t="s">
        <v>759</v>
      </c>
      <c r="B357">
        <v>1110</v>
      </c>
      <c r="C357" t="s">
        <v>669</v>
      </c>
      <c r="D357" t="s">
        <v>670</v>
      </c>
      <c r="E357">
        <v>12450</v>
      </c>
      <c r="F357">
        <v>15100</v>
      </c>
      <c r="G357">
        <v>14120</v>
      </c>
      <c r="H357">
        <v>9160</v>
      </c>
      <c r="I357">
        <v>4200</v>
      </c>
      <c r="J357">
        <v>2020</v>
      </c>
      <c r="K357">
        <v>950</v>
      </c>
      <c r="L357">
        <v>50</v>
      </c>
      <c r="M357" t="s">
        <v>49</v>
      </c>
      <c r="N357">
        <v>58050</v>
      </c>
    </row>
    <row r="358" spans="1:14" x14ac:dyDescent="0.25">
      <c r="A358" t="s">
        <v>759</v>
      </c>
      <c r="B358">
        <v>1135</v>
      </c>
      <c r="C358" t="s">
        <v>671</v>
      </c>
      <c r="D358" t="s">
        <v>672</v>
      </c>
      <c r="E358">
        <v>6310</v>
      </c>
      <c r="F358">
        <v>9110</v>
      </c>
      <c r="G358">
        <v>6950</v>
      </c>
      <c r="H358">
        <v>6390</v>
      </c>
      <c r="I358">
        <v>4660</v>
      </c>
      <c r="J358">
        <v>2420</v>
      </c>
      <c r="K358">
        <v>950</v>
      </c>
      <c r="L358">
        <v>60</v>
      </c>
      <c r="M358" t="s">
        <v>49</v>
      </c>
      <c r="N358">
        <v>36840</v>
      </c>
    </row>
    <row r="359" spans="1:14" x14ac:dyDescent="0.25">
      <c r="A359" t="s">
        <v>759</v>
      </c>
      <c r="B359">
        <v>1115</v>
      </c>
      <c r="C359" t="s">
        <v>673</v>
      </c>
      <c r="D359" t="s">
        <v>674</v>
      </c>
      <c r="E359">
        <v>10090</v>
      </c>
      <c r="F359">
        <v>11440</v>
      </c>
      <c r="G359">
        <v>10120</v>
      </c>
      <c r="H359">
        <v>8130</v>
      </c>
      <c r="I359">
        <v>4650</v>
      </c>
      <c r="J359">
        <v>1880</v>
      </c>
      <c r="K359">
        <v>610</v>
      </c>
      <c r="L359">
        <v>50</v>
      </c>
      <c r="M359" t="s">
        <v>49</v>
      </c>
      <c r="N359">
        <v>46980</v>
      </c>
    </row>
    <row r="360" spans="1:14" x14ac:dyDescent="0.25">
      <c r="A360" t="s">
        <v>759</v>
      </c>
      <c r="B360">
        <v>1125</v>
      </c>
      <c r="C360" t="s">
        <v>675</v>
      </c>
      <c r="D360" t="s">
        <v>676</v>
      </c>
      <c r="E360">
        <v>5000</v>
      </c>
      <c r="F360">
        <v>8780</v>
      </c>
      <c r="G360">
        <v>8890</v>
      </c>
      <c r="H360">
        <v>8100</v>
      </c>
      <c r="I360">
        <v>6940</v>
      </c>
      <c r="J360">
        <v>3840</v>
      </c>
      <c r="K360">
        <v>3060</v>
      </c>
      <c r="L360">
        <v>350</v>
      </c>
      <c r="M360" t="s">
        <v>49</v>
      </c>
      <c r="N360">
        <v>44960</v>
      </c>
    </row>
    <row r="361" spans="1:14" x14ac:dyDescent="0.25">
      <c r="A361" t="s">
        <v>759</v>
      </c>
      <c r="B361">
        <v>1130</v>
      </c>
      <c r="C361" t="s">
        <v>677</v>
      </c>
      <c r="D361" t="s">
        <v>678</v>
      </c>
      <c r="E361">
        <v>8810</v>
      </c>
      <c r="F361">
        <v>14390</v>
      </c>
      <c r="G361">
        <v>13870</v>
      </c>
      <c r="H361">
        <v>11880</v>
      </c>
      <c r="I361">
        <v>8120</v>
      </c>
      <c r="J361">
        <v>3940</v>
      </c>
      <c r="K361">
        <v>2000</v>
      </c>
      <c r="L361">
        <v>120</v>
      </c>
      <c r="M361" t="s">
        <v>49</v>
      </c>
      <c r="N361">
        <v>63130</v>
      </c>
    </row>
    <row r="362" spans="1:14" x14ac:dyDescent="0.25">
      <c r="A362" t="s">
        <v>759</v>
      </c>
      <c r="B362">
        <v>1145</v>
      </c>
      <c r="C362" t="s">
        <v>679</v>
      </c>
      <c r="D362" t="s">
        <v>680</v>
      </c>
      <c r="E362">
        <v>8210</v>
      </c>
      <c r="F362">
        <v>7230</v>
      </c>
      <c r="G362">
        <v>6980</v>
      </c>
      <c r="H362">
        <v>5740</v>
      </c>
      <c r="I362">
        <v>3330</v>
      </c>
      <c r="J362">
        <v>1100</v>
      </c>
      <c r="K362">
        <v>380</v>
      </c>
      <c r="L362">
        <v>30</v>
      </c>
      <c r="M362" t="s">
        <v>49</v>
      </c>
      <c r="N362">
        <v>32980</v>
      </c>
    </row>
    <row r="363" spans="1:14" x14ac:dyDescent="0.25">
      <c r="A363" t="s">
        <v>759</v>
      </c>
      <c r="B363">
        <v>1150</v>
      </c>
      <c r="C363" t="s">
        <v>681</v>
      </c>
      <c r="D363" t="s">
        <v>682</v>
      </c>
      <c r="E363">
        <v>3530</v>
      </c>
      <c r="F363">
        <v>6480</v>
      </c>
      <c r="G363">
        <v>5420</v>
      </c>
      <c r="H363">
        <v>4210</v>
      </c>
      <c r="I363">
        <v>3430</v>
      </c>
      <c r="J363">
        <v>1810</v>
      </c>
      <c r="K363">
        <v>1020</v>
      </c>
      <c r="L363">
        <v>80</v>
      </c>
      <c r="M363" t="s">
        <v>49</v>
      </c>
      <c r="N363">
        <v>25970</v>
      </c>
    </row>
    <row r="364" spans="1:14" x14ac:dyDescent="0.25">
      <c r="A364" t="s">
        <v>768</v>
      </c>
      <c r="B364" t="s">
        <v>66</v>
      </c>
      <c r="C364" t="s">
        <v>900</v>
      </c>
      <c r="D364" t="s">
        <v>901</v>
      </c>
      <c r="E364">
        <v>51610</v>
      </c>
      <c r="F364">
        <v>64260</v>
      </c>
      <c r="G364">
        <v>71980</v>
      </c>
      <c r="H364">
        <v>42820</v>
      </c>
      <c r="I364">
        <v>31870</v>
      </c>
      <c r="J364">
        <v>18010</v>
      </c>
      <c r="K364">
        <v>12420</v>
      </c>
      <c r="L364">
        <v>1390</v>
      </c>
      <c r="M364" t="s">
        <v>49</v>
      </c>
      <c r="N364">
        <v>294350</v>
      </c>
    </row>
    <row r="365" spans="1:14" x14ac:dyDescent="0.25">
      <c r="A365" t="s">
        <v>759</v>
      </c>
      <c r="B365">
        <v>1605</v>
      </c>
      <c r="C365" t="s">
        <v>695</v>
      </c>
      <c r="D365" t="s">
        <v>696</v>
      </c>
      <c r="E365">
        <v>9830</v>
      </c>
      <c r="F365">
        <v>13340</v>
      </c>
      <c r="G365">
        <v>14030</v>
      </c>
      <c r="H365">
        <v>9320</v>
      </c>
      <c r="I365">
        <v>5160</v>
      </c>
      <c r="J365">
        <v>2680</v>
      </c>
      <c r="K365">
        <v>2110</v>
      </c>
      <c r="L365">
        <v>130</v>
      </c>
      <c r="M365" t="s">
        <v>49</v>
      </c>
      <c r="N365">
        <v>56600</v>
      </c>
    </row>
    <row r="366" spans="1:14" x14ac:dyDescent="0.25">
      <c r="A366" t="s">
        <v>759</v>
      </c>
      <c r="B366">
        <v>1610</v>
      </c>
      <c r="C366" t="s">
        <v>697</v>
      </c>
      <c r="D366" t="s">
        <v>698</v>
      </c>
      <c r="E366">
        <v>3660</v>
      </c>
      <c r="F366">
        <v>5320</v>
      </c>
      <c r="G366">
        <v>11230</v>
      </c>
      <c r="H366">
        <v>7530</v>
      </c>
      <c r="I366">
        <v>6540</v>
      </c>
      <c r="J366">
        <v>4920</v>
      </c>
      <c r="K366">
        <v>4600</v>
      </c>
      <c r="L366">
        <v>730</v>
      </c>
      <c r="M366" t="s">
        <v>49</v>
      </c>
      <c r="N366">
        <v>44530</v>
      </c>
    </row>
    <row r="367" spans="1:14" x14ac:dyDescent="0.25">
      <c r="A367" t="s">
        <v>759</v>
      </c>
      <c r="B367">
        <v>1615</v>
      </c>
      <c r="C367" t="s">
        <v>699</v>
      </c>
      <c r="D367" t="s">
        <v>700</v>
      </c>
      <c r="E367">
        <v>6950</v>
      </c>
      <c r="F367">
        <v>10010</v>
      </c>
      <c r="G367">
        <v>8630</v>
      </c>
      <c r="H367">
        <v>5800</v>
      </c>
      <c r="I367">
        <v>4330</v>
      </c>
      <c r="J367">
        <v>2050</v>
      </c>
      <c r="K367">
        <v>1000</v>
      </c>
      <c r="L367">
        <v>70</v>
      </c>
      <c r="M367" t="s">
        <v>49</v>
      </c>
      <c r="N367">
        <v>38840</v>
      </c>
    </row>
    <row r="368" spans="1:14" x14ac:dyDescent="0.25">
      <c r="A368" t="s">
        <v>759</v>
      </c>
      <c r="B368">
        <v>1620</v>
      </c>
      <c r="C368" t="s">
        <v>701</v>
      </c>
      <c r="D368" t="s">
        <v>702</v>
      </c>
      <c r="E368">
        <v>17030</v>
      </c>
      <c r="F368">
        <v>16390</v>
      </c>
      <c r="G368">
        <v>13790</v>
      </c>
      <c r="H368">
        <v>5870</v>
      </c>
      <c r="I368">
        <v>3690</v>
      </c>
      <c r="J368">
        <v>880</v>
      </c>
      <c r="K368">
        <v>180</v>
      </c>
      <c r="L368">
        <v>10</v>
      </c>
      <c r="M368" t="s">
        <v>49</v>
      </c>
      <c r="N368">
        <v>57840</v>
      </c>
    </row>
    <row r="369" spans="1:14" x14ac:dyDescent="0.25">
      <c r="A369" t="s">
        <v>759</v>
      </c>
      <c r="B369">
        <v>1625</v>
      </c>
      <c r="C369" t="s">
        <v>703</v>
      </c>
      <c r="D369" t="s">
        <v>704</v>
      </c>
      <c r="E369">
        <v>7570</v>
      </c>
      <c r="F369">
        <v>12490</v>
      </c>
      <c r="G369">
        <v>12430</v>
      </c>
      <c r="H369">
        <v>8090</v>
      </c>
      <c r="I369">
        <v>6720</v>
      </c>
      <c r="J369">
        <v>4050</v>
      </c>
      <c r="K369">
        <v>2570</v>
      </c>
      <c r="L369">
        <v>250</v>
      </c>
      <c r="M369" t="s">
        <v>49</v>
      </c>
      <c r="N369">
        <v>54160</v>
      </c>
    </row>
    <row r="370" spans="1:14" x14ac:dyDescent="0.25">
      <c r="A370" t="s">
        <v>759</v>
      </c>
      <c r="B370">
        <v>1630</v>
      </c>
      <c r="C370" t="s">
        <v>705</v>
      </c>
      <c r="D370" t="s">
        <v>706</v>
      </c>
      <c r="E370">
        <v>6580</v>
      </c>
      <c r="F370">
        <v>6700</v>
      </c>
      <c r="G370">
        <v>11880</v>
      </c>
      <c r="H370">
        <v>6190</v>
      </c>
      <c r="I370">
        <v>5430</v>
      </c>
      <c r="J370">
        <v>3440</v>
      </c>
      <c r="K370">
        <v>1970</v>
      </c>
      <c r="L370">
        <v>200</v>
      </c>
      <c r="M370" t="s">
        <v>49</v>
      </c>
      <c r="N370">
        <v>42380</v>
      </c>
    </row>
    <row r="371" spans="1:14" x14ac:dyDescent="0.25">
      <c r="A371" t="s">
        <v>768</v>
      </c>
      <c r="B371" t="s">
        <v>66</v>
      </c>
      <c r="C371" t="s">
        <v>902</v>
      </c>
      <c r="D371" t="s">
        <v>903</v>
      </c>
      <c r="E371">
        <v>41850</v>
      </c>
      <c r="F371">
        <v>69960</v>
      </c>
      <c r="G371">
        <v>56640</v>
      </c>
      <c r="H371">
        <v>38730</v>
      </c>
      <c r="I371">
        <v>29310</v>
      </c>
      <c r="J371">
        <v>15960</v>
      </c>
      <c r="K371">
        <v>7540</v>
      </c>
      <c r="L371">
        <v>500</v>
      </c>
      <c r="M371" t="s">
        <v>49</v>
      </c>
      <c r="N371">
        <v>260490</v>
      </c>
    </row>
    <row r="372" spans="1:14" x14ac:dyDescent="0.25">
      <c r="A372" t="s">
        <v>759</v>
      </c>
      <c r="B372">
        <v>3305</v>
      </c>
      <c r="C372" t="s">
        <v>707</v>
      </c>
      <c r="D372" t="s">
        <v>708</v>
      </c>
      <c r="E372">
        <v>7210</v>
      </c>
      <c r="F372">
        <v>13530</v>
      </c>
      <c r="G372">
        <v>12680</v>
      </c>
      <c r="H372">
        <v>7950</v>
      </c>
      <c r="I372">
        <v>5970</v>
      </c>
      <c r="J372">
        <v>3360</v>
      </c>
      <c r="K372">
        <v>1940</v>
      </c>
      <c r="L372">
        <v>130</v>
      </c>
      <c r="M372" t="s">
        <v>49</v>
      </c>
      <c r="N372">
        <v>52760</v>
      </c>
    </row>
    <row r="373" spans="1:14" x14ac:dyDescent="0.25">
      <c r="A373" t="s">
        <v>759</v>
      </c>
      <c r="B373">
        <v>3310</v>
      </c>
      <c r="C373" t="s">
        <v>709</v>
      </c>
      <c r="D373" t="s">
        <v>710</v>
      </c>
      <c r="E373">
        <v>13400</v>
      </c>
      <c r="F373">
        <v>12700</v>
      </c>
      <c r="G373">
        <v>12160</v>
      </c>
      <c r="H373">
        <v>8120</v>
      </c>
      <c r="I373">
        <v>5330</v>
      </c>
      <c r="J373">
        <v>2710</v>
      </c>
      <c r="K373">
        <v>1410</v>
      </c>
      <c r="L373">
        <v>60</v>
      </c>
      <c r="M373" t="s">
        <v>49</v>
      </c>
      <c r="N373">
        <v>55890</v>
      </c>
    </row>
    <row r="374" spans="1:14" x14ac:dyDescent="0.25">
      <c r="A374" t="s">
        <v>759</v>
      </c>
      <c r="B374">
        <v>3330</v>
      </c>
      <c r="C374" t="s">
        <v>904</v>
      </c>
      <c r="D374" t="s">
        <v>905</v>
      </c>
      <c r="E374">
        <v>10620</v>
      </c>
      <c r="F374">
        <v>20800</v>
      </c>
      <c r="G374">
        <v>15040</v>
      </c>
      <c r="H374">
        <v>11340</v>
      </c>
      <c r="I374">
        <v>8290</v>
      </c>
      <c r="J374">
        <v>4960</v>
      </c>
      <c r="K374">
        <v>2290</v>
      </c>
      <c r="L374">
        <v>150</v>
      </c>
      <c r="M374" t="s">
        <v>49</v>
      </c>
      <c r="N374">
        <v>73500</v>
      </c>
    </row>
    <row r="375" spans="1:14" x14ac:dyDescent="0.25">
      <c r="A375" t="s">
        <v>759</v>
      </c>
      <c r="B375">
        <v>3315</v>
      </c>
      <c r="C375" t="s">
        <v>713</v>
      </c>
      <c r="D375" t="s">
        <v>714</v>
      </c>
      <c r="E375">
        <v>7700</v>
      </c>
      <c r="F375">
        <v>16780</v>
      </c>
      <c r="G375">
        <v>11140</v>
      </c>
      <c r="H375">
        <v>7870</v>
      </c>
      <c r="I375">
        <v>6390</v>
      </c>
      <c r="J375">
        <v>3660</v>
      </c>
      <c r="K375">
        <v>1610</v>
      </c>
      <c r="L375">
        <v>100</v>
      </c>
      <c r="M375" t="s">
        <v>49</v>
      </c>
      <c r="N375">
        <v>55250</v>
      </c>
    </row>
    <row r="376" spans="1:14" x14ac:dyDescent="0.25">
      <c r="A376" t="s">
        <v>759</v>
      </c>
      <c r="B376">
        <v>3320</v>
      </c>
      <c r="C376" t="s">
        <v>715</v>
      </c>
      <c r="D376" t="s">
        <v>716</v>
      </c>
      <c r="E376">
        <v>2930</v>
      </c>
      <c r="F376">
        <v>4020</v>
      </c>
      <c r="G376">
        <v>3900</v>
      </c>
      <c r="H376">
        <v>3470</v>
      </c>
      <c r="I376">
        <v>1900</v>
      </c>
      <c r="J376">
        <v>1300</v>
      </c>
      <c r="K376">
        <v>680</v>
      </c>
      <c r="L376">
        <v>50</v>
      </c>
      <c r="M376" t="s">
        <v>49</v>
      </c>
      <c r="N376">
        <v>18260</v>
      </c>
    </row>
    <row r="377" spans="1:14" x14ac:dyDescent="0.25">
      <c r="A377" t="s">
        <v>759</v>
      </c>
      <c r="B377">
        <v>3325</v>
      </c>
      <c r="C377" t="s">
        <v>711</v>
      </c>
      <c r="D377" t="s">
        <v>712</v>
      </c>
      <c r="E377">
        <v>10620</v>
      </c>
      <c r="F377">
        <v>22920</v>
      </c>
      <c r="G377">
        <v>16750</v>
      </c>
      <c r="H377">
        <v>11320</v>
      </c>
      <c r="I377">
        <v>9730</v>
      </c>
      <c r="J377">
        <v>4930</v>
      </c>
      <c r="K377">
        <v>1910</v>
      </c>
      <c r="L377">
        <v>170</v>
      </c>
      <c r="M377" t="s">
        <v>49</v>
      </c>
      <c r="N377">
        <v>78340</v>
      </c>
    </row>
    <row r="378" spans="1:14" x14ac:dyDescent="0.25">
      <c r="A378" t="s">
        <v>755</v>
      </c>
      <c r="B378" t="s">
        <v>66</v>
      </c>
      <c r="C378" t="s">
        <v>105</v>
      </c>
      <c r="D378" t="s">
        <v>906</v>
      </c>
      <c r="E378">
        <v>211170</v>
      </c>
      <c r="F378">
        <v>303180</v>
      </c>
      <c r="G378">
        <v>315320</v>
      </c>
      <c r="H378">
        <v>234500</v>
      </c>
      <c r="I378">
        <v>194700</v>
      </c>
      <c r="J378">
        <v>118290</v>
      </c>
      <c r="K378">
        <v>53730</v>
      </c>
      <c r="L378">
        <v>12910</v>
      </c>
      <c r="M378">
        <v>5600</v>
      </c>
      <c r="N378">
        <v>1449400</v>
      </c>
    </row>
    <row r="379" spans="1:14" x14ac:dyDescent="0.25">
      <c r="A379" t="s">
        <v>759</v>
      </c>
      <c r="B379">
        <v>6805</v>
      </c>
      <c r="C379" t="s">
        <v>717</v>
      </c>
      <c r="D379" t="s">
        <v>907</v>
      </c>
      <c r="E379">
        <v>4900</v>
      </c>
      <c r="F379">
        <v>6870</v>
      </c>
      <c r="G379">
        <v>6790</v>
      </c>
      <c r="H379">
        <v>7300</v>
      </c>
      <c r="I379">
        <v>5480</v>
      </c>
      <c r="J379">
        <v>2650</v>
      </c>
      <c r="K379">
        <v>1050</v>
      </c>
      <c r="L379">
        <v>160</v>
      </c>
      <c r="M379">
        <v>50</v>
      </c>
      <c r="N379">
        <v>35260</v>
      </c>
    </row>
    <row r="380" spans="1:14" x14ac:dyDescent="0.25">
      <c r="A380" t="s">
        <v>759</v>
      </c>
      <c r="B380">
        <v>6810</v>
      </c>
      <c r="C380" t="s">
        <v>718</v>
      </c>
      <c r="D380" t="s">
        <v>908</v>
      </c>
      <c r="E380">
        <v>9130</v>
      </c>
      <c r="F380">
        <v>15690</v>
      </c>
      <c r="G380">
        <v>12480</v>
      </c>
      <c r="H380">
        <v>10590</v>
      </c>
      <c r="I380">
        <v>8230</v>
      </c>
      <c r="J380">
        <v>3960</v>
      </c>
      <c r="K380">
        <v>1230</v>
      </c>
      <c r="L380">
        <v>210</v>
      </c>
      <c r="M380">
        <v>90</v>
      </c>
      <c r="N380">
        <v>61600</v>
      </c>
    </row>
    <row r="381" spans="1:14" x14ac:dyDescent="0.25">
      <c r="A381" t="s">
        <v>759</v>
      </c>
      <c r="B381">
        <v>6905</v>
      </c>
      <c r="C381" t="s">
        <v>719</v>
      </c>
      <c r="D381" t="s">
        <v>909</v>
      </c>
      <c r="E381">
        <v>5410</v>
      </c>
      <c r="F381">
        <v>8240</v>
      </c>
      <c r="G381">
        <v>15450</v>
      </c>
      <c r="H381">
        <v>11820</v>
      </c>
      <c r="I381">
        <v>9110</v>
      </c>
      <c r="J381">
        <v>5010</v>
      </c>
      <c r="K381">
        <v>1910</v>
      </c>
      <c r="L381">
        <v>430</v>
      </c>
      <c r="M381">
        <v>170</v>
      </c>
      <c r="N381">
        <v>57530</v>
      </c>
    </row>
    <row r="382" spans="1:14" x14ac:dyDescent="0.25">
      <c r="A382" t="s">
        <v>759</v>
      </c>
      <c r="B382">
        <v>6830</v>
      </c>
      <c r="C382" t="s">
        <v>720</v>
      </c>
      <c r="D382" t="s">
        <v>910</v>
      </c>
      <c r="E382">
        <v>3970</v>
      </c>
      <c r="F382">
        <v>7230</v>
      </c>
      <c r="G382">
        <v>14420</v>
      </c>
      <c r="H382">
        <v>7800</v>
      </c>
      <c r="I382">
        <v>5420</v>
      </c>
      <c r="J382">
        <v>3710</v>
      </c>
      <c r="K382">
        <v>2010</v>
      </c>
      <c r="L382">
        <v>310</v>
      </c>
      <c r="M382">
        <v>170</v>
      </c>
      <c r="N382">
        <v>45030</v>
      </c>
    </row>
    <row r="383" spans="1:14" x14ac:dyDescent="0.25">
      <c r="A383" t="s">
        <v>759</v>
      </c>
      <c r="B383">
        <v>6835</v>
      </c>
      <c r="C383" t="s">
        <v>721</v>
      </c>
      <c r="D383" t="s">
        <v>911</v>
      </c>
      <c r="E383">
        <v>4390</v>
      </c>
      <c r="F383">
        <v>9460</v>
      </c>
      <c r="G383">
        <v>20510</v>
      </c>
      <c r="H383">
        <v>12980</v>
      </c>
      <c r="I383">
        <v>10820</v>
      </c>
      <c r="J383">
        <v>7470</v>
      </c>
      <c r="K383">
        <v>3180</v>
      </c>
      <c r="L383">
        <v>590</v>
      </c>
      <c r="M383">
        <v>230</v>
      </c>
      <c r="N383">
        <v>69620</v>
      </c>
    </row>
    <row r="384" spans="1:14" x14ac:dyDescent="0.25">
      <c r="A384" t="s">
        <v>759</v>
      </c>
      <c r="B384">
        <v>6955</v>
      </c>
      <c r="C384" t="s">
        <v>722</v>
      </c>
      <c r="D384" t="s">
        <v>912</v>
      </c>
      <c r="E384">
        <v>4360</v>
      </c>
      <c r="F384">
        <v>12650</v>
      </c>
      <c r="G384">
        <v>17040</v>
      </c>
      <c r="H384">
        <v>10120</v>
      </c>
      <c r="I384">
        <v>8050</v>
      </c>
      <c r="J384">
        <v>5010</v>
      </c>
      <c r="K384">
        <v>2530</v>
      </c>
      <c r="L384">
        <v>720</v>
      </c>
      <c r="M384">
        <v>290</v>
      </c>
      <c r="N384">
        <v>60750</v>
      </c>
    </row>
    <row r="385" spans="1:14" x14ac:dyDescent="0.25">
      <c r="A385" t="s">
        <v>759</v>
      </c>
      <c r="B385" t="s">
        <v>66</v>
      </c>
      <c r="C385" t="s">
        <v>723</v>
      </c>
      <c r="D385" t="s">
        <v>913</v>
      </c>
      <c r="E385">
        <v>5900</v>
      </c>
      <c r="F385">
        <v>9200</v>
      </c>
      <c r="G385">
        <v>12950</v>
      </c>
      <c r="H385">
        <v>10300</v>
      </c>
      <c r="I385">
        <v>12320</v>
      </c>
      <c r="J385">
        <v>9460</v>
      </c>
      <c r="K385">
        <v>4100</v>
      </c>
      <c r="L385">
        <v>590</v>
      </c>
      <c r="M385">
        <v>210</v>
      </c>
      <c r="N385">
        <v>65030</v>
      </c>
    </row>
    <row r="386" spans="1:14" x14ac:dyDescent="0.25">
      <c r="A386" t="s">
        <v>759</v>
      </c>
      <c r="B386">
        <v>6820</v>
      </c>
      <c r="C386" t="s">
        <v>724</v>
      </c>
      <c r="D386" t="s">
        <v>914</v>
      </c>
      <c r="E386">
        <v>1900</v>
      </c>
      <c r="F386">
        <v>4930</v>
      </c>
      <c r="G386">
        <v>7520</v>
      </c>
      <c r="H386">
        <v>7430</v>
      </c>
      <c r="I386">
        <v>8980</v>
      </c>
      <c r="J386">
        <v>3760</v>
      </c>
      <c r="K386">
        <v>940</v>
      </c>
      <c r="L386">
        <v>110</v>
      </c>
      <c r="M386">
        <v>20</v>
      </c>
      <c r="N386">
        <v>35590</v>
      </c>
    </row>
    <row r="387" spans="1:14" x14ac:dyDescent="0.25">
      <c r="A387" t="s">
        <v>759</v>
      </c>
      <c r="B387">
        <v>6845</v>
      </c>
      <c r="C387" t="s">
        <v>725</v>
      </c>
      <c r="D387" t="s">
        <v>915</v>
      </c>
      <c r="E387">
        <v>6550</v>
      </c>
      <c r="F387">
        <v>9400</v>
      </c>
      <c r="G387">
        <v>14090</v>
      </c>
      <c r="H387">
        <v>11170</v>
      </c>
      <c r="I387">
        <v>12270</v>
      </c>
      <c r="J387">
        <v>5840</v>
      </c>
      <c r="K387">
        <v>2060</v>
      </c>
      <c r="L387">
        <v>330</v>
      </c>
      <c r="M387">
        <v>90</v>
      </c>
      <c r="N387">
        <v>61790</v>
      </c>
    </row>
    <row r="388" spans="1:14" x14ac:dyDescent="0.25">
      <c r="A388" t="s">
        <v>759</v>
      </c>
      <c r="B388" t="s">
        <v>66</v>
      </c>
      <c r="C388" t="s">
        <v>726</v>
      </c>
      <c r="D388" t="s">
        <v>916</v>
      </c>
      <c r="E388">
        <v>9230</v>
      </c>
      <c r="F388">
        <v>24270</v>
      </c>
      <c r="G388">
        <v>18410</v>
      </c>
      <c r="H388">
        <v>14360</v>
      </c>
      <c r="I388">
        <v>13140</v>
      </c>
      <c r="J388">
        <v>6450</v>
      </c>
      <c r="K388">
        <v>2150</v>
      </c>
      <c r="L388">
        <v>300</v>
      </c>
      <c r="M388">
        <v>70</v>
      </c>
      <c r="N388">
        <v>88380</v>
      </c>
    </row>
    <row r="389" spans="1:14" x14ac:dyDescent="0.25">
      <c r="A389" t="s">
        <v>759</v>
      </c>
      <c r="B389">
        <v>6855</v>
      </c>
      <c r="C389" t="s">
        <v>727</v>
      </c>
      <c r="D389" t="s">
        <v>917</v>
      </c>
      <c r="E389">
        <v>17160</v>
      </c>
      <c r="F389">
        <v>28410</v>
      </c>
      <c r="G389">
        <v>24500</v>
      </c>
      <c r="H389">
        <v>17040</v>
      </c>
      <c r="I389">
        <v>12990</v>
      </c>
      <c r="J389">
        <v>8080</v>
      </c>
      <c r="K389">
        <v>3830</v>
      </c>
      <c r="L389">
        <v>1170</v>
      </c>
      <c r="M389">
        <v>540</v>
      </c>
      <c r="N389">
        <v>113700</v>
      </c>
    </row>
    <row r="390" spans="1:14" x14ac:dyDescent="0.25">
      <c r="A390" t="s">
        <v>759</v>
      </c>
      <c r="B390">
        <v>6930</v>
      </c>
      <c r="C390" t="s">
        <v>728</v>
      </c>
      <c r="D390" t="s">
        <v>918</v>
      </c>
      <c r="E390">
        <v>13610</v>
      </c>
      <c r="F390">
        <v>27390</v>
      </c>
      <c r="G390">
        <v>11650</v>
      </c>
      <c r="H390">
        <v>7300</v>
      </c>
      <c r="I390">
        <v>4530</v>
      </c>
      <c r="J390">
        <v>1530</v>
      </c>
      <c r="K390">
        <v>510</v>
      </c>
      <c r="L390">
        <v>110</v>
      </c>
      <c r="M390">
        <v>20</v>
      </c>
      <c r="N390">
        <v>66650</v>
      </c>
    </row>
    <row r="391" spans="1:14" x14ac:dyDescent="0.25">
      <c r="A391" t="s">
        <v>759</v>
      </c>
      <c r="B391">
        <v>6915</v>
      </c>
      <c r="C391" t="s">
        <v>729</v>
      </c>
      <c r="D391" t="s">
        <v>919</v>
      </c>
      <c r="E391">
        <v>10450</v>
      </c>
      <c r="F391">
        <v>15240</v>
      </c>
      <c r="G391">
        <v>14570</v>
      </c>
      <c r="H391">
        <v>10690</v>
      </c>
      <c r="I391">
        <v>7820</v>
      </c>
      <c r="J391">
        <v>4380</v>
      </c>
      <c r="K391">
        <v>1480</v>
      </c>
      <c r="L391">
        <v>290</v>
      </c>
      <c r="M391">
        <v>110</v>
      </c>
      <c r="N391">
        <v>65030</v>
      </c>
    </row>
    <row r="392" spans="1:14" x14ac:dyDescent="0.25">
      <c r="A392" t="s">
        <v>759</v>
      </c>
      <c r="B392">
        <v>6950</v>
      </c>
      <c r="C392" t="s">
        <v>730</v>
      </c>
      <c r="D392" t="s">
        <v>920</v>
      </c>
      <c r="E392">
        <v>1390</v>
      </c>
      <c r="F392">
        <v>6380</v>
      </c>
      <c r="G392">
        <v>13900</v>
      </c>
      <c r="H392">
        <v>11430</v>
      </c>
      <c r="I392">
        <v>10380</v>
      </c>
      <c r="J392">
        <v>7340</v>
      </c>
      <c r="K392">
        <v>5750</v>
      </c>
      <c r="L392">
        <v>2210</v>
      </c>
      <c r="M392">
        <v>1050</v>
      </c>
      <c r="N392">
        <v>59830</v>
      </c>
    </row>
    <row r="393" spans="1:14" x14ac:dyDescent="0.25">
      <c r="A393" t="s">
        <v>759</v>
      </c>
      <c r="B393">
        <v>6815</v>
      </c>
      <c r="C393" t="s">
        <v>731</v>
      </c>
      <c r="D393" t="s">
        <v>921</v>
      </c>
      <c r="E393">
        <v>4310</v>
      </c>
      <c r="F393">
        <v>19760</v>
      </c>
      <c r="G393">
        <v>33550</v>
      </c>
      <c r="H393">
        <v>36040</v>
      </c>
      <c r="I393">
        <v>30220</v>
      </c>
      <c r="J393">
        <v>21400</v>
      </c>
      <c r="K393">
        <v>10150</v>
      </c>
      <c r="L393">
        <v>2750</v>
      </c>
      <c r="M393">
        <v>1440</v>
      </c>
      <c r="N393">
        <v>159610</v>
      </c>
    </row>
    <row r="394" spans="1:14" x14ac:dyDescent="0.25">
      <c r="A394" t="s">
        <v>759</v>
      </c>
      <c r="B394">
        <v>6940</v>
      </c>
      <c r="C394" t="s">
        <v>732</v>
      </c>
      <c r="D394" t="s">
        <v>922</v>
      </c>
      <c r="E394">
        <v>46620</v>
      </c>
      <c r="F394">
        <v>25270</v>
      </c>
      <c r="G394">
        <v>17250</v>
      </c>
      <c r="H394">
        <v>9300</v>
      </c>
      <c r="I394">
        <v>6750</v>
      </c>
      <c r="J394">
        <v>3370</v>
      </c>
      <c r="K394">
        <v>1170</v>
      </c>
      <c r="L394">
        <v>180</v>
      </c>
      <c r="M394">
        <v>70</v>
      </c>
      <c r="N394">
        <v>109980</v>
      </c>
    </row>
    <row r="395" spans="1:14" x14ac:dyDescent="0.25">
      <c r="A395" t="s">
        <v>759</v>
      </c>
      <c r="B395">
        <v>6925</v>
      </c>
      <c r="C395" t="s">
        <v>733</v>
      </c>
      <c r="D395" t="s">
        <v>923</v>
      </c>
      <c r="E395">
        <v>14170</v>
      </c>
      <c r="F395">
        <v>6670</v>
      </c>
      <c r="G395">
        <v>2220</v>
      </c>
      <c r="H395">
        <v>2170</v>
      </c>
      <c r="I395">
        <v>1480</v>
      </c>
      <c r="J395">
        <v>570</v>
      </c>
      <c r="K395">
        <v>150</v>
      </c>
      <c r="L395" t="s">
        <v>48</v>
      </c>
      <c r="M395">
        <v>10</v>
      </c>
      <c r="N395">
        <v>27440</v>
      </c>
    </row>
    <row r="396" spans="1:14" x14ac:dyDescent="0.25">
      <c r="A396" t="s">
        <v>759</v>
      </c>
      <c r="B396">
        <v>6920</v>
      </c>
      <c r="C396" t="s">
        <v>734</v>
      </c>
      <c r="D396" t="s">
        <v>924</v>
      </c>
      <c r="E396">
        <v>15210</v>
      </c>
      <c r="F396">
        <v>26760</v>
      </c>
      <c r="G396">
        <v>18550</v>
      </c>
      <c r="H396">
        <v>9290</v>
      </c>
      <c r="I396">
        <v>6490</v>
      </c>
      <c r="J396">
        <v>2290</v>
      </c>
      <c r="K396">
        <v>800</v>
      </c>
      <c r="L396">
        <v>90</v>
      </c>
      <c r="M396">
        <v>80</v>
      </c>
      <c r="N396">
        <v>79560</v>
      </c>
    </row>
    <row r="397" spans="1:14" x14ac:dyDescent="0.25">
      <c r="A397" t="s">
        <v>759</v>
      </c>
      <c r="B397">
        <v>6910</v>
      </c>
      <c r="C397" t="s">
        <v>735</v>
      </c>
      <c r="D397" t="s">
        <v>925</v>
      </c>
      <c r="E397">
        <v>19170</v>
      </c>
      <c r="F397">
        <v>8060</v>
      </c>
      <c r="G397">
        <v>2640</v>
      </c>
      <c r="H397">
        <v>1640</v>
      </c>
      <c r="I397">
        <v>850</v>
      </c>
      <c r="J397">
        <v>330</v>
      </c>
      <c r="K397">
        <v>60</v>
      </c>
      <c r="L397" t="s">
        <v>48</v>
      </c>
      <c r="M397">
        <v>20</v>
      </c>
      <c r="N397">
        <v>32760</v>
      </c>
    </row>
    <row r="398" spans="1:14" x14ac:dyDescent="0.25">
      <c r="A398" t="s">
        <v>759</v>
      </c>
      <c r="B398">
        <v>6945</v>
      </c>
      <c r="C398" t="s">
        <v>736</v>
      </c>
      <c r="D398" t="s">
        <v>926</v>
      </c>
      <c r="E398">
        <v>6150</v>
      </c>
      <c r="F398">
        <v>13070</v>
      </c>
      <c r="G398">
        <v>11840</v>
      </c>
      <c r="H398">
        <v>4170</v>
      </c>
      <c r="I398">
        <v>4000</v>
      </c>
      <c r="J398">
        <v>2290</v>
      </c>
      <c r="K398">
        <v>670</v>
      </c>
      <c r="L398">
        <v>60</v>
      </c>
      <c r="M398">
        <v>30</v>
      </c>
      <c r="N398">
        <v>42260</v>
      </c>
    </row>
    <row r="399" spans="1:14" x14ac:dyDescent="0.25">
      <c r="A399" t="s">
        <v>759</v>
      </c>
      <c r="B399">
        <v>6840</v>
      </c>
      <c r="C399" t="s">
        <v>737</v>
      </c>
      <c r="D399" t="s">
        <v>927</v>
      </c>
      <c r="E399">
        <v>510</v>
      </c>
      <c r="F399">
        <v>3330</v>
      </c>
      <c r="G399">
        <v>7080</v>
      </c>
      <c r="H399">
        <v>8990</v>
      </c>
      <c r="I399">
        <v>7200</v>
      </c>
      <c r="J399">
        <v>7700</v>
      </c>
      <c r="K399">
        <v>5380</v>
      </c>
      <c r="L399">
        <v>1760</v>
      </c>
      <c r="M399">
        <v>670</v>
      </c>
      <c r="N399">
        <v>42630</v>
      </c>
    </row>
    <row r="400" spans="1:14" x14ac:dyDescent="0.25">
      <c r="A400" t="s">
        <v>759</v>
      </c>
      <c r="B400">
        <v>6935</v>
      </c>
      <c r="C400" t="s">
        <v>738</v>
      </c>
      <c r="D400" t="s">
        <v>928</v>
      </c>
      <c r="E400">
        <v>6700</v>
      </c>
      <c r="F400">
        <v>14920</v>
      </c>
      <c r="G400">
        <v>17940</v>
      </c>
      <c r="H400">
        <v>12590</v>
      </c>
      <c r="I400">
        <v>8180</v>
      </c>
      <c r="J400">
        <v>5690</v>
      </c>
      <c r="K400">
        <v>2620</v>
      </c>
      <c r="L400">
        <v>550</v>
      </c>
      <c r="M400">
        <v>190</v>
      </c>
      <c r="N400">
        <v>69380</v>
      </c>
    </row>
    <row r="402" spans="1:1" x14ac:dyDescent="0.25">
      <c r="A402" s="70" t="s">
        <v>1461</v>
      </c>
    </row>
  </sheetData>
  <sheetProtection algorithmName="SHA-512" hashValue="2WZ/l72S+oH2oBZv9bXufpCXGynQL9SkyYeeYh3lZJRuTRgA05FVnWIh50pgHYb7GVPNdaXC5TmFF13oUk8fvA==" saltValue="uoqFj/CFQ6KJvWkJmxDViQ==" spinCount="100000" sheet="1" objects="1" scenarios="1"/>
  <autoFilter ref="A1:N400" xr:uid="{A4F725CF-07AE-41DF-B13F-78921B82555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C3D74-CDCA-4819-8CE1-2C43BB7D7176}">
  <dimension ref="A1:AB40"/>
  <sheetViews>
    <sheetView topLeftCell="E1" workbookViewId="0">
      <selection activeCell="A11" sqref="A11:AB11"/>
    </sheetView>
  </sheetViews>
  <sheetFormatPr defaultColWidth="9.140625" defaultRowHeight="12.75" x14ac:dyDescent="0.2"/>
  <cols>
    <col min="1" max="1" width="34.140625" style="42" customWidth="1"/>
    <col min="2" max="2" width="11.5703125" style="42" bestFit="1" customWidth="1"/>
    <col min="3" max="9" width="9.140625" style="42" bestFit="1" customWidth="1"/>
    <col min="10" max="10" width="10.140625" style="42" bestFit="1" customWidth="1"/>
    <col min="11" max="18" width="9.140625" style="42"/>
    <col min="19" max="19" width="12.42578125" style="42" customWidth="1"/>
    <col min="20" max="20" width="11" style="42" customWidth="1"/>
    <col min="21" max="21" width="12.140625" style="42" customWidth="1"/>
    <col min="22" max="22" width="13.140625" style="42" bestFit="1" customWidth="1"/>
    <col min="23" max="23" width="11.85546875" style="42" bestFit="1" customWidth="1"/>
    <col min="24" max="26" width="13.140625" style="42" bestFit="1" customWidth="1"/>
    <col min="27" max="27" width="11.85546875" style="42" bestFit="1" customWidth="1"/>
    <col min="28" max="28" width="18.85546875" style="42" bestFit="1" customWidth="1"/>
    <col min="29" max="16384" width="9.140625" style="42"/>
  </cols>
  <sheetData>
    <row r="1" spans="1:28" s="40" customFormat="1" x14ac:dyDescent="0.2">
      <c r="A1" s="39" t="s">
        <v>0</v>
      </c>
      <c r="B1" s="39"/>
      <c r="C1" s="39"/>
      <c r="D1" s="39"/>
      <c r="E1" s="39"/>
      <c r="F1" s="39"/>
      <c r="G1" s="39"/>
      <c r="H1" s="39"/>
      <c r="I1" s="39"/>
      <c r="J1" s="39"/>
      <c r="K1" s="296" t="s">
        <v>930</v>
      </c>
      <c r="L1" s="296"/>
      <c r="M1" s="296"/>
      <c r="N1" s="296"/>
      <c r="O1" s="296"/>
      <c r="P1" s="296"/>
      <c r="Q1" s="296"/>
      <c r="R1" s="296"/>
      <c r="S1" s="296"/>
      <c r="T1" s="296" t="s">
        <v>932</v>
      </c>
      <c r="U1" s="296"/>
      <c r="V1" s="296"/>
      <c r="W1" s="296"/>
      <c r="X1" s="296"/>
      <c r="Y1" s="296"/>
      <c r="Z1" s="296"/>
      <c r="AA1" s="296"/>
      <c r="AB1" s="39"/>
    </row>
    <row r="2" spans="1:28" x14ac:dyDescent="0.2">
      <c r="A2" s="27" t="s">
        <v>1</v>
      </c>
      <c r="B2" s="28" t="s">
        <v>2</v>
      </c>
      <c r="C2" s="28" t="s">
        <v>3</v>
      </c>
      <c r="D2" s="28" t="s">
        <v>4</v>
      </c>
      <c r="E2" s="28" t="s">
        <v>5</v>
      </c>
      <c r="F2" s="28" t="s">
        <v>6</v>
      </c>
      <c r="G2" s="28" t="s">
        <v>7</v>
      </c>
      <c r="H2" s="28" t="s">
        <v>8</v>
      </c>
      <c r="I2" s="28" t="s">
        <v>9</v>
      </c>
      <c r="J2" s="39" t="s">
        <v>71</v>
      </c>
      <c r="K2" s="41" t="s">
        <v>743</v>
      </c>
      <c r="L2" s="41" t="s">
        <v>744</v>
      </c>
      <c r="M2" s="41" t="s">
        <v>745</v>
      </c>
      <c r="N2" s="41" t="s">
        <v>746</v>
      </c>
      <c r="O2" s="41" t="s">
        <v>747</v>
      </c>
      <c r="P2" s="41" t="s">
        <v>748</v>
      </c>
      <c r="Q2" s="41" t="s">
        <v>749</v>
      </c>
      <c r="R2" s="41" t="s">
        <v>750</v>
      </c>
      <c r="S2" s="41" t="s">
        <v>931</v>
      </c>
      <c r="T2" s="28" t="s">
        <v>2</v>
      </c>
      <c r="U2" s="28" t="s">
        <v>3</v>
      </c>
      <c r="V2" s="28" t="s">
        <v>4</v>
      </c>
      <c r="W2" s="28" t="s">
        <v>5</v>
      </c>
      <c r="X2" s="28" t="s">
        <v>6</v>
      </c>
      <c r="Y2" s="28" t="s">
        <v>7</v>
      </c>
      <c r="Z2" s="28" t="s">
        <v>8</v>
      </c>
      <c r="AA2" s="28" t="s">
        <v>9</v>
      </c>
      <c r="AB2" s="39" t="s">
        <v>948</v>
      </c>
    </row>
    <row r="3" spans="1:28" x14ac:dyDescent="0.2">
      <c r="A3" s="18" t="s">
        <v>10</v>
      </c>
      <c r="B3" s="29">
        <v>716.37999999999988</v>
      </c>
      <c r="C3" s="29">
        <v>835.77666666666664</v>
      </c>
      <c r="D3" s="29">
        <v>955.17333333333318</v>
      </c>
      <c r="E3" s="29">
        <v>1074.57</v>
      </c>
      <c r="F3" s="29">
        <v>1313.3633333333335</v>
      </c>
      <c r="G3" s="29">
        <v>1552.1566666666665</v>
      </c>
      <c r="H3" s="29">
        <v>1790.95</v>
      </c>
      <c r="I3" s="29">
        <v>2149.14</v>
      </c>
      <c r="J3" s="43">
        <f>AVERAGE(B3:I3)</f>
        <v>1298.43875</v>
      </c>
      <c r="K3" s="41" t="str">
        <f>VLOOKUP($A$3,'Council Tax Distribution '!$D$2:$N$400,2,FALSE)</f>
        <v>-</v>
      </c>
      <c r="L3" s="41">
        <f>VLOOKUP(A3,'Council Tax Distribution '!$D$2:$N$400,3,FALSE)</f>
        <v>300</v>
      </c>
      <c r="M3" s="41">
        <f>VLOOKUP(A3,'Council Tax Distribution '!$D$2:$N$400,4,FALSE)</f>
        <v>670</v>
      </c>
      <c r="N3" s="41">
        <f>VLOOKUP(A3,'Council Tax Distribution '!$D$2:$N$400,5,FALSE)</f>
        <v>870</v>
      </c>
      <c r="O3" s="41">
        <f>VLOOKUP(A3,'Council Tax Distribution '!$D$2:$N$400,6,FALSE)</f>
        <v>2820</v>
      </c>
      <c r="P3" s="41">
        <f>VLOOKUP(A3,'Council Tax Distribution '!$D$2:$N$400,7,FALSE)</f>
        <v>1310</v>
      </c>
      <c r="Q3" s="41">
        <f>VLOOKUP(A3,'Council Tax Distribution '!$D$2:$N$400,8,FALSE)</f>
        <v>1260</v>
      </c>
      <c r="R3" s="41">
        <f>VLOOKUP(A3,'Council Tax Distribution '!$D$2:$N$400,9,FALSE)</f>
        <v>220</v>
      </c>
      <c r="S3" s="41">
        <f>SUM(K3:R3)</f>
        <v>7450</v>
      </c>
      <c r="T3" s="41" t="e">
        <f>K3*B3</f>
        <v>#VALUE!</v>
      </c>
      <c r="U3" s="41">
        <f t="shared" ref="U3:AA3" si="0">L3*C3</f>
        <v>250733</v>
      </c>
      <c r="V3" s="41">
        <f t="shared" si="0"/>
        <v>639966.13333333319</v>
      </c>
      <c r="W3" s="41">
        <f t="shared" si="0"/>
        <v>934875.89999999991</v>
      </c>
      <c r="X3" s="41">
        <f t="shared" si="0"/>
        <v>3703684.6000000006</v>
      </c>
      <c r="Y3" s="41">
        <f t="shared" si="0"/>
        <v>2033325.2333333332</v>
      </c>
      <c r="Z3" s="41">
        <f t="shared" si="0"/>
        <v>2256597</v>
      </c>
      <c r="AA3" s="41">
        <f t="shared" si="0"/>
        <v>472810.8</v>
      </c>
      <c r="AB3" s="44" cm="1">
        <f t="array" ref="AB3">SUM(U3:AA3/S3)</f>
        <v>1381.4755257270695</v>
      </c>
    </row>
    <row r="4" spans="1:28" x14ac:dyDescent="0.2">
      <c r="A4" s="18" t="s">
        <v>53</v>
      </c>
      <c r="B4" s="29">
        <v>1189.8866666666665</v>
      </c>
      <c r="C4" s="29">
        <v>1388.201111111111</v>
      </c>
      <c r="D4" s="29">
        <v>1586.5155555555555</v>
      </c>
      <c r="E4" s="29">
        <v>1784.83</v>
      </c>
      <c r="F4" s="29">
        <v>2181.4588888888889</v>
      </c>
      <c r="G4" s="29">
        <v>2578.0877777777778</v>
      </c>
      <c r="H4" s="29">
        <v>2974.7166666666667</v>
      </c>
      <c r="I4" s="29">
        <v>3569.66</v>
      </c>
      <c r="J4" s="43">
        <f t="shared" ref="J4:J35" si="1">AVERAGE(B4:I4)</f>
        <v>2156.6695833333333</v>
      </c>
      <c r="K4" s="41">
        <f>VLOOKUP(A4,'Council Tax Distribution '!$D$2:$N$400,2,FALSE)</f>
        <v>6190</v>
      </c>
      <c r="L4" s="41">
        <f>VLOOKUP(A4,'Council Tax Distribution '!$D$2:$N$400,3,FALSE)</f>
        <v>11780</v>
      </c>
      <c r="M4" s="41">
        <f>VLOOKUP(A4,'Council Tax Distribution '!$D$2:$N$400,4,FALSE)</f>
        <v>46220</v>
      </c>
      <c r="N4" s="41">
        <f>VLOOKUP(A4,'Council Tax Distribution '!$D$2:$N$400,5,FALSE)</f>
        <v>9930</v>
      </c>
      <c r="O4" s="41">
        <f>VLOOKUP(A4,'Council Tax Distribution '!$D$2:$N$400,6,FALSE)</f>
        <v>1740</v>
      </c>
      <c r="P4" s="41">
        <f>VLOOKUP(A4,'Council Tax Distribution '!$D$2:$N$400,7,FALSE)</f>
        <v>350</v>
      </c>
      <c r="Q4" s="41">
        <f>VLOOKUP(A4,'Council Tax Distribution '!$D$2:$N$400,8,FALSE)</f>
        <v>40</v>
      </c>
      <c r="R4" s="41">
        <f>VLOOKUP(A4,'Council Tax Distribution '!$D$2:$N$400,9,FALSE)</f>
        <v>20</v>
      </c>
      <c r="S4" s="41">
        <f t="shared" ref="S4:S35" si="2">SUM(K4:R4)</f>
        <v>76270</v>
      </c>
      <c r="T4" s="41">
        <f t="shared" ref="T4:T35" si="3">K4*B4</f>
        <v>7365398.4666666659</v>
      </c>
      <c r="U4" s="41">
        <f t="shared" ref="U4:U35" si="4">L4*C4</f>
        <v>16353009.088888887</v>
      </c>
      <c r="V4" s="41">
        <f t="shared" ref="V4:V35" si="5">M4*D4</f>
        <v>73328748.977777779</v>
      </c>
      <c r="W4" s="41">
        <f t="shared" ref="W4:W35" si="6">N4*E4</f>
        <v>17723361.899999999</v>
      </c>
      <c r="X4" s="41">
        <f t="shared" ref="X4:X35" si="7">O4*F4</f>
        <v>3795738.4666666668</v>
      </c>
      <c r="Y4" s="41">
        <f t="shared" ref="Y4:Y35" si="8">P4*G4</f>
        <v>902330.72222222225</v>
      </c>
      <c r="Z4" s="41">
        <f t="shared" ref="Z4:Z35" si="9">Q4*H4</f>
        <v>118988.66666666667</v>
      </c>
      <c r="AA4" s="41">
        <f t="shared" ref="AA4:AA35" si="10">R4*I4</f>
        <v>71393.2</v>
      </c>
      <c r="AB4" s="44" cm="1">
        <f t="array" ref="AB4">SUM(T4:AA4/S4)</f>
        <v>1568.8864493101992</v>
      </c>
    </row>
    <row r="5" spans="1:28" x14ac:dyDescent="0.2">
      <c r="A5" s="18" t="s">
        <v>11</v>
      </c>
      <c r="B5" s="29">
        <v>1164.1933333333332</v>
      </c>
      <c r="C5" s="29">
        <v>1358.2255555555555</v>
      </c>
      <c r="D5" s="29">
        <v>1552.2577777777776</v>
      </c>
      <c r="E5" s="29">
        <v>1746.29</v>
      </c>
      <c r="F5" s="29">
        <v>2134.3544444444447</v>
      </c>
      <c r="G5" s="29">
        <v>2522.4188888888889</v>
      </c>
      <c r="H5" s="29">
        <v>2910.4833333333336</v>
      </c>
      <c r="I5" s="29">
        <v>3492.58</v>
      </c>
      <c r="J5" s="43">
        <f t="shared" si="1"/>
        <v>2110.1004166666667</v>
      </c>
      <c r="K5" s="41">
        <f>VLOOKUP(A5,'Council Tax Distribution '!$D$2:$N$400,2,FALSE)</f>
        <v>4170</v>
      </c>
      <c r="L5" s="41">
        <f>VLOOKUP(A5,'Council Tax Distribution '!$D$2:$N$400,3,FALSE)</f>
        <v>9830</v>
      </c>
      <c r="M5" s="41">
        <f>VLOOKUP(A5,'Council Tax Distribution '!$D$2:$N$400,4,FALSE)</f>
        <v>30490</v>
      </c>
      <c r="N5" s="41">
        <f>VLOOKUP(A5,'Council Tax Distribution '!$D$2:$N$400,5,FALSE)</f>
        <v>36590</v>
      </c>
      <c r="O5" s="41">
        <f>VLOOKUP(A5,'Council Tax Distribution '!$D$2:$N$400,6,FALSE)</f>
        <v>32290</v>
      </c>
      <c r="P5" s="41">
        <f>VLOOKUP(A5,'Council Tax Distribution '!$D$2:$N$400,7,FALSE)</f>
        <v>19910</v>
      </c>
      <c r="Q5" s="41">
        <f>VLOOKUP(A5,'Council Tax Distribution '!$D$2:$N$400,8,FALSE)</f>
        <v>16310</v>
      </c>
      <c r="R5" s="41">
        <f>VLOOKUP(A5,'Council Tax Distribution '!$D$2:$N$400,9,FALSE)</f>
        <v>4220</v>
      </c>
      <c r="S5" s="41">
        <f t="shared" si="2"/>
        <v>153810</v>
      </c>
      <c r="T5" s="41">
        <f t="shared" si="3"/>
        <v>4854686.1999999993</v>
      </c>
      <c r="U5" s="41">
        <f t="shared" si="4"/>
        <v>13351357.21111111</v>
      </c>
      <c r="V5" s="41">
        <f t="shared" si="5"/>
        <v>47328339.644444443</v>
      </c>
      <c r="W5" s="41">
        <f t="shared" si="6"/>
        <v>63896751.100000001</v>
      </c>
      <c r="X5" s="41">
        <f t="shared" si="7"/>
        <v>68918305.01111111</v>
      </c>
      <c r="Y5" s="41">
        <f t="shared" si="8"/>
        <v>50221360.077777781</v>
      </c>
      <c r="Z5" s="41">
        <f t="shared" si="9"/>
        <v>47469983.166666672</v>
      </c>
      <c r="AA5" s="41">
        <f t="shared" si="10"/>
        <v>14738687.6</v>
      </c>
      <c r="AB5" s="44" cm="1">
        <f t="array" ref="AB5">SUM(T5:AA5/S5)</f>
        <v>2020.541382297062</v>
      </c>
    </row>
    <row r="6" spans="1:28" x14ac:dyDescent="0.2">
      <c r="A6" s="18" t="s">
        <v>12</v>
      </c>
      <c r="B6" s="29">
        <v>1281.9933333333333</v>
      </c>
      <c r="C6" s="29">
        <v>1495.6588888888889</v>
      </c>
      <c r="D6" s="29">
        <v>1709.3244444444445</v>
      </c>
      <c r="E6" s="29">
        <v>1922.99</v>
      </c>
      <c r="F6" s="29">
        <v>2350.3211111111113</v>
      </c>
      <c r="G6" s="29">
        <v>2777.652222222222</v>
      </c>
      <c r="H6" s="29">
        <v>3204.9833333333336</v>
      </c>
      <c r="I6" s="29">
        <v>3845.98</v>
      </c>
      <c r="J6" s="43">
        <f t="shared" si="1"/>
        <v>2323.6129166666665</v>
      </c>
      <c r="K6" s="41">
        <f>VLOOKUP(A6,'Council Tax Distribution '!$D$2:$N$400,2,FALSE)</f>
        <v>4490</v>
      </c>
      <c r="L6" s="41">
        <f>VLOOKUP(A6,'Council Tax Distribution '!$D$2:$N$400,3,FALSE)</f>
        <v>10800</v>
      </c>
      <c r="M6" s="41">
        <f>VLOOKUP(A6,'Council Tax Distribution '!$D$2:$N$400,4,FALSE)</f>
        <v>30110</v>
      </c>
      <c r="N6" s="41">
        <f>VLOOKUP(A6,'Council Tax Distribution '!$D$2:$N$400,5,FALSE)</f>
        <v>27660</v>
      </c>
      <c r="O6" s="41">
        <f>VLOOKUP(A6,'Council Tax Distribution '!$D$2:$N$400,6,FALSE)</f>
        <v>19370</v>
      </c>
      <c r="P6" s="41">
        <f>VLOOKUP(A6,'Council Tax Distribution '!$D$2:$N$400,7,FALSE)</f>
        <v>4990</v>
      </c>
      <c r="Q6" s="41">
        <f>VLOOKUP(A6,'Council Tax Distribution '!$D$2:$N$400,8,FALSE)</f>
        <v>1700</v>
      </c>
      <c r="R6" s="41">
        <f>VLOOKUP(A6,'Council Tax Distribution '!$D$2:$N$400,9,FALSE)</f>
        <v>50</v>
      </c>
      <c r="S6" s="41">
        <f t="shared" si="2"/>
        <v>99170</v>
      </c>
      <c r="T6" s="41">
        <f t="shared" si="3"/>
        <v>5756150.0666666664</v>
      </c>
      <c r="U6" s="41">
        <f t="shared" si="4"/>
        <v>16153116</v>
      </c>
      <c r="V6" s="41">
        <f t="shared" si="5"/>
        <v>51467759.022222221</v>
      </c>
      <c r="W6" s="41">
        <f t="shared" si="6"/>
        <v>53189903.399999999</v>
      </c>
      <c r="X6" s="41">
        <f t="shared" si="7"/>
        <v>45525719.922222227</v>
      </c>
      <c r="Y6" s="41">
        <f t="shared" si="8"/>
        <v>13860484.588888887</v>
      </c>
      <c r="Z6" s="41">
        <f t="shared" si="9"/>
        <v>5448471.666666667</v>
      </c>
      <c r="AA6" s="41">
        <f t="shared" si="10"/>
        <v>192299</v>
      </c>
      <c r="AB6" s="44" cm="1">
        <f t="array" ref="AB6">SUM(T6:AA6/S6)</f>
        <v>1931.9744243890959</v>
      </c>
    </row>
    <row r="7" spans="1:28" x14ac:dyDescent="0.2">
      <c r="A7" s="18" t="s">
        <v>13</v>
      </c>
      <c r="B7" s="29">
        <v>1210.0466666666666</v>
      </c>
      <c r="C7" s="29">
        <v>1411.721111111111</v>
      </c>
      <c r="D7" s="29">
        <v>1613.3955555555553</v>
      </c>
      <c r="E7" s="29">
        <v>1815.07</v>
      </c>
      <c r="F7" s="29">
        <v>2218.4188888888889</v>
      </c>
      <c r="G7" s="29">
        <v>2621.7677777777776</v>
      </c>
      <c r="H7" s="29">
        <v>3025.1166666666668</v>
      </c>
      <c r="I7" s="29">
        <v>3630.14</v>
      </c>
      <c r="J7" s="43">
        <f t="shared" si="1"/>
        <v>2193.2095833333333</v>
      </c>
      <c r="K7" s="41">
        <f>VLOOKUP(A7,'Council Tax Distribution '!$D$2:$N$400,2,FALSE)</f>
        <v>5810</v>
      </c>
      <c r="L7" s="41">
        <f>VLOOKUP(A7,'Council Tax Distribution '!$D$2:$N$400,3,FALSE)</f>
        <v>13210</v>
      </c>
      <c r="M7" s="41">
        <f>VLOOKUP(A7,'Council Tax Distribution '!$D$2:$N$400,4,FALSE)</f>
        <v>37490</v>
      </c>
      <c r="N7" s="41">
        <f>VLOOKUP(A7,'Council Tax Distribution '!$D$2:$N$400,5,FALSE)</f>
        <v>35620</v>
      </c>
      <c r="O7" s="41">
        <f>VLOOKUP(A7,'Council Tax Distribution '!$D$2:$N$400,6,FALSE)</f>
        <v>22290</v>
      </c>
      <c r="P7" s="41">
        <f>VLOOKUP(A7,'Council Tax Distribution '!$D$2:$N$400,7,FALSE)</f>
        <v>6430</v>
      </c>
      <c r="Q7" s="41">
        <f>VLOOKUP(A7,'Council Tax Distribution '!$D$2:$N$400,8,FALSE)</f>
        <v>3420</v>
      </c>
      <c r="R7" s="41">
        <f>VLOOKUP(A7,'Council Tax Distribution '!$D$2:$N$400,9,FALSE)</f>
        <v>250</v>
      </c>
      <c r="S7" s="41">
        <f t="shared" si="2"/>
        <v>124520</v>
      </c>
      <c r="T7" s="41">
        <f t="shared" si="3"/>
        <v>7030371.1333333328</v>
      </c>
      <c r="U7" s="41">
        <f t="shared" si="4"/>
        <v>18648835.877777778</v>
      </c>
      <c r="V7" s="41">
        <f t="shared" si="5"/>
        <v>60486199.37777777</v>
      </c>
      <c r="W7" s="41">
        <f t="shared" si="6"/>
        <v>64652793.399999999</v>
      </c>
      <c r="X7" s="41">
        <f t="shared" si="7"/>
        <v>49448557.033333331</v>
      </c>
      <c r="Y7" s="41">
        <f t="shared" si="8"/>
        <v>16857966.811111111</v>
      </c>
      <c r="Z7" s="41">
        <f t="shared" si="9"/>
        <v>10345899</v>
      </c>
      <c r="AA7" s="41">
        <f t="shared" si="10"/>
        <v>907535</v>
      </c>
      <c r="AB7" s="44" cm="1">
        <f t="array" ref="AB7">SUM(T7:AA7/S7)</f>
        <v>1834.0680825034801</v>
      </c>
    </row>
    <row r="8" spans="1:28" x14ac:dyDescent="0.2">
      <c r="A8" s="18" t="s">
        <v>14</v>
      </c>
      <c r="B8" s="29">
        <v>1157.8133333333333</v>
      </c>
      <c r="C8" s="29">
        <v>1350.7822222222223</v>
      </c>
      <c r="D8" s="29">
        <v>1543.751111111111</v>
      </c>
      <c r="E8" s="29">
        <v>1736.72</v>
      </c>
      <c r="F8" s="29">
        <v>2122.6577777777779</v>
      </c>
      <c r="G8" s="29">
        <v>2508.5955555555556</v>
      </c>
      <c r="H8" s="29">
        <v>2894.5333333333333</v>
      </c>
      <c r="I8" s="29">
        <v>3473.44</v>
      </c>
      <c r="J8" s="43">
        <f t="shared" si="1"/>
        <v>2098.5366666666664</v>
      </c>
      <c r="K8" s="41">
        <f>VLOOKUP(A8,'Council Tax Distribution '!$D$2:$N$400,2,FALSE)</f>
        <v>1990</v>
      </c>
      <c r="L8" s="41">
        <f>VLOOKUP(A8,'Council Tax Distribution '!$D$2:$N$400,3,FALSE)</f>
        <v>10340</v>
      </c>
      <c r="M8" s="41">
        <f>VLOOKUP(A8,'Council Tax Distribution '!$D$2:$N$400,4,FALSE)</f>
        <v>29880</v>
      </c>
      <c r="N8" s="41">
        <f>VLOOKUP(A8,'Council Tax Distribution '!$D$2:$N$400,5,FALSE)</f>
        <v>36280</v>
      </c>
      <c r="O8" s="41">
        <f>VLOOKUP(A8,'Council Tax Distribution '!$D$2:$N$400,6,FALSE)</f>
        <v>29370</v>
      </c>
      <c r="P8" s="41">
        <f>VLOOKUP(A8,'Council Tax Distribution '!$D$2:$N$400,7,FALSE)</f>
        <v>18180</v>
      </c>
      <c r="Q8" s="41">
        <f>VLOOKUP(A8,'Council Tax Distribution '!$D$2:$N$400,8,FALSE)</f>
        <v>13750</v>
      </c>
      <c r="R8" s="41">
        <f>VLOOKUP(A8,'Council Tax Distribution '!$D$2:$N$400,9,FALSE)</f>
        <v>1610</v>
      </c>
      <c r="S8" s="41">
        <f t="shared" si="2"/>
        <v>141400</v>
      </c>
      <c r="T8" s="41">
        <f t="shared" si="3"/>
        <v>2304048.5333333332</v>
      </c>
      <c r="U8" s="41">
        <f t="shared" si="4"/>
        <v>13967088.177777778</v>
      </c>
      <c r="V8" s="41">
        <f t="shared" si="5"/>
        <v>46127283.199999996</v>
      </c>
      <c r="W8" s="41">
        <f t="shared" si="6"/>
        <v>63008201.600000001</v>
      </c>
      <c r="X8" s="41">
        <f t="shared" si="7"/>
        <v>62342458.933333337</v>
      </c>
      <c r="Y8" s="41">
        <f t="shared" si="8"/>
        <v>45606267.200000003</v>
      </c>
      <c r="Z8" s="41">
        <f t="shared" si="9"/>
        <v>39799833.333333336</v>
      </c>
      <c r="AA8" s="41">
        <f t="shared" si="10"/>
        <v>5592238.4000000004</v>
      </c>
      <c r="AB8" s="44" cm="1">
        <f t="array" ref="AB8">SUM(T8:AA8/S8)</f>
        <v>1971.339599559956</v>
      </c>
    </row>
    <row r="9" spans="1:28" x14ac:dyDescent="0.2">
      <c r="A9" s="18" t="s">
        <v>15</v>
      </c>
      <c r="B9" s="29">
        <v>1194.8133333333333</v>
      </c>
      <c r="C9" s="29">
        <v>1393.9488888888889</v>
      </c>
      <c r="D9" s="29">
        <v>1593.0844444444444</v>
      </c>
      <c r="E9" s="29">
        <v>1792.22</v>
      </c>
      <c r="F9" s="29">
        <v>2190.4911111111114</v>
      </c>
      <c r="G9" s="29">
        <v>2588.7622222222221</v>
      </c>
      <c r="H9" s="29">
        <v>2987.0333333333333</v>
      </c>
      <c r="I9" s="29">
        <v>3584.44</v>
      </c>
      <c r="J9" s="43">
        <f t="shared" si="1"/>
        <v>2165.5991666666664</v>
      </c>
      <c r="K9" s="41">
        <f>VLOOKUP(A9,'Council Tax Distribution '!$D$2:$N$400,2,FALSE)</f>
        <v>3640</v>
      </c>
      <c r="L9" s="41">
        <f>VLOOKUP(A9,'Council Tax Distribution '!$D$2:$N$400,3,FALSE)</f>
        <v>12260</v>
      </c>
      <c r="M9" s="41">
        <f>VLOOKUP(A9,'Council Tax Distribution '!$D$2:$N$400,4,FALSE)</f>
        <v>20720</v>
      </c>
      <c r="N9" s="41">
        <f>VLOOKUP(A9,'Council Tax Distribution '!$D$2:$N$400,5,FALSE)</f>
        <v>26200</v>
      </c>
      <c r="O9" s="41">
        <f>VLOOKUP(A9,'Council Tax Distribution '!$D$2:$N$400,6,FALSE)</f>
        <v>18970</v>
      </c>
      <c r="P9" s="41">
        <f>VLOOKUP(A9,'Council Tax Distribution '!$D$2:$N$400,7,FALSE)</f>
        <v>12330</v>
      </c>
      <c r="Q9" s="41">
        <f>VLOOKUP(A9,'Council Tax Distribution '!$D$2:$N$400,8,FALSE)</f>
        <v>12690</v>
      </c>
      <c r="R9" s="41">
        <f>VLOOKUP(A9,'Council Tax Distribution '!$D$2:$N$400,9,FALSE)</f>
        <v>4720</v>
      </c>
      <c r="S9" s="41">
        <f t="shared" si="2"/>
        <v>111530</v>
      </c>
      <c r="T9" s="41">
        <f t="shared" si="3"/>
        <v>4349120.5333333332</v>
      </c>
      <c r="U9" s="41">
        <f t="shared" si="4"/>
        <v>17089813.377777778</v>
      </c>
      <c r="V9" s="41">
        <f t="shared" si="5"/>
        <v>33008709.688888889</v>
      </c>
      <c r="W9" s="41">
        <f t="shared" si="6"/>
        <v>46956164</v>
      </c>
      <c r="X9" s="41">
        <f t="shared" si="7"/>
        <v>41553616.377777785</v>
      </c>
      <c r="Y9" s="41">
        <f t="shared" si="8"/>
        <v>31919438.199999999</v>
      </c>
      <c r="Z9" s="41">
        <f t="shared" si="9"/>
        <v>37905453</v>
      </c>
      <c r="AA9" s="41">
        <f t="shared" si="10"/>
        <v>16918556.800000001</v>
      </c>
      <c r="AB9" s="44" cm="1">
        <f t="array" ref="AB9">SUM(T9:AA9/S9)</f>
        <v>2059.5433692977476</v>
      </c>
    </row>
    <row r="10" spans="1:28" x14ac:dyDescent="0.2">
      <c r="A10" s="18" t="s">
        <v>16</v>
      </c>
      <c r="B10" s="29">
        <v>1310.44</v>
      </c>
      <c r="C10" s="29">
        <v>1528.8466666666668</v>
      </c>
      <c r="D10" s="29">
        <v>1747.2533333333333</v>
      </c>
      <c r="E10" s="29">
        <v>1965.66</v>
      </c>
      <c r="F10" s="29">
        <v>2402.4733333333338</v>
      </c>
      <c r="G10" s="29">
        <v>2839.2866666666669</v>
      </c>
      <c r="H10" s="29">
        <v>3276.1000000000004</v>
      </c>
      <c r="I10" s="29">
        <v>3931.32</v>
      </c>
      <c r="J10" s="43">
        <f t="shared" si="1"/>
        <v>2375.1725000000001</v>
      </c>
      <c r="K10" s="41">
        <f>VLOOKUP(A10,'Council Tax Distribution '!$D$2:$N$400,2,FALSE)</f>
        <v>3860</v>
      </c>
      <c r="L10" s="41">
        <f>VLOOKUP(A10,'Council Tax Distribution '!$D$2:$N$400,3,FALSE)</f>
        <v>23140</v>
      </c>
      <c r="M10" s="41">
        <f>VLOOKUP(A10,'Council Tax Distribution '!$D$2:$N$400,4,FALSE)</f>
        <v>50260</v>
      </c>
      <c r="N10" s="41">
        <f>VLOOKUP(A10,'Council Tax Distribution '!$D$2:$N$400,5,FALSE)</f>
        <v>39930</v>
      </c>
      <c r="O10" s="41">
        <f>VLOOKUP(A10,'Council Tax Distribution '!$D$2:$N$400,6,FALSE)</f>
        <v>22790</v>
      </c>
      <c r="P10" s="41">
        <f>VLOOKUP(A10,'Council Tax Distribution '!$D$2:$N$400,7,FALSE)</f>
        <v>11930</v>
      </c>
      <c r="Q10" s="41">
        <f>VLOOKUP(A10,'Council Tax Distribution '!$D$2:$N$400,8,FALSE)</f>
        <v>7490</v>
      </c>
      <c r="R10" s="41">
        <f>VLOOKUP(A10,'Council Tax Distribution '!$D$2:$N$400,9,FALSE)</f>
        <v>650</v>
      </c>
      <c r="S10" s="41">
        <f t="shared" si="2"/>
        <v>160050</v>
      </c>
      <c r="T10" s="41">
        <f t="shared" si="3"/>
        <v>5058298.4000000004</v>
      </c>
      <c r="U10" s="41">
        <f t="shared" si="4"/>
        <v>35377511.866666667</v>
      </c>
      <c r="V10" s="41">
        <f t="shared" si="5"/>
        <v>87816952.533333331</v>
      </c>
      <c r="W10" s="41">
        <f t="shared" si="6"/>
        <v>78488803.799999997</v>
      </c>
      <c r="X10" s="41">
        <f t="shared" si="7"/>
        <v>54752367.266666681</v>
      </c>
      <c r="Y10" s="41">
        <f t="shared" si="8"/>
        <v>33872689.933333337</v>
      </c>
      <c r="Z10" s="41">
        <f t="shared" si="9"/>
        <v>24537989.000000004</v>
      </c>
      <c r="AA10" s="41">
        <f t="shared" si="10"/>
        <v>2555358</v>
      </c>
      <c r="AB10" s="44" cm="1">
        <f t="array" ref="AB10">SUM(T10:AA10/S10)</f>
        <v>2014.7452096219931</v>
      </c>
    </row>
    <row r="11" spans="1:28" x14ac:dyDescent="0.2">
      <c r="A11" s="18" t="s">
        <v>17</v>
      </c>
      <c r="B11" s="29">
        <v>1156.9866666666667</v>
      </c>
      <c r="C11" s="29">
        <v>1349.8177777777778</v>
      </c>
      <c r="D11" s="29">
        <v>1542.6488888888889</v>
      </c>
      <c r="E11" s="29">
        <v>1735.48</v>
      </c>
      <c r="F11" s="29">
        <v>2121.1422222222222</v>
      </c>
      <c r="G11" s="29">
        <v>2506.8044444444445</v>
      </c>
      <c r="H11" s="29">
        <v>2892.4666666666667</v>
      </c>
      <c r="I11" s="29">
        <v>3470.96</v>
      </c>
      <c r="J11" s="43">
        <f t="shared" si="1"/>
        <v>2097.0383333333334</v>
      </c>
      <c r="K11" s="41">
        <f>VLOOKUP(A11,'Council Tax Distribution '!$D$2:$N$400,2,FALSE)</f>
        <v>4920</v>
      </c>
      <c r="L11" s="41">
        <f>VLOOKUP(A11,'Council Tax Distribution '!$D$2:$N$400,3,FALSE)</f>
        <v>12830</v>
      </c>
      <c r="M11" s="41">
        <f>VLOOKUP(A11,'Council Tax Distribution '!$D$2:$N$400,4,FALSE)</f>
        <v>33940</v>
      </c>
      <c r="N11" s="41">
        <f>VLOOKUP(A11,'Council Tax Distribution '!$D$2:$N$400,5,FALSE)</f>
        <v>45620</v>
      </c>
      <c r="O11" s="41">
        <f>VLOOKUP(A11,'Council Tax Distribution '!$D$2:$N$400,6,FALSE)</f>
        <v>23690</v>
      </c>
      <c r="P11" s="41">
        <f>VLOOKUP(A11,'Council Tax Distribution '!$D$2:$N$400,7,FALSE)</f>
        <v>10220</v>
      </c>
      <c r="Q11" s="41">
        <f>VLOOKUP(A11,'Council Tax Distribution '!$D$2:$N$400,8,FALSE)</f>
        <v>6990</v>
      </c>
      <c r="R11" s="41">
        <f>VLOOKUP(A11,'Council Tax Distribution '!$D$2:$N$400,9,FALSE)</f>
        <v>1020</v>
      </c>
      <c r="S11" s="41">
        <f t="shared" si="2"/>
        <v>139230</v>
      </c>
      <c r="T11" s="41">
        <f t="shared" si="3"/>
        <v>5692374.4000000004</v>
      </c>
      <c r="U11" s="41">
        <f t="shared" si="4"/>
        <v>17318162.088888887</v>
      </c>
      <c r="V11" s="41">
        <f t="shared" si="5"/>
        <v>52357503.288888887</v>
      </c>
      <c r="W11" s="41">
        <f t="shared" si="6"/>
        <v>79172597.599999994</v>
      </c>
      <c r="X11" s="41">
        <f t="shared" si="7"/>
        <v>50249859.244444445</v>
      </c>
      <c r="Y11" s="41">
        <f t="shared" si="8"/>
        <v>25619541.422222223</v>
      </c>
      <c r="Z11" s="41">
        <f t="shared" si="9"/>
        <v>20218342</v>
      </c>
      <c r="AA11" s="41">
        <f t="shared" si="10"/>
        <v>3540379.2</v>
      </c>
      <c r="AB11" s="44" cm="1">
        <f t="array" ref="AB11">SUM(T11:AA11/S11)</f>
        <v>1825.5315610460707</v>
      </c>
    </row>
    <row r="12" spans="1:28" x14ac:dyDescent="0.2">
      <c r="A12" s="18" t="s">
        <v>18</v>
      </c>
      <c r="B12" s="29">
        <v>1227.8066666666666</v>
      </c>
      <c r="C12" s="29">
        <v>1432.4411111111112</v>
      </c>
      <c r="D12" s="29">
        <v>1637.0755555555554</v>
      </c>
      <c r="E12" s="29">
        <v>1841.71</v>
      </c>
      <c r="F12" s="29">
        <v>2250.9788888888893</v>
      </c>
      <c r="G12" s="29">
        <v>2660.2477777777776</v>
      </c>
      <c r="H12" s="29">
        <v>3069.5166666666669</v>
      </c>
      <c r="I12" s="29">
        <v>3683.42</v>
      </c>
      <c r="J12" s="43">
        <f t="shared" si="1"/>
        <v>2225.3995833333329</v>
      </c>
      <c r="K12" s="41">
        <f>VLOOKUP(A12,'Council Tax Distribution '!$D$2:$N$400,2,FALSE)</f>
        <v>5360</v>
      </c>
      <c r="L12" s="41">
        <f>VLOOKUP(A12,'Council Tax Distribution '!$D$2:$N$400,3,FALSE)</f>
        <v>11910</v>
      </c>
      <c r="M12" s="41">
        <f>VLOOKUP(A12,'Council Tax Distribution '!$D$2:$N$400,4,FALSE)</f>
        <v>34270</v>
      </c>
      <c r="N12" s="41">
        <f>VLOOKUP(A12,'Council Tax Distribution '!$D$2:$N$400,5,FALSE)</f>
        <v>36720</v>
      </c>
      <c r="O12" s="41">
        <f>VLOOKUP(A12,'Council Tax Distribution '!$D$2:$N$400,6,FALSE)</f>
        <v>21250</v>
      </c>
      <c r="P12" s="41">
        <f>VLOOKUP(A12,'Council Tax Distribution '!$D$2:$N$400,7,FALSE)</f>
        <v>9360</v>
      </c>
      <c r="Q12" s="41">
        <f>VLOOKUP(A12,'Council Tax Distribution '!$D$2:$N$400,8,FALSE)</f>
        <v>5900</v>
      </c>
      <c r="R12" s="41">
        <f>VLOOKUP(A12,'Council Tax Distribution '!$D$2:$N$400,9,FALSE)</f>
        <v>950</v>
      </c>
      <c r="S12" s="41">
        <f t="shared" si="2"/>
        <v>125720</v>
      </c>
      <c r="T12" s="41">
        <f t="shared" si="3"/>
        <v>6581043.7333333334</v>
      </c>
      <c r="U12" s="41">
        <f t="shared" si="4"/>
        <v>17060373.633333337</v>
      </c>
      <c r="V12" s="41">
        <f t="shared" si="5"/>
        <v>56102579.288888887</v>
      </c>
      <c r="W12" s="41">
        <f t="shared" si="6"/>
        <v>67627591.200000003</v>
      </c>
      <c r="X12" s="41">
        <f t="shared" si="7"/>
        <v>47833301.388888896</v>
      </c>
      <c r="Y12" s="41">
        <f t="shared" si="8"/>
        <v>24899919.199999999</v>
      </c>
      <c r="Z12" s="41">
        <f t="shared" si="9"/>
        <v>18110148.333333336</v>
      </c>
      <c r="AA12" s="41">
        <f t="shared" si="10"/>
        <v>3499249</v>
      </c>
      <c r="AB12" s="44" cm="1">
        <f t="array" ref="AB12">SUM(T12:AA12/S12)</f>
        <v>1922.63924417577</v>
      </c>
    </row>
    <row r="13" spans="1:28" x14ac:dyDescent="0.2">
      <c r="A13" s="18" t="s">
        <v>19</v>
      </c>
      <c r="B13" s="29">
        <v>1140.1666666666665</v>
      </c>
      <c r="C13" s="29">
        <v>1330.1944444444446</v>
      </c>
      <c r="D13" s="29">
        <v>1520.2222222222222</v>
      </c>
      <c r="E13" s="29">
        <v>1710.25</v>
      </c>
      <c r="F13" s="29">
        <v>2090.3055555555557</v>
      </c>
      <c r="G13" s="29">
        <v>2470.3611111111109</v>
      </c>
      <c r="H13" s="29">
        <v>2850.416666666667</v>
      </c>
      <c r="I13" s="29">
        <v>3420.5</v>
      </c>
      <c r="J13" s="43">
        <f t="shared" si="1"/>
        <v>2066.5520833333335</v>
      </c>
      <c r="K13" s="41">
        <f>VLOOKUP(A13,'Council Tax Distribution '!$D$2:$N$400,2,FALSE)</f>
        <v>10980</v>
      </c>
      <c r="L13" s="41">
        <f>VLOOKUP(A13,'Council Tax Distribution '!$D$2:$N$400,3,FALSE)</f>
        <v>21820</v>
      </c>
      <c r="M13" s="41">
        <f>VLOOKUP(A13,'Council Tax Distribution '!$D$2:$N$400,4,FALSE)</f>
        <v>43450</v>
      </c>
      <c r="N13" s="41">
        <f>VLOOKUP(A13,'Council Tax Distribution '!$D$2:$N$400,5,FALSE)</f>
        <v>25020</v>
      </c>
      <c r="O13" s="41">
        <f>VLOOKUP(A13,'Council Tax Distribution '!$D$2:$N$400,6,FALSE)</f>
        <v>12270</v>
      </c>
      <c r="P13" s="41">
        <f>VLOOKUP(A13,'Council Tax Distribution '!$D$2:$N$400,7,FALSE)</f>
        <v>3800</v>
      </c>
      <c r="Q13" s="41">
        <f>VLOOKUP(A13,'Council Tax Distribution '!$D$2:$N$400,8,FALSE)</f>
        <v>2240</v>
      </c>
      <c r="R13" s="41">
        <f>VLOOKUP(A13,'Council Tax Distribution '!$D$2:$N$400,9,FALSE)</f>
        <v>350</v>
      </c>
      <c r="S13" s="41">
        <f t="shared" si="2"/>
        <v>119930</v>
      </c>
      <c r="T13" s="41">
        <f t="shared" si="3"/>
        <v>12519029.999999998</v>
      </c>
      <c r="U13" s="41">
        <f t="shared" si="4"/>
        <v>29024842.77777778</v>
      </c>
      <c r="V13" s="41">
        <f t="shared" si="5"/>
        <v>66053655.555555552</v>
      </c>
      <c r="W13" s="41">
        <f t="shared" si="6"/>
        <v>42790455</v>
      </c>
      <c r="X13" s="41">
        <f t="shared" si="7"/>
        <v>25648049.166666668</v>
      </c>
      <c r="Y13" s="41">
        <f t="shared" si="8"/>
        <v>9387372.222222222</v>
      </c>
      <c r="Z13" s="41">
        <f t="shared" si="9"/>
        <v>6384933.333333334</v>
      </c>
      <c r="AA13" s="41">
        <f t="shared" si="10"/>
        <v>1197175</v>
      </c>
      <c r="AB13" s="44" cm="1">
        <f t="array" ref="AB13">SUM(T13:AA13/S13)</f>
        <v>1609.3180443221511</v>
      </c>
    </row>
    <row r="14" spans="1:28" x14ac:dyDescent="0.2">
      <c r="A14" s="18" t="s">
        <v>20</v>
      </c>
      <c r="B14" s="29">
        <v>1114.06</v>
      </c>
      <c r="C14" s="29">
        <v>1299.7366666666667</v>
      </c>
      <c r="D14" s="29">
        <v>1485.4133333333332</v>
      </c>
      <c r="E14" s="29">
        <v>1671.09</v>
      </c>
      <c r="F14" s="29">
        <v>2042.4433333333334</v>
      </c>
      <c r="G14" s="29">
        <v>2413.7966666666666</v>
      </c>
      <c r="H14" s="29">
        <v>2785.15</v>
      </c>
      <c r="I14" s="29">
        <v>3342.18</v>
      </c>
      <c r="J14" s="43">
        <f t="shared" si="1"/>
        <v>2019.2337500000001</v>
      </c>
      <c r="K14" s="41">
        <f>VLOOKUP(A14,'Council Tax Distribution '!$D$2:$N$400,2,FALSE)</f>
        <v>7930</v>
      </c>
      <c r="L14" s="41">
        <f>VLOOKUP(A14,'Council Tax Distribution '!$D$2:$N$400,3,FALSE)</f>
        <v>31740</v>
      </c>
      <c r="M14" s="41">
        <f>VLOOKUP(A14,'Council Tax Distribution '!$D$2:$N$400,4,FALSE)</f>
        <v>34890</v>
      </c>
      <c r="N14" s="41">
        <f>VLOOKUP(A14,'Council Tax Distribution '!$D$2:$N$400,5,FALSE)</f>
        <v>23830</v>
      </c>
      <c r="O14" s="41">
        <f>VLOOKUP(A14,'Council Tax Distribution '!$D$2:$N$400,6,FALSE)</f>
        <v>12300</v>
      </c>
      <c r="P14" s="41">
        <f>VLOOKUP(A14,'Council Tax Distribution '!$D$2:$N$400,7,FALSE)</f>
        <v>4570</v>
      </c>
      <c r="Q14" s="41">
        <f>VLOOKUP(A14,'Council Tax Distribution '!$D$2:$N$400,8,FALSE)</f>
        <v>1220</v>
      </c>
      <c r="R14" s="41">
        <f>VLOOKUP(A14,'Council Tax Distribution '!$D$2:$N$400,9,FALSE)</f>
        <v>50</v>
      </c>
      <c r="S14" s="41">
        <f t="shared" si="2"/>
        <v>116530</v>
      </c>
      <c r="T14" s="41">
        <f t="shared" si="3"/>
        <v>8834495.7999999989</v>
      </c>
      <c r="U14" s="41">
        <f t="shared" si="4"/>
        <v>41253641.799999997</v>
      </c>
      <c r="V14" s="41">
        <f t="shared" si="5"/>
        <v>51826071.199999996</v>
      </c>
      <c r="W14" s="41">
        <f t="shared" si="6"/>
        <v>39822074.699999996</v>
      </c>
      <c r="X14" s="41">
        <f t="shared" si="7"/>
        <v>25122053</v>
      </c>
      <c r="Y14" s="41">
        <f t="shared" si="8"/>
        <v>11031050.766666666</v>
      </c>
      <c r="Z14" s="41">
        <f t="shared" si="9"/>
        <v>3397883</v>
      </c>
      <c r="AA14" s="41">
        <f t="shared" si="10"/>
        <v>167109</v>
      </c>
      <c r="AB14" s="44" cm="1">
        <f t="array" ref="AB14">SUM(T14:AA14/S14)</f>
        <v>1557.1473377384939</v>
      </c>
    </row>
    <row r="15" spans="1:28" x14ac:dyDescent="0.2">
      <c r="A15" s="18" t="s">
        <v>50</v>
      </c>
      <c r="B15" s="29">
        <v>818.36666666666656</v>
      </c>
      <c r="C15" s="29">
        <v>954.76111111111106</v>
      </c>
      <c r="D15" s="29">
        <v>1091.1555555555556</v>
      </c>
      <c r="E15" s="29">
        <v>1227.55</v>
      </c>
      <c r="F15" s="29">
        <v>1500.338888888889</v>
      </c>
      <c r="G15" s="29">
        <v>1773.1277777777777</v>
      </c>
      <c r="H15" s="29">
        <v>2045.9166666666667</v>
      </c>
      <c r="I15" s="29">
        <v>2455.1</v>
      </c>
      <c r="J15" s="43">
        <f t="shared" si="1"/>
        <v>1483.2895833333332</v>
      </c>
      <c r="K15" s="41">
        <f>VLOOKUP(A15,'Council Tax Distribution '!$D$2:$N$400,2,FALSE)</f>
        <v>4100</v>
      </c>
      <c r="L15" s="41">
        <f>VLOOKUP(A15,'Council Tax Distribution '!$D$2:$N$400,3,FALSE)</f>
        <v>6640</v>
      </c>
      <c r="M15" s="41">
        <f>VLOOKUP(A15,'Council Tax Distribution '!$D$2:$N$400,4,FALSE)</f>
        <v>14300</v>
      </c>
      <c r="N15" s="41">
        <f>VLOOKUP(A15,'Council Tax Distribution '!$D$2:$N$400,5,FALSE)</f>
        <v>25060</v>
      </c>
      <c r="O15" s="41">
        <f>VLOOKUP(A15,'Council Tax Distribution '!$D$2:$N$400,6,FALSE)</f>
        <v>16280</v>
      </c>
      <c r="P15" s="41">
        <f>VLOOKUP(A15,'Council Tax Distribution '!$D$2:$N$400,7,FALSE)</f>
        <v>10010</v>
      </c>
      <c r="Q15" s="41">
        <f>VLOOKUP(A15,'Council Tax Distribution '!$D$2:$N$400,8,FALSE)</f>
        <v>11490</v>
      </c>
      <c r="R15" s="41">
        <f>VLOOKUP(A15,'Council Tax Distribution '!$D$2:$N$400,9,FALSE)</f>
        <v>2650</v>
      </c>
      <c r="S15" s="41">
        <f t="shared" si="2"/>
        <v>90530</v>
      </c>
      <c r="T15" s="41">
        <f t="shared" si="3"/>
        <v>3355303.333333333</v>
      </c>
      <c r="U15" s="41">
        <f t="shared" si="4"/>
        <v>6339613.7777777771</v>
      </c>
      <c r="V15" s="41">
        <f t="shared" si="5"/>
        <v>15603524.444444444</v>
      </c>
      <c r="W15" s="41">
        <f t="shared" si="6"/>
        <v>30762403</v>
      </c>
      <c r="X15" s="41">
        <f t="shared" si="7"/>
        <v>24425517.111111112</v>
      </c>
      <c r="Y15" s="41">
        <f t="shared" si="8"/>
        <v>17749009.055555556</v>
      </c>
      <c r="Z15" s="41">
        <f t="shared" si="9"/>
        <v>23507582.5</v>
      </c>
      <c r="AA15" s="41">
        <f t="shared" si="10"/>
        <v>6506015</v>
      </c>
      <c r="AB15" s="44" cm="1">
        <f t="array" ref="AB15">SUM(T15:AA15/S15)</f>
        <v>1416.6460645335494</v>
      </c>
    </row>
    <row r="16" spans="1:28" x14ac:dyDescent="0.2">
      <c r="A16" s="18" t="s">
        <v>21</v>
      </c>
      <c r="B16" s="29">
        <v>1253.1466666666665</v>
      </c>
      <c r="C16" s="29">
        <v>1462.0044444444445</v>
      </c>
      <c r="D16" s="29">
        <v>1670.862222222222</v>
      </c>
      <c r="E16" s="29">
        <v>1879.72</v>
      </c>
      <c r="F16" s="29">
        <v>2297.4355555555558</v>
      </c>
      <c r="G16" s="29">
        <v>2715.1511111111113</v>
      </c>
      <c r="H16" s="29">
        <v>3132.8666666666668</v>
      </c>
      <c r="I16" s="29">
        <v>3759.44</v>
      </c>
      <c r="J16" s="43">
        <f t="shared" si="1"/>
        <v>2271.3283333333334</v>
      </c>
      <c r="K16" s="41">
        <f>VLOOKUP(A16,'Council Tax Distribution '!$D$2:$N$400,2,FALSE)</f>
        <v>8010</v>
      </c>
      <c r="L16" s="41">
        <f>VLOOKUP(A16,'Council Tax Distribution '!$D$2:$N$400,3,FALSE)</f>
        <v>19200</v>
      </c>
      <c r="M16" s="41">
        <f>VLOOKUP(A16,'Council Tax Distribution '!$D$2:$N$400,4,FALSE)</f>
        <v>34290</v>
      </c>
      <c r="N16" s="41">
        <f>VLOOKUP(A16,'Council Tax Distribution '!$D$2:$N$400,5,FALSE)</f>
        <v>26650</v>
      </c>
      <c r="O16" s="41">
        <f>VLOOKUP(A16,'Council Tax Distribution '!$D$2:$N$400,6,FALSE)</f>
        <v>11070</v>
      </c>
      <c r="P16" s="41">
        <f>VLOOKUP(A16,'Council Tax Distribution '!$D$2:$N$400,7,FALSE)</f>
        <v>5390</v>
      </c>
      <c r="Q16" s="41">
        <f>VLOOKUP(A16,'Council Tax Distribution '!$D$2:$N$400,8,FALSE)</f>
        <v>4690</v>
      </c>
      <c r="R16" s="41">
        <f>VLOOKUP(A16,'Council Tax Distribution '!$D$2:$N$400,9,FALSE)</f>
        <v>720</v>
      </c>
      <c r="S16" s="41">
        <f t="shared" si="2"/>
        <v>110020</v>
      </c>
      <c r="T16" s="41">
        <f t="shared" si="3"/>
        <v>10037704.799999999</v>
      </c>
      <c r="U16" s="41">
        <f t="shared" si="4"/>
        <v>28070485.333333336</v>
      </c>
      <c r="V16" s="41">
        <f t="shared" si="5"/>
        <v>57293865.599999994</v>
      </c>
      <c r="W16" s="41">
        <f t="shared" si="6"/>
        <v>50094538</v>
      </c>
      <c r="X16" s="41">
        <f t="shared" si="7"/>
        <v>25432611.600000001</v>
      </c>
      <c r="Y16" s="41">
        <f t="shared" si="8"/>
        <v>14634664.48888889</v>
      </c>
      <c r="Z16" s="41">
        <f t="shared" si="9"/>
        <v>14693144.666666668</v>
      </c>
      <c r="AA16" s="41">
        <f t="shared" si="10"/>
        <v>2706796.8</v>
      </c>
      <c r="AB16" s="44" cm="1">
        <f t="array" ref="AB16">SUM(T16:AA16/S16)</f>
        <v>1844.7901407824843</v>
      </c>
    </row>
    <row r="17" spans="1:28" x14ac:dyDescent="0.2">
      <c r="A17" s="18" t="s">
        <v>22</v>
      </c>
      <c r="B17" s="29">
        <v>1361.3933333333332</v>
      </c>
      <c r="C17" s="29">
        <v>1588.2922222222221</v>
      </c>
      <c r="D17" s="29">
        <v>1815.191111111111</v>
      </c>
      <c r="E17" s="29">
        <v>2042.09</v>
      </c>
      <c r="F17" s="29">
        <v>2495.887777777778</v>
      </c>
      <c r="G17" s="29">
        <v>2949.6855555555553</v>
      </c>
      <c r="H17" s="29">
        <v>3403.4833333333331</v>
      </c>
      <c r="I17" s="29">
        <v>4084.18</v>
      </c>
      <c r="J17" s="43">
        <f t="shared" si="1"/>
        <v>2467.5254166666668</v>
      </c>
      <c r="K17" s="41">
        <f>VLOOKUP(A17,'Council Tax Distribution '!$D$2:$N$400,2,FALSE)</f>
        <v>840</v>
      </c>
      <c r="L17" s="41">
        <f>VLOOKUP(A17,'Council Tax Distribution '!$D$2:$N$400,3,FALSE)</f>
        <v>4000</v>
      </c>
      <c r="M17" s="41">
        <f>VLOOKUP(A17,'Council Tax Distribution '!$D$2:$N$400,4,FALSE)</f>
        <v>21430</v>
      </c>
      <c r="N17" s="41">
        <f>VLOOKUP(A17,'Council Tax Distribution '!$D$2:$N$400,5,FALSE)</f>
        <v>29370</v>
      </c>
      <c r="O17" s="41">
        <f>VLOOKUP(A17,'Council Tax Distribution '!$D$2:$N$400,6,FALSE)</f>
        <v>22250</v>
      </c>
      <c r="P17" s="41">
        <f>VLOOKUP(A17,'Council Tax Distribution '!$D$2:$N$400,7,FALSE)</f>
        <v>8220</v>
      </c>
      <c r="Q17" s="41">
        <f>VLOOKUP(A17,'Council Tax Distribution '!$D$2:$N$400,8,FALSE)</f>
        <v>6150</v>
      </c>
      <c r="R17" s="41">
        <f>VLOOKUP(A17,'Council Tax Distribution '!$D$2:$N$400,9,FALSE)</f>
        <v>1230</v>
      </c>
      <c r="S17" s="41">
        <f t="shared" si="2"/>
        <v>93490</v>
      </c>
      <c r="T17" s="41">
        <f t="shared" si="3"/>
        <v>1143570.3999999999</v>
      </c>
      <c r="U17" s="41">
        <f t="shared" si="4"/>
        <v>6353168.8888888881</v>
      </c>
      <c r="V17" s="41">
        <f t="shared" si="5"/>
        <v>38899545.51111111</v>
      </c>
      <c r="W17" s="41">
        <f t="shared" si="6"/>
        <v>59976183.299999997</v>
      </c>
      <c r="X17" s="41">
        <f t="shared" si="7"/>
        <v>55533503.05555556</v>
      </c>
      <c r="Y17" s="41">
        <f t="shared" si="8"/>
        <v>24246415.266666666</v>
      </c>
      <c r="Z17" s="41">
        <f t="shared" si="9"/>
        <v>20931422.5</v>
      </c>
      <c r="AA17" s="41">
        <f t="shared" si="10"/>
        <v>5023541.3999999994</v>
      </c>
      <c r="AB17" s="44" cm="1">
        <f t="array" ref="AB17">SUM(T17:AA17/S17)</f>
        <v>2268.770460179936</v>
      </c>
    </row>
    <row r="18" spans="1:28" x14ac:dyDescent="0.2">
      <c r="A18" s="18" t="s">
        <v>23</v>
      </c>
      <c r="B18" s="29">
        <v>1313.98</v>
      </c>
      <c r="C18" s="29">
        <v>1532.9766666666667</v>
      </c>
      <c r="D18" s="29">
        <v>1751.9733333333334</v>
      </c>
      <c r="E18" s="29">
        <v>1970.97</v>
      </c>
      <c r="F18" s="29">
        <v>2408.9633333333336</v>
      </c>
      <c r="G18" s="29">
        <v>2846.9566666666665</v>
      </c>
      <c r="H18" s="29">
        <v>3284.9500000000003</v>
      </c>
      <c r="I18" s="29">
        <v>3941.94</v>
      </c>
      <c r="J18" s="43">
        <f t="shared" si="1"/>
        <v>2381.5887500000003</v>
      </c>
      <c r="K18" s="41">
        <f>VLOOKUP(A18,'Council Tax Distribution '!$D$2:$N$400,2,FALSE)</f>
        <v>5460</v>
      </c>
      <c r="L18" s="41">
        <f>VLOOKUP(A18,'Council Tax Distribution '!$D$2:$N$400,3,FALSE)</f>
        <v>11030</v>
      </c>
      <c r="M18" s="41">
        <f>VLOOKUP(A18,'Council Tax Distribution '!$D$2:$N$400,4,FALSE)</f>
        <v>28080</v>
      </c>
      <c r="N18" s="41">
        <f>VLOOKUP(A18,'Council Tax Distribution '!$D$2:$N$400,5,FALSE)</f>
        <v>35970</v>
      </c>
      <c r="O18" s="41">
        <f>VLOOKUP(A18,'Council Tax Distribution '!$D$2:$N$400,6,FALSE)</f>
        <v>15340</v>
      </c>
      <c r="P18" s="41">
        <f>VLOOKUP(A18,'Council Tax Distribution '!$D$2:$N$400,7,FALSE)</f>
        <v>6420</v>
      </c>
      <c r="Q18" s="41">
        <f>VLOOKUP(A18,'Council Tax Distribution '!$D$2:$N$400,8,FALSE)</f>
        <v>3060</v>
      </c>
      <c r="R18" s="41">
        <f>VLOOKUP(A18,'Council Tax Distribution '!$D$2:$N$400,9,FALSE)</f>
        <v>340</v>
      </c>
      <c r="S18" s="41">
        <f t="shared" si="2"/>
        <v>105700</v>
      </c>
      <c r="T18" s="41">
        <f t="shared" si="3"/>
        <v>7174330.7999999998</v>
      </c>
      <c r="U18" s="41">
        <f t="shared" si="4"/>
        <v>16908732.633333333</v>
      </c>
      <c r="V18" s="41">
        <f t="shared" si="5"/>
        <v>49195411.200000003</v>
      </c>
      <c r="W18" s="41">
        <f t="shared" si="6"/>
        <v>70895790.900000006</v>
      </c>
      <c r="X18" s="41">
        <f t="shared" si="7"/>
        <v>36953497.533333339</v>
      </c>
      <c r="Y18" s="41">
        <f t="shared" si="8"/>
        <v>18277461.799999997</v>
      </c>
      <c r="Z18" s="41">
        <f t="shared" si="9"/>
        <v>10051947</v>
      </c>
      <c r="AA18" s="41">
        <f t="shared" si="10"/>
        <v>1340259.6000000001</v>
      </c>
      <c r="AB18" s="44" cm="1">
        <f t="array" ref="AB18">SUM(T18:AA18/S18)</f>
        <v>1994.2992570167141</v>
      </c>
    </row>
    <row r="19" spans="1:28" x14ac:dyDescent="0.2">
      <c r="A19" s="18" t="s">
        <v>24</v>
      </c>
      <c r="B19" s="29">
        <v>1105.9133333333332</v>
      </c>
      <c r="C19" s="29">
        <v>1290.2322222222222</v>
      </c>
      <c r="D19" s="29">
        <v>1474.5511111111109</v>
      </c>
      <c r="E19" s="29">
        <v>1658.87</v>
      </c>
      <c r="F19" s="29">
        <v>2027.5077777777778</v>
      </c>
      <c r="G19" s="29">
        <v>2396.1455555555553</v>
      </c>
      <c r="H19" s="29">
        <v>2764.7833333333333</v>
      </c>
      <c r="I19" s="29">
        <v>3317.74</v>
      </c>
      <c r="J19" s="43">
        <f t="shared" si="1"/>
        <v>2004.4679166666665</v>
      </c>
      <c r="K19" s="41">
        <f>VLOOKUP(A19,'Council Tax Distribution '!$D$2:$N$400,2,FALSE)</f>
        <v>1080</v>
      </c>
      <c r="L19" s="41">
        <f>VLOOKUP(A19,'Council Tax Distribution '!$D$2:$N$400,3,FALSE)</f>
        <v>6170</v>
      </c>
      <c r="M19" s="41">
        <f>VLOOKUP(A19,'Council Tax Distribution '!$D$2:$N$400,4,FALSE)</f>
        <v>25680</v>
      </c>
      <c r="N19" s="41">
        <f>VLOOKUP(A19,'Council Tax Distribution '!$D$2:$N$400,5,FALSE)</f>
        <v>46650</v>
      </c>
      <c r="O19" s="41">
        <f>VLOOKUP(A19,'Council Tax Distribution '!$D$2:$N$400,6,FALSE)</f>
        <v>18630</v>
      </c>
      <c r="P19" s="41">
        <f>VLOOKUP(A19,'Council Tax Distribution '!$D$2:$N$400,7,FALSE)</f>
        <v>9940</v>
      </c>
      <c r="Q19" s="41">
        <f>VLOOKUP(A19,'Council Tax Distribution '!$D$2:$N$400,8,FALSE)</f>
        <v>5180</v>
      </c>
      <c r="R19" s="41">
        <f>VLOOKUP(A19,'Council Tax Distribution '!$D$2:$N$400,9,FALSE)</f>
        <v>460</v>
      </c>
      <c r="S19" s="41">
        <f t="shared" si="2"/>
        <v>113790</v>
      </c>
      <c r="T19" s="41">
        <f t="shared" si="3"/>
        <v>1194386.3999999999</v>
      </c>
      <c r="U19" s="41">
        <f t="shared" si="4"/>
        <v>7960732.8111111112</v>
      </c>
      <c r="V19" s="41">
        <f t="shared" si="5"/>
        <v>37866472.533333331</v>
      </c>
      <c r="W19" s="41">
        <f t="shared" si="6"/>
        <v>77386285.5</v>
      </c>
      <c r="X19" s="41">
        <f t="shared" si="7"/>
        <v>37772469.899999999</v>
      </c>
      <c r="Y19" s="41">
        <f t="shared" si="8"/>
        <v>23817686.822222222</v>
      </c>
      <c r="Z19" s="41">
        <f t="shared" si="9"/>
        <v>14321577.666666666</v>
      </c>
      <c r="AA19" s="41">
        <f t="shared" si="10"/>
        <v>1526160.4</v>
      </c>
      <c r="AB19" s="44" cm="1">
        <f t="array" ref="AB19">SUM(T19:AA19/S19)</f>
        <v>1773.8445560535488</v>
      </c>
    </row>
    <row r="20" spans="1:28" x14ac:dyDescent="0.2">
      <c r="A20" s="18" t="s">
        <v>25</v>
      </c>
      <c r="B20" s="29">
        <v>1182.7866666666666</v>
      </c>
      <c r="C20" s="29">
        <v>1379.9177777777779</v>
      </c>
      <c r="D20" s="29">
        <v>1577.0488888888888</v>
      </c>
      <c r="E20" s="29">
        <v>1774.18</v>
      </c>
      <c r="F20" s="29">
        <v>2168.4422222222224</v>
      </c>
      <c r="G20" s="29">
        <v>2562.7044444444446</v>
      </c>
      <c r="H20" s="29">
        <v>2956.9666666666667</v>
      </c>
      <c r="I20" s="29">
        <v>3548.36</v>
      </c>
      <c r="J20" s="43">
        <f t="shared" si="1"/>
        <v>2143.8008333333337</v>
      </c>
      <c r="K20" s="41">
        <f>VLOOKUP(A20,'Council Tax Distribution '!$D$2:$N$400,2,FALSE)</f>
        <v>2390</v>
      </c>
      <c r="L20" s="41">
        <f>VLOOKUP(A20,'Council Tax Distribution '!$D$2:$N$400,3,FALSE)</f>
        <v>9270</v>
      </c>
      <c r="M20" s="41">
        <f>VLOOKUP(A20,'Council Tax Distribution '!$D$2:$N$400,4,FALSE)</f>
        <v>27860</v>
      </c>
      <c r="N20" s="41">
        <f>VLOOKUP(A20,'Council Tax Distribution '!$D$2:$N$400,5,FALSE)</f>
        <v>38990</v>
      </c>
      <c r="O20" s="41">
        <f>VLOOKUP(A20,'Council Tax Distribution '!$D$2:$N$400,6,FALSE)</f>
        <v>15750</v>
      </c>
      <c r="P20" s="41">
        <f>VLOOKUP(A20,'Council Tax Distribution '!$D$2:$N$400,7,FALSE)</f>
        <v>6120</v>
      </c>
      <c r="Q20" s="41">
        <f>VLOOKUP(A20,'Council Tax Distribution '!$D$2:$N$400,8,FALSE)</f>
        <v>4040</v>
      </c>
      <c r="R20" s="41">
        <f>VLOOKUP(A20,'Council Tax Distribution '!$D$2:$N$400,9,FALSE)</f>
        <v>1000</v>
      </c>
      <c r="S20" s="41">
        <f t="shared" si="2"/>
        <v>105420</v>
      </c>
      <c r="T20" s="41">
        <f t="shared" si="3"/>
        <v>2826860.1333333333</v>
      </c>
      <c r="U20" s="41">
        <f t="shared" si="4"/>
        <v>12791837.800000001</v>
      </c>
      <c r="V20" s="41">
        <f t="shared" si="5"/>
        <v>43936582.044444442</v>
      </c>
      <c r="W20" s="41">
        <f t="shared" si="6"/>
        <v>69175278.200000003</v>
      </c>
      <c r="X20" s="41">
        <f t="shared" si="7"/>
        <v>34152965</v>
      </c>
      <c r="Y20" s="41">
        <f t="shared" si="8"/>
        <v>15683751.200000001</v>
      </c>
      <c r="Z20" s="41">
        <f t="shared" si="9"/>
        <v>11946145.333333334</v>
      </c>
      <c r="AA20" s="41">
        <f t="shared" si="10"/>
        <v>3548360</v>
      </c>
      <c r="AB20" s="44" cm="1">
        <f t="array" ref="AB20">SUM(T20:AA20/S20)</f>
        <v>1840.8440496216194</v>
      </c>
    </row>
    <row r="21" spans="1:28" x14ac:dyDescent="0.2">
      <c r="A21" s="18" t="s">
        <v>26</v>
      </c>
      <c r="B21" s="29">
        <v>1140.32</v>
      </c>
      <c r="C21" s="29">
        <v>1330.3733333333334</v>
      </c>
      <c r="D21" s="29">
        <v>1520.4266666666665</v>
      </c>
      <c r="E21" s="29">
        <v>1710.48</v>
      </c>
      <c r="F21" s="29">
        <v>2090.586666666667</v>
      </c>
      <c r="G21" s="29">
        <v>2470.6933333333332</v>
      </c>
      <c r="H21" s="29">
        <v>2850.8</v>
      </c>
      <c r="I21" s="29">
        <v>3420.96</v>
      </c>
      <c r="J21" s="43">
        <f t="shared" si="1"/>
        <v>2066.83</v>
      </c>
      <c r="K21" s="41">
        <f>VLOOKUP(A21,'Council Tax Distribution '!$D$2:$N$400,2,FALSE)</f>
        <v>4830</v>
      </c>
      <c r="L21" s="41">
        <f>VLOOKUP(A21,'Council Tax Distribution '!$D$2:$N$400,3,FALSE)</f>
        <v>6160</v>
      </c>
      <c r="M21" s="41">
        <f>VLOOKUP(A21,'Council Tax Distribution '!$D$2:$N$400,4,FALSE)</f>
        <v>29710</v>
      </c>
      <c r="N21" s="41">
        <f>VLOOKUP(A21,'Council Tax Distribution '!$D$2:$N$400,5,FALSE)</f>
        <v>33060</v>
      </c>
      <c r="O21" s="41">
        <f>VLOOKUP(A21,'Council Tax Distribution '!$D$2:$N$400,6,FALSE)</f>
        <v>18690</v>
      </c>
      <c r="P21" s="41">
        <f>VLOOKUP(A21,'Council Tax Distribution '!$D$2:$N$400,7,FALSE)</f>
        <v>9500</v>
      </c>
      <c r="Q21" s="41">
        <f>VLOOKUP(A21,'Council Tax Distribution '!$D$2:$N$400,8,FALSE)</f>
        <v>7030</v>
      </c>
      <c r="R21" s="41">
        <f>VLOOKUP(A21,'Council Tax Distribution '!$D$2:$N$400,9,FALSE)</f>
        <v>930</v>
      </c>
      <c r="S21" s="41">
        <f t="shared" si="2"/>
        <v>109910</v>
      </c>
      <c r="T21" s="41">
        <f t="shared" si="3"/>
        <v>5507745.5999999996</v>
      </c>
      <c r="U21" s="41">
        <f t="shared" si="4"/>
        <v>8195099.7333333343</v>
      </c>
      <c r="V21" s="41">
        <f t="shared" si="5"/>
        <v>45171876.266666658</v>
      </c>
      <c r="W21" s="41">
        <f t="shared" si="6"/>
        <v>56548468.799999997</v>
      </c>
      <c r="X21" s="41">
        <f t="shared" si="7"/>
        <v>39073064.800000004</v>
      </c>
      <c r="Y21" s="41">
        <f t="shared" si="8"/>
        <v>23471586.666666664</v>
      </c>
      <c r="Z21" s="41">
        <f t="shared" si="9"/>
        <v>20041124</v>
      </c>
      <c r="AA21" s="41">
        <f t="shared" si="10"/>
        <v>3181492.8</v>
      </c>
      <c r="AB21" s="44" cm="1">
        <f t="array" ref="AB21">SUM(T21:AA21/S21)</f>
        <v>1830.5018530312682</v>
      </c>
    </row>
    <row r="22" spans="1:28" x14ac:dyDescent="0.2">
      <c r="A22" s="18" t="s">
        <v>51</v>
      </c>
      <c r="B22" s="29">
        <v>921.4666666666667</v>
      </c>
      <c r="C22" s="29">
        <v>1075.0444444444445</v>
      </c>
      <c r="D22" s="29">
        <v>1228.6222222222223</v>
      </c>
      <c r="E22" s="29">
        <v>1382.2</v>
      </c>
      <c r="F22" s="29">
        <v>1689.3555555555558</v>
      </c>
      <c r="G22" s="29">
        <v>1996.5111111111112</v>
      </c>
      <c r="H22" s="29">
        <v>2303.666666666667</v>
      </c>
      <c r="I22" s="29">
        <v>2764.4</v>
      </c>
      <c r="J22" s="43">
        <f t="shared" si="1"/>
        <v>1670.1583333333335</v>
      </c>
      <c r="K22" s="41">
        <f>VLOOKUP(A22,'Council Tax Distribution '!$D$2:$N$400,2,FALSE)</f>
        <v>1730</v>
      </c>
      <c r="L22" s="41">
        <f>VLOOKUP(A22,'Council Tax Distribution '!$D$2:$N$400,3,FALSE)</f>
        <v>3500</v>
      </c>
      <c r="M22" s="41">
        <f>VLOOKUP(A22,'Council Tax Distribution '!$D$2:$N$400,4,FALSE)</f>
        <v>9500</v>
      </c>
      <c r="N22" s="41">
        <f>VLOOKUP(A22,'Council Tax Distribution '!$D$2:$N$400,5,FALSE)</f>
        <v>14020</v>
      </c>
      <c r="O22" s="41">
        <f>VLOOKUP(A22,'Council Tax Distribution '!$D$2:$N$400,6,FALSE)</f>
        <v>13360</v>
      </c>
      <c r="P22" s="41">
        <f>VLOOKUP(A22,'Council Tax Distribution '!$D$2:$N$400,7,FALSE)</f>
        <v>12140</v>
      </c>
      <c r="Q22" s="41">
        <f>VLOOKUP(A22,'Council Tax Distribution '!$D$2:$N$400,8,FALSE)</f>
        <v>19770</v>
      </c>
      <c r="R22" s="41">
        <f>VLOOKUP(A22,'Council Tax Distribution '!$D$2:$N$400,9,FALSE)</f>
        <v>15260</v>
      </c>
      <c r="S22" s="41">
        <f t="shared" si="2"/>
        <v>89280</v>
      </c>
      <c r="T22" s="41">
        <f t="shared" si="3"/>
        <v>1594137.3333333335</v>
      </c>
      <c r="U22" s="41">
        <f t="shared" si="4"/>
        <v>3762655.5555555555</v>
      </c>
      <c r="V22" s="41">
        <f t="shared" si="5"/>
        <v>11671911.111111112</v>
      </c>
      <c r="W22" s="41">
        <f t="shared" si="6"/>
        <v>19378444</v>
      </c>
      <c r="X22" s="41">
        <f t="shared" si="7"/>
        <v>22569790.222222228</v>
      </c>
      <c r="Y22" s="41">
        <f t="shared" si="8"/>
        <v>24237644.888888888</v>
      </c>
      <c r="Z22" s="41">
        <f t="shared" si="9"/>
        <v>45543490.000000007</v>
      </c>
      <c r="AA22" s="41">
        <f t="shared" si="10"/>
        <v>42184744</v>
      </c>
      <c r="AB22" s="44" cm="1">
        <f t="array" ref="AB22">SUM(T22:AA22/S22)</f>
        <v>1914.6820912982878</v>
      </c>
    </row>
    <row r="23" spans="1:28" x14ac:dyDescent="0.2">
      <c r="A23" s="18" t="s">
        <v>54</v>
      </c>
      <c r="B23" s="29">
        <v>1415.24</v>
      </c>
      <c r="C23" s="29">
        <v>1651.1133333333335</v>
      </c>
      <c r="D23" s="29">
        <v>1886.9866666666667</v>
      </c>
      <c r="E23" s="29">
        <v>2122.86</v>
      </c>
      <c r="F23" s="29">
        <v>2594.606666666667</v>
      </c>
      <c r="G23" s="29">
        <v>3066.3533333333335</v>
      </c>
      <c r="H23" s="29">
        <v>3538.1000000000004</v>
      </c>
      <c r="I23" s="29">
        <v>4245.72</v>
      </c>
      <c r="J23" s="43">
        <f t="shared" si="1"/>
        <v>2565.1224999999999</v>
      </c>
      <c r="K23" s="41">
        <f>VLOOKUP(A23,'Council Tax Distribution '!$D$2:$N$400,2,FALSE)</f>
        <v>610</v>
      </c>
      <c r="L23" s="41">
        <f>VLOOKUP(A23,'Council Tax Distribution '!$D$2:$N$400,3,FALSE)</f>
        <v>3450</v>
      </c>
      <c r="M23" s="41">
        <f>VLOOKUP(A23,'Council Tax Distribution '!$D$2:$N$400,4,FALSE)</f>
        <v>15420</v>
      </c>
      <c r="N23" s="41">
        <f>VLOOKUP(A23,'Council Tax Distribution '!$D$2:$N$400,5,FALSE)</f>
        <v>20410</v>
      </c>
      <c r="O23" s="41">
        <f>VLOOKUP(A23,'Council Tax Distribution '!$D$2:$N$400,6,FALSE)</f>
        <v>14880</v>
      </c>
      <c r="P23" s="41">
        <f>VLOOKUP(A23,'Council Tax Distribution '!$D$2:$N$400,7,FALSE)</f>
        <v>8400</v>
      </c>
      <c r="Q23" s="41">
        <f>VLOOKUP(A23,'Council Tax Distribution '!$D$2:$N$400,8,FALSE)</f>
        <v>4180</v>
      </c>
      <c r="R23" s="41">
        <f>VLOOKUP(A23,'Council Tax Distribution '!$D$2:$N$400,9,FALSE)</f>
        <v>1030</v>
      </c>
      <c r="S23" s="41">
        <f t="shared" si="2"/>
        <v>68380</v>
      </c>
      <c r="T23" s="41">
        <f t="shared" si="3"/>
        <v>863296.4</v>
      </c>
      <c r="U23" s="41">
        <f t="shared" si="4"/>
        <v>5696341</v>
      </c>
      <c r="V23" s="41">
        <f t="shared" si="5"/>
        <v>29097334.399999999</v>
      </c>
      <c r="W23" s="41">
        <f t="shared" si="6"/>
        <v>43327572.600000001</v>
      </c>
      <c r="X23" s="41">
        <f t="shared" si="7"/>
        <v>38607747.200000003</v>
      </c>
      <c r="Y23" s="41">
        <f t="shared" si="8"/>
        <v>25757368</v>
      </c>
      <c r="Z23" s="41">
        <f t="shared" si="9"/>
        <v>14789258.000000002</v>
      </c>
      <c r="AA23" s="41">
        <f t="shared" si="10"/>
        <v>4373091.6000000006</v>
      </c>
      <c r="AB23" s="44" cm="1">
        <f t="array" ref="AB23">SUM(T23:AA23/S23)</f>
        <v>2376.601479964902</v>
      </c>
    </row>
    <row r="24" spans="1:28" x14ac:dyDescent="0.2">
      <c r="A24" s="18" t="s">
        <v>27</v>
      </c>
      <c r="B24" s="29">
        <v>1106.8266666666666</v>
      </c>
      <c r="C24" s="29">
        <v>1291.2977777777778</v>
      </c>
      <c r="D24" s="29">
        <v>1475.7688888888888</v>
      </c>
      <c r="E24" s="29">
        <v>1660.24</v>
      </c>
      <c r="F24" s="29">
        <v>2029.1822222222224</v>
      </c>
      <c r="G24" s="29">
        <v>2398.1244444444446</v>
      </c>
      <c r="H24" s="29">
        <v>2767.0666666666666</v>
      </c>
      <c r="I24" s="29">
        <v>3320.48</v>
      </c>
      <c r="J24" s="43">
        <f t="shared" si="1"/>
        <v>2006.1233333333334</v>
      </c>
      <c r="K24" s="41">
        <f>VLOOKUP(A24,'Council Tax Distribution '!$D$2:$N$400,2,FALSE)</f>
        <v>5010</v>
      </c>
      <c r="L24" s="41">
        <f>VLOOKUP(A24,'Council Tax Distribution '!$D$2:$N$400,3,FALSE)</f>
        <v>33420</v>
      </c>
      <c r="M24" s="41">
        <f>VLOOKUP(A24,'Council Tax Distribution '!$D$2:$N$400,4,FALSE)</f>
        <v>41690</v>
      </c>
      <c r="N24" s="41">
        <f>VLOOKUP(A24,'Council Tax Distribution '!$D$2:$N$400,5,FALSE)</f>
        <v>32460</v>
      </c>
      <c r="O24" s="41">
        <f>VLOOKUP(A24,'Council Tax Distribution '!$D$2:$N$400,6,FALSE)</f>
        <v>15800</v>
      </c>
      <c r="P24" s="41">
        <f>VLOOKUP(A24,'Council Tax Distribution '!$D$2:$N$400,7,FALSE)</f>
        <v>9870</v>
      </c>
      <c r="Q24" s="41">
        <f>VLOOKUP(A24,'Council Tax Distribution '!$D$2:$N$400,8,FALSE)</f>
        <v>5550</v>
      </c>
      <c r="R24" s="41">
        <f>VLOOKUP(A24,'Council Tax Distribution '!$D$2:$N$400,9,FALSE)</f>
        <v>970</v>
      </c>
      <c r="S24" s="41">
        <f t="shared" si="2"/>
        <v>144770</v>
      </c>
      <c r="T24" s="41">
        <f t="shared" si="3"/>
        <v>5545201.5999999996</v>
      </c>
      <c r="U24" s="41">
        <f t="shared" si="4"/>
        <v>43155171.733333334</v>
      </c>
      <c r="V24" s="41">
        <f t="shared" si="5"/>
        <v>61524804.977777772</v>
      </c>
      <c r="W24" s="41">
        <f t="shared" si="6"/>
        <v>53891390.399999999</v>
      </c>
      <c r="X24" s="41">
        <f t="shared" si="7"/>
        <v>32061079.111111116</v>
      </c>
      <c r="Y24" s="41">
        <f t="shared" si="8"/>
        <v>23669488.266666669</v>
      </c>
      <c r="Z24" s="41">
        <f t="shared" si="9"/>
        <v>15357220</v>
      </c>
      <c r="AA24" s="41">
        <f t="shared" si="10"/>
        <v>3220865.6</v>
      </c>
      <c r="AB24" s="44" cm="1">
        <f t="array" ref="AB24">SUM(T24:AA24/S24)</f>
        <v>1646.9242362981895</v>
      </c>
    </row>
    <row r="25" spans="1:28" x14ac:dyDescent="0.2">
      <c r="A25" s="18" t="s">
        <v>28</v>
      </c>
      <c r="B25" s="29">
        <v>1211.2066666666665</v>
      </c>
      <c r="C25" s="29">
        <v>1413.0744444444445</v>
      </c>
      <c r="D25" s="29">
        <v>1614.942222222222</v>
      </c>
      <c r="E25" s="29">
        <v>1816.81</v>
      </c>
      <c r="F25" s="29">
        <v>2220.5455555555559</v>
      </c>
      <c r="G25" s="29">
        <v>2624.2811111111109</v>
      </c>
      <c r="H25" s="29">
        <v>3028.0166666666669</v>
      </c>
      <c r="I25" s="29">
        <v>3633.62</v>
      </c>
      <c r="J25" s="43">
        <f t="shared" si="1"/>
        <v>2195.3120833333332</v>
      </c>
      <c r="K25" s="41">
        <f>VLOOKUP(A25,'Council Tax Distribution '!$D$2:$N$400,2,FALSE)</f>
        <v>8780</v>
      </c>
      <c r="L25" s="41">
        <f>VLOOKUP(A25,'Council Tax Distribution '!$D$2:$N$400,3,FALSE)</f>
        <v>35300</v>
      </c>
      <c r="M25" s="41">
        <f>VLOOKUP(A25,'Council Tax Distribution '!$D$2:$N$400,4,FALSE)</f>
        <v>46640</v>
      </c>
      <c r="N25" s="41">
        <f>VLOOKUP(A25,'Council Tax Distribution '!$D$2:$N$400,5,FALSE)</f>
        <v>27020</v>
      </c>
      <c r="O25" s="41">
        <f>VLOOKUP(A25,'Council Tax Distribution '!$D$2:$N$400,6,FALSE)</f>
        <v>7820</v>
      </c>
      <c r="P25" s="41">
        <f>VLOOKUP(A25,'Council Tax Distribution '!$D$2:$N$400,7,FALSE)</f>
        <v>2780</v>
      </c>
      <c r="Q25" s="41">
        <f>VLOOKUP(A25,'Council Tax Distribution '!$D$2:$N$400,8,FALSE)</f>
        <v>1350</v>
      </c>
      <c r="R25" s="41">
        <f>VLOOKUP(A25,'Council Tax Distribution '!$D$2:$N$400,9,FALSE)</f>
        <v>180</v>
      </c>
      <c r="S25" s="41">
        <f t="shared" si="2"/>
        <v>129870</v>
      </c>
      <c r="T25" s="41">
        <f t="shared" si="3"/>
        <v>10634394.533333331</v>
      </c>
      <c r="U25" s="41">
        <f t="shared" si="4"/>
        <v>49881527.888888888</v>
      </c>
      <c r="V25" s="41">
        <f t="shared" si="5"/>
        <v>75320905.24444443</v>
      </c>
      <c r="W25" s="41">
        <f t="shared" si="6"/>
        <v>49090206.199999996</v>
      </c>
      <c r="X25" s="41">
        <f t="shared" si="7"/>
        <v>17364666.244444449</v>
      </c>
      <c r="Y25" s="41">
        <f t="shared" si="8"/>
        <v>7295501.4888888886</v>
      </c>
      <c r="Z25" s="41">
        <f t="shared" si="9"/>
        <v>4087822.5000000005</v>
      </c>
      <c r="AA25" s="41">
        <f t="shared" si="10"/>
        <v>654051.6</v>
      </c>
      <c r="AB25" s="44" cm="1">
        <f t="array" ref="AB25">SUM(T25:AA25/S25)</f>
        <v>1650.3355332255337</v>
      </c>
    </row>
    <row r="26" spans="1:28" x14ac:dyDescent="0.2">
      <c r="A26" s="18" t="s">
        <v>29</v>
      </c>
      <c r="B26" s="29">
        <v>1187.6199999999999</v>
      </c>
      <c r="C26" s="29">
        <v>1385.5566666666668</v>
      </c>
      <c r="D26" s="29">
        <v>1583.4933333333333</v>
      </c>
      <c r="E26" s="29">
        <v>1781.43</v>
      </c>
      <c r="F26" s="29">
        <v>2177.3033333333337</v>
      </c>
      <c r="G26" s="29">
        <v>2573.1766666666667</v>
      </c>
      <c r="H26" s="29">
        <v>2969.05</v>
      </c>
      <c r="I26" s="29">
        <v>3562.86</v>
      </c>
      <c r="J26" s="43">
        <f t="shared" si="1"/>
        <v>2152.5612500000002</v>
      </c>
      <c r="K26" s="41">
        <f>VLOOKUP(A26,'Council Tax Distribution '!$D$2:$N$400,2,FALSE)</f>
        <v>1130</v>
      </c>
      <c r="L26" s="41">
        <f>VLOOKUP(A26,'Council Tax Distribution '!$D$2:$N$400,3,FALSE)</f>
        <v>8480</v>
      </c>
      <c r="M26" s="41">
        <f>VLOOKUP(A26,'Council Tax Distribution '!$D$2:$N$400,4,FALSE)</f>
        <v>23340</v>
      </c>
      <c r="N26" s="41">
        <f>VLOOKUP(A26,'Council Tax Distribution '!$D$2:$N$400,5,FALSE)</f>
        <v>27840</v>
      </c>
      <c r="O26" s="41">
        <f>VLOOKUP(A26,'Council Tax Distribution '!$D$2:$N$400,6,FALSE)</f>
        <v>13220</v>
      </c>
      <c r="P26" s="41">
        <f>VLOOKUP(A26,'Council Tax Distribution '!$D$2:$N$400,7,FALSE)</f>
        <v>5600</v>
      </c>
      <c r="Q26" s="41">
        <f>VLOOKUP(A26,'Council Tax Distribution '!$D$2:$N$400,8,FALSE)</f>
        <v>4050</v>
      </c>
      <c r="R26" s="41">
        <f>VLOOKUP(A26,'Council Tax Distribution '!$D$2:$N$400,9,FALSE)</f>
        <v>1760</v>
      </c>
      <c r="S26" s="41">
        <f t="shared" si="2"/>
        <v>85420</v>
      </c>
      <c r="T26" s="41">
        <f t="shared" si="3"/>
        <v>1342010.5999999999</v>
      </c>
      <c r="U26" s="41">
        <f t="shared" si="4"/>
        <v>11749520.533333335</v>
      </c>
      <c r="V26" s="41">
        <f t="shared" si="5"/>
        <v>36958734.399999999</v>
      </c>
      <c r="W26" s="41">
        <f t="shared" si="6"/>
        <v>49595011.200000003</v>
      </c>
      <c r="X26" s="41">
        <f t="shared" si="7"/>
        <v>28783950.066666674</v>
      </c>
      <c r="Y26" s="41">
        <f t="shared" si="8"/>
        <v>14409789.333333334</v>
      </c>
      <c r="Z26" s="41">
        <f t="shared" si="9"/>
        <v>12024652.5</v>
      </c>
      <c r="AA26" s="41">
        <f t="shared" si="10"/>
        <v>6270633.6000000006</v>
      </c>
      <c r="AB26" s="44" cm="1">
        <f t="array" ref="AB26">SUM(T26:AA26/S26)</f>
        <v>1886.3767529072036</v>
      </c>
    </row>
    <row r="27" spans="1:28" x14ac:dyDescent="0.2">
      <c r="A27" s="18" t="s">
        <v>30</v>
      </c>
      <c r="B27" s="29">
        <v>1021.5066666666667</v>
      </c>
      <c r="C27" s="29">
        <v>1191.7577777777778</v>
      </c>
      <c r="D27" s="29">
        <v>1362.0088888888888</v>
      </c>
      <c r="E27" s="29">
        <v>1532.26</v>
      </c>
      <c r="F27" s="29">
        <v>1872.7622222222224</v>
      </c>
      <c r="G27" s="29">
        <v>2213.2644444444445</v>
      </c>
      <c r="H27" s="29">
        <v>2553.7666666666669</v>
      </c>
      <c r="I27" s="29">
        <v>3064.52</v>
      </c>
      <c r="J27" s="43">
        <f t="shared" si="1"/>
        <v>1851.4808333333335</v>
      </c>
      <c r="K27" s="41">
        <f>VLOOKUP(A27,'Council Tax Distribution '!$D$2:$N$400,2,FALSE)</f>
        <v>5350</v>
      </c>
      <c r="L27" s="41">
        <f>VLOOKUP(A27,'Council Tax Distribution '!$D$2:$N$400,3,FALSE)</f>
        <v>33250</v>
      </c>
      <c r="M27" s="41">
        <f>VLOOKUP(A27,'Council Tax Distribution '!$D$2:$N$400,4,FALSE)</f>
        <v>52360</v>
      </c>
      <c r="N27" s="41">
        <f>VLOOKUP(A27,'Council Tax Distribution '!$D$2:$N$400,5,FALSE)</f>
        <v>23370</v>
      </c>
      <c r="O27" s="41">
        <f>VLOOKUP(A27,'Council Tax Distribution '!$D$2:$N$400,6,FALSE)</f>
        <v>4950</v>
      </c>
      <c r="P27" s="41">
        <f>VLOOKUP(A27,'Council Tax Distribution '!$D$2:$N$400,7,FALSE)</f>
        <v>1420</v>
      </c>
      <c r="Q27" s="41">
        <f>VLOOKUP(A27,'Council Tax Distribution '!$D$2:$N$400,8,FALSE)</f>
        <v>240</v>
      </c>
      <c r="R27" s="41">
        <f>VLOOKUP(A27,'Council Tax Distribution '!$D$2:$N$400,9,FALSE)</f>
        <v>40</v>
      </c>
      <c r="S27" s="41">
        <f t="shared" si="2"/>
        <v>120980</v>
      </c>
      <c r="T27" s="41">
        <f t="shared" si="3"/>
        <v>5465060.666666667</v>
      </c>
      <c r="U27" s="41">
        <f t="shared" si="4"/>
        <v>39625946.111111112</v>
      </c>
      <c r="V27" s="41">
        <f t="shared" si="5"/>
        <v>71314785.422222212</v>
      </c>
      <c r="W27" s="41">
        <f t="shared" si="6"/>
        <v>35808916.200000003</v>
      </c>
      <c r="X27" s="41">
        <f t="shared" si="7"/>
        <v>9270173</v>
      </c>
      <c r="Y27" s="41">
        <f t="shared" si="8"/>
        <v>3142835.5111111114</v>
      </c>
      <c r="Z27" s="41">
        <f t="shared" si="9"/>
        <v>612904</v>
      </c>
      <c r="AA27" s="41">
        <f t="shared" si="10"/>
        <v>122580.8</v>
      </c>
      <c r="AB27" s="44" cm="1">
        <f t="array" ref="AB27">SUM(T27:AA27/S27)</f>
        <v>1366.8639585973806</v>
      </c>
    </row>
    <row r="28" spans="1:28" x14ac:dyDescent="0.2">
      <c r="A28" s="18" t="s">
        <v>31</v>
      </c>
      <c r="B28" s="29">
        <v>1242.6266666666666</v>
      </c>
      <c r="C28" s="29">
        <v>1449.7311111111112</v>
      </c>
      <c r="D28" s="29">
        <v>1656.8355555555554</v>
      </c>
      <c r="E28" s="29">
        <v>1863.94</v>
      </c>
      <c r="F28" s="29">
        <v>2278.1488888888894</v>
      </c>
      <c r="G28" s="29">
        <v>2692.3577777777778</v>
      </c>
      <c r="H28" s="29">
        <v>3106.5666666666671</v>
      </c>
      <c r="I28" s="29">
        <v>3727.88</v>
      </c>
      <c r="J28" s="43">
        <f t="shared" si="1"/>
        <v>2252.2608333333333</v>
      </c>
      <c r="K28" s="41">
        <f>VLOOKUP(A28,'Council Tax Distribution '!$D$2:$N$400,2,FALSE)</f>
        <v>2540</v>
      </c>
      <c r="L28" s="41">
        <f>VLOOKUP(A28,'Council Tax Distribution '!$D$2:$N$400,3,FALSE)</f>
        <v>13270</v>
      </c>
      <c r="M28" s="41">
        <f>VLOOKUP(A28,'Council Tax Distribution '!$D$2:$N$400,4,FALSE)</f>
        <v>27240</v>
      </c>
      <c r="N28" s="41">
        <f>VLOOKUP(A28,'Council Tax Distribution '!$D$2:$N$400,5,FALSE)</f>
        <v>32120</v>
      </c>
      <c r="O28" s="41">
        <f>VLOOKUP(A28,'Council Tax Distribution '!$D$2:$N$400,6,FALSE)</f>
        <v>19590</v>
      </c>
      <c r="P28" s="41">
        <f>VLOOKUP(A28,'Council Tax Distribution '!$D$2:$N$400,7,FALSE)</f>
        <v>7560</v>
      </c>
      <c r="Q28" s="41">
        <f>VLOOKUP(A28,'Council Tax Distribution '!$D$2:$N$400,8,FALSE)</f>
        <v>3230</v>
      </c>
      <c r="R28" s="41">
        <f>VLOOKUP(A28,'Council Tax Distribution '!$D$2:$N$400,9,FALSE)</f>
        <v>200</v>
      </c>
      <c r="S28" s="41">
        <f t="shared" si="2"/>
        <v>105750</v>
      </c>
      <c r="T28" s="41">
        <f t="shared" si="3"/>
        <v>3156271.7333333329</v>
      </c>
      <c r="U28" s="41">
        <f t="shared" si="4"/>
        <v>19237931.844444446</v>
      </c>
      <c r="V28" s="41">
        <f t="shared" si="5"/>
        <v>45132200.533333331</v>
      </c>
      <c r="W28" s="41">
        <f t="shared" si="6"/>
        <v>59869752.800000004</v>
      </c>
      <c r="X28" s="41">
        <f t="shared" si="7"/>
        <v>44628936.733333342</v>
      </c>
      <c r="Y28" s="41">
        <f t="shared" si="8"/>
        <v>20354224.800000001</v>
      </c>
      <c r="Z28" s="41">
        <f t="shared" si="9"/>
        <v>10034210.333333334</v>
      </c>
      <c r="AA28" s="41">
        <f t="shared" si="10"/>
        <v>745576</v>
      </c>
      <c r="AB28" s="44" cm="1">
        <f t="array" ref="AB28">SUM(T28:AA28/S28)</f>
        <v>1921.126286314684</v>
      </c>
    </row>
    <row r="29" spans="1:28" x14ac:dyDescent="0.2">
      <c r="A29" s="18" t="s">
        <v>55</v>
      </c>
      <c r="B29" s="29">
        <v>1347.6866666666665</v>
      </c>
      <c r="C29" s="29">
        <v>1572.3011111111111</v>
      </c>
      <c r="D29" s="29">
        <v>1796.9155555555553</v>
      </c>
      <c r="E29" s="29">
        <v>2021.53</v>
      </c>
      <c r="F29" s="29">
        <v>2470.758888888889</v>
      </c>
      <c r="G29" s="29">
        <v>2919.9877777777779</v>
      </c>
      <c r="H29" s="29">
        <v>3369.2166666666667</v>
      </c>
      <c r="I29" s="29">
        <v>4043.06</v>
      </c>
      <c r="J29" s="43">
        <f t="shared" si="1"/>
        <v>2442.6820833333336</v>
      </c>
      <c r="K29" s="41">
        <f>VLOOKUP(A29,'Council Tax Distribution '!$D$2:$N$400,2,FALSE)</f>
        <v>580</v>
      </c>
      <c r="L29" s="41">
        <f>VLOOKUP(A29,'Council Tax Distribution '!$D$2:$N$400,3,FALSE)</f>
        <v>2170</v>
      </c>
      <c r="M29" s="41">
        <f>VLOOKUP(A29,'Council Tax Distribution '!$D$2:$N$400,4,FALSE)</f>
        <v>13320</v>
      </c>
      <c r="N29" s="41">
        <f>VLOOKUP(A29,'Council Tax Distribution '!$D$2:$N$400,5,FALSE)</f>
        <v>20710</v>
      </c>
      <c r="O29" s="41">
        <f>VLOOKUP(A29,'Council Tax Distribution '!$D$2:$N$400,6,FALSE)</f>
        <v>19830</v>
      </c>
      <c r="P29" s="41">
        <f>VLOOKUP(A29,'Council Tax Distribution '!$D$2:$N$400,7,FALSE)</f>
        <v>11990</v>
      </c>
      <c r="Q29" s="41">
        <f>VLOOKUP(A29,'Council Tax Distribution '!$D$2:$N$400,8,FALSE)</f>
        <v>12880</v>
      </c>
      <c r="R29" s="41">
        <f>VLOOKUP(A29,'Council Tax Distribution '!$D$2:$N$400,9,FALSE)</f>
        <v>3490</v>
      </c>
      <c r="S29" s="41">
        <f t="shared" si="2"/>
        <v>84970</v>
      </c>
      <c r="T29" s="41">
        <f t="shared" si="3"/>
        <v>781658.2666666666</v>
      </c>
      <c r="U29" s="41">
        <f t="shared" si="4"/>
        <v>3411893.4111111113</v>
      </c>
      <c r="V29" s="41">
        <f t="shared" si="5"/>
        <v>23934915.199999996</v>
      </c>
      <c r="W29" s="41">
        <f t="shared" si="6"/>
        <v>41865886.299999997</v>
      </c>
      <c r="X29" s="41">
        <f t="shared" si="7"/>
        <v>48995148.766666673</v>
      </c>
      <c r="Y29" s="41">
        <f t="shared" si="8"/>
        <v>35010653.455555558</v>
      </c>
      <c r="Z29" s="41">
        <f t="shared" si="9"/>
        <v>43395510.666666664</v>
      </c>
      <c r="AA29" s="41">
        <f t="shared" si="10"/>
        <v>14110279.4</v>
      </c>
      <c r="AB29" s="44" cm="1">
        <f t="array" ref="AB29">SUM(T29:AA29/S29)</f>
        <v>2489.1837762347495</v>
      </c>
    </row>
    <row r="30" spans="1:28" x14ac:dyDescent="0.2">
      <c r="A30" s="18" t="s">
        <v>32</v>
      </c>
      <c r="B30" s="29">
        <v>1063.0266666666666</v>
      </c>
      <c r="C30" s="29">
        <v>1240.1977777777777</v>
      </c>
      <c r="D30" s="29">
        <v>1417.3688888888887</v>
      </c>
      <c r="E30" s="29">
        <v>1594.54</v>
      </c>
      <c r="F30" s="29">
        <v>1948.8822222222223</v>
      </c>
      <c r="G30" s="29">
        <v>2303.2244444444445</v>
      </c>
      <c r="H30" s="29">
        <v>2657.5666666666666</v>
      </c>
      <c r="I30" s="29">
        <v>3189.08</v>
      </c>
      <c r="J30" s="43">
        <f t="shared" si="1"/>
        <v>1926.7358333333334</v>
      </c>
      <c r="K30" s="41">
        <f>VLOOKUP(A30,'Council Tax Distribution '!$D$2:$N$400,2,FALSE)</f>
        <v>11550</v>
      </c>
      <c r="L30" s="41">
        <f>VLOOKUP(A30,'Council Tax Distribution '!$D$2:$N$400,3,FALSE)</f>
        <v>38100</v>
      </c>
      <c r="M30" s="41">
        <f>VLOOKUP(A30,'Council Tax Distribution '!$D$2:$N$400,4,FALSE)</f>
        <v>35040</v>
      </c>
      <c r="N30" s="41">
        <f>VLOOKUP(A30,'Council Tax Distribution '!$D$2:$N$400,5,FALSE)</f>
        <v>26320</v>
      </c>
      <c r="O30" s="41">
        <f>VLOOKUP(A30,'Council Tax Distribution '!$D$2:$N$400,6,FALSE)</f>
        <v>19250</v>
      </c>
      <c r="P30" s="41">
        <f>VLOOKUP(A30,'Council Tax Distribution '!$D$2:$N$400,7,FALSE)</f>
        <v>7360</v>
      </c>
      <c r="Q30" s="41">
        <f>VLOOKUP(A30,'Council Tax Distribution '!$D$2:$N$400,8,FALSE)</f>
        <v>4510</v>
      </c>
      <c r="R30" s="41">
        <f>VLOOKUP(A30,'Council Tax Distribution '!$D$2:$N$400,9,FALSE)</f>
        <v>800</v>
      </c>
      <c r="S30" s="41">
        <f t="shared" si="2"/>
        <v>142930</v>
      </c>
      <c r="T30" s="41">
        <f t="shared" si="3"/>
        <v>12277958</v>
      </c>
      <c r="U30" s="41">
        <f t="shared" si="4"/>
        <v>47251535.333333328</v>
      </c>
      <c r="V30" s="41">
        <f t="shared" si="5"/>
        <v>49664605.86666666</v>
      </c>
      <c r="W30" s="41">
        <f t="shared" si="6"/>
        <v>41968292.799999997</v>
      </c>
      <c r="X30" s="41">
        <f t="shared" si="7"/>
        <v>37515982.777777776</v>
      </c>
      <c r="Y30" s="41">
        <f t="shared" si="8"/>
        <v>16951731.911111113</v>
      </c>
      <c r="Z30" s="41">
        <f t="shared" si="9"/>
        <v>11985625.666666666</v>
      </c>
      <c r="AA30" s="41">
        <f t="shared" si="10"/>
        <v>2551264</v>
      </c>
      <c r="AB30" s="44" cm="1">
        <f t="array" ref="AB30">SUM(T30:AA30/S30)</f>
        <v>1540.3833789656162</v>
      </c>
    </row>
    <row r="31" spans="1:28" x14ac:dyDescent="0.2">
      <c r="A31" s="18" t="s">
        <v>33</v>
      </c>
      <c r="B31" s="29">
        <v>1288.7466666666664</v>
      </c>
      <c r="C31" s="29">
        <v>1503.5377777777778</v>
      </c>
      <c r="D31" s="29">
        <v>1718.3288888888887</v>
      </c>
      <c r="E31" s="29">
        <v>1933.12</v>
      </c>
      <c r="F31" s="29">
        <v>2362.7022222222222</v>
      </c>
      <c r="G31" s="29">
        <v>2792.284444444444</v>
      </c>
      <c r="H31" s="29">
        <v>3221.8666666666668</v>
      </c>
      <c r="I31" s="29">
        <v>3866.24</v>
      </c>
      <c r="J31" s="43">
        <f t="shared" si="1"/>
        <v>2335.8533333333335</v>
      </c>
      <c r="K31" s="41">
        <f>VLOOKUP(A31,'Council Tax Distribution '!$D$2:$N$400,2,FALSE)</f>
        <v>940</v>
      </c>
      <c r="L31" s="41">
        <f>VLOOKUP(A31,'Council Tax Distribution '!$D$2:$N$400,3,FALSE)</f>
        <v>7800</v>
      </c>
      <c r="M31" s="41">
        <f>VLOOKUP(A31,'Council Tax Distribution '!$D$2:$N$400,4,FALSE)</f>
        <v>27700</v>
      </c>
      <c r="N31" s="41">
        <f>VLOOKUP(A31,'Council Tax Distribution '!$D$2:$N$400,5,FALSE)</f>
        <v>24390</v>
      </c>
      <c r="O31" s="41">
        <f>VLOOKUP(A31,'Council Tax Distribution '!$D$2:$N$400,6,FALSE)</f>
        <v>12740</v>
      </c>
      <c r="P31" s="41">
        <f>VLOOKUP(A31,'Council Tax Distribution '!$D$2:$N$400,7,FALSE)</f>
        <v>6960</v>
      </c>
      <c r="Q31" s="41">
        <f>VLOOKUP(A31,'Council Tax Distribution '!$D$2:$N$400,8,FALSE)</f>
        <v>3730</v>
      </c>
      <c r="R31" s="41">
        <f>VLOOKUP(A31,'Council Tax Distribution '!$D$2:$N$400,9,FALSE)</f>
        <v>280</v>
      </c>
      <c r="S31" s="41">
        <f t="shared" si="2"/>
        <v>84540</v>
      </c>
      <c r="T31" s="41">
        <f t="shared" si="3"/>
        <v>1211421.8666666665</v>
      </c>
      <c r="U31" s="41">
        <f t="shared" si="4"/>
        <v>11727594.666666668</v>
      </c>
      <c r="V31" s="41">
        <f t="shared" si="5"/>
        <v>47597710.222222216</v>
      </c>
      <c r="W31" s="41">
        <f t="shared" si="6"/>
        <v>47148796.799999997</v>
      </c>
      <c r="X31" s="41">
        <f t="shared" si="7"/>
        <v>30100826.311111111</v>
      </c>
      <c r="Y31" s="41">
        <f t="shared" si="8"/>
        <v>19434299.733333331</v>
      </c>
      <c r="Z31" s="41">
        <f t="shared" si="9"/>
        <v>12017562.666666668</v>
      </c>
      <c r="AA31" s="41">
        <f t="shared" si="10"/>
        <v>1082547.2</v>
      </c>
      <c r="AB31" s="44" cm="1">
        <f t="array" ref="AB31">SUM(T31:AA31/S31)</f>
        <v>2014.6765964829269</v>
      </c>
    </row>
    <row r="32" spans="1:28" x14ac:dyDescent="0.2">
      <c r="A32" s="18" t="s">
        <v>34</v>
      </c>
      <c r="B32" s="29">
        <v>1013.3199999999999</v>
      </c>
      <c r="C32" s="29">
        <v>1182.2066666666667</v>
      </c>
      <c r="D32" s="29">
        <v>1351.0933333333332</v>
      </c>
      <c r="E32" s="29">
        <v>1519.98</v>
      </c>
      <c r="F32" s="29">
        <v>1857.7533333333336</v>
      </c>
      <c r="G32" s="29">
        <v>2195.5266666666666</v>
      </c>
      <c r="H32" s="29">
        <v>2533.3000000000002</v>
      </c>
      <c r="I32" s="29">
        <v>3039.96</v>
      </c>
      <c r="J32" s="43">
        <f t="shared" si="1"/>
        <v>1836.6424999999999</v>
      </c>
      <c r="K32" s="41">
        <f>VLOOKUP(A32,'Council Tax Distribution '!$D$2:$N$400,2,FALSE)</f>
        <v>4330</v>
      </c>
      <c r="L32" s="41">
        <f>VLOOKUP(A32,'Council Tax Distribution '!$D$2:$N$400,3,FALSE)</f>
        <v>25080</v>
      </c>
      <c r="M32" s="41">
        <f>VLOOKUP(A32,'Council Tax Distribution '!$D$2:$N$400,4,FALSE)</f>
        <v>39020</v>
      </c>
      <c r="N32" s="41">
        <f>VLOOKUP(A32,'Council Tax Distribution '!$D$2:$N$400,5,FALSE)</f>
        <v>29440</v>
      </c>
      <c r="O32" s="41">
        <f>VLOOKUP(A32,'Council Tax Distribution '!$D$2:$N$400,6,FALSE)</f>
        <v>22380</v>
      </c>
      <c r="P32" s="41">
        <f>VLOOKUP(A32,'Council Tax Distribution '!$D$2:$N$400,7,FALSE)</f>
        <v>10700</v>
      </c>
      <c r="Q32" s="41">
        <f>VLOOKUP(A32,'Council Tax Distribution '!$D$2:$N$400,8,FALSE)</f>
        <v>4450</v>
      </c>
      <c r="R32" s="41">
        <f>VLOOKUP(A32,'Council Tax Distribution '!$D$2:$N$400,9,FALSE)</f>
        <v>680</v>
      </c>
      <c r="S32" s="41">
        <f t="shared" si="2"/>
        <v>136080</v>
      </c>
      <c r="T32" s="41">
        <f t="shared" si="3"/>
        <v>4387675.5999999996</v>
      </c>
      <c r="U32" s="41">
        <f t="shared" si="4"/>
        <v>29649743.199999999</v>
      </c>
      <c r="V32" s="41">
        <f t="shared" si="5"/>
        <v>52719661.86666666</v>
      </c>
      <c r="W32" s="41">
        <f t="shared" si="6"/>
        <v>44748211.200000003</v>
      </c>
      <c r="X32" s="41">
        <f t="shared" si="7"/>
        <v>41576519.600000001</v>
      </c>
      <c r="Y32" s="41">
        <f t="shared" si="8"/>
        <v>23492135.333333332</v>
      </c>
      <c r="Z32" s="41">
        <f t="shared" si="9"/>
        <v>11273185</v>
      </c>
      <c r="AA32" s="41">
        <f t="shared" si="10"/>
        <v>2067172.8</v>
      </c>
      <c r="AB32" s="44" cm="1">
        <f t="array" ref="AB32">SUM(T32:AA32/S32)</f>
        <v>1542.5801337448561</v>
      </c>
    </row>
    <row r="33" spans="1:28" x14ac:dyDescent="0.2">
      <c r="A33" s="18" t="s">
        <v>35</v>
      </c>
      <c r="B33" s="29">
        <v>1293.2933333333333</v>
      </c>
      <c r="C33" s="29">
        <v>1508.8422222222223</v>
      </c>
      <c r="D33" s="29">
        <v>1724.3911111111111</v>
      </c>
      <c r="E33" s="29">
        <v>1939.94</v>
      </c>
      <c r="F33" s="29">
        <v>2371.037777777778</v>
      </c>
      <c r="G33" s="29">
        <v>2802.1355555555556</v>
      </c>
      <c r="H33" s="29">
        <v>3233.2333333333336</v>
      </c>
      <c r="I33" s="29">
        <v>3879.88</v>
      </c>
      <c r="J33" s="43">
        <f t="shared" si="1"/>
        <v>2344.0941666666668</v>
      </c>
      <c r="K33" s="41">
        <f>VLOOKUP(A33,'Council Tax Distribution '!$D$2:$N$400,2,FALSE)</f>
        <v>4960</v>
      </c>
      <c r="L33" s="41">
        <f>VLOOKUP(A33,'Council Tax Distribution '!$D$2:$N$400,3,FALSE)</f>
        <v>30670</v>
      </c>
      <c r="M33" s="41">
        <f>VLOOKUP(A33,'Council Tax Distribution '!$D$2:$N$400,4,FALSE)</f>
        <v>36750</v>
      </c>
      <c r="N33" s="41">
        <f>VLOOKUP(A33,'Council Tax Distribution '!$D$2:$N$400,5,FALSE)</f>
        <v>23180</v>
      </c>
      <c r="O33" s="41">
        <f>VLOOKUP(A33,'Council Tax Distribution '!$D$2:$N$400,6,FALSE)</f>
        <v>8300</v>
      </c>
      <c r="P33" s="41">
        <f>VLOOKUP(A33,'Council Tax Distribution '!$D$2:$N$400,7,FALSE)</f>
        <v>1820</v>
      </c>
      <c r="Q33" s="41">
        <f>VLOOKUP(A33,'Council Tax Distribution '!$D$2:$N$400,8,FALSE)</f>
        <v>430</v>
      </c>
      <c r="R33" s="41">
        <f>VLOOKUP(A33,'Council Tax Distribution '!$D$2:$N$400,9,FALSE)</f>
        <v>30</v>
      </c>
      <c r="S33" s="41">
        <f t="shared" si="2"/>
        <v>106140</v>
      </c>
      <c r="T33" s="41">
        <f t="shared" si="3"/>
        <v>6414734.9333333336</v>
      </c>
      <c r="U33" s="41">
        <f t="shared" si="4"/>
        <v>46276190.955555558</v>
      </c>
      <c r="V33" s="41">
        <f t="shared" si="5"/>
        <v>63371373.333333328</v>
      </c>
      <c r="W33" s="41">
        <f t="shared" si="6"/>
        <v>44967809.200000003</v>
      </c>
      <c r="X33" s="41">
        <f t="shared" si="7"/>
        <v>19679613.555555556</v>
      </c>
      <c r="Y33" s="41">
        <f t="shared" si="8"/>
        <v>5099886.7111111116</v>
      </c>
      <c r="Z33" s="41">
        <f t="shared" si="9"/>
        <v>1390290.3333333335</v>
      </c>
      <c r="AA33" s="41">
        <f t="shared" si="10"/>
        <v>116396.40000000001</v>
      </c>
      <c r="AB33" s="44" cm="1">
        <f t="array" ref="AB33">SUM(T33:AA33/S33)</f>
        <v>1764.8039892804054</v>
      </c>
    </row>
    <row r="34" spans="1:28" x14ac:dyDescent="0.2">
      <c r="A34" s="18" t="s">
        <v>36</v>
      </c>
      <c r="B34" s="29">
        <v>581.69999999999993</v>
      </c>
      <c r="C34" s="29">
        <v>678.65</v>
      </c>
      <c r="D34" s="29">
        <v>775.59999999999991</v>
      </c>
      <c r="E34" s="29">
        <v>872.55</v>
      </c>
      <c r="F34" s="29">
        <v>1066.45</v>
      </c>
      <c r="G34" s="29">
        <v>1260.3499999999999</v>
      </c>
      <c r="H34" s="29">
        <v>1454.25</v>
      </c>
      <c r="I34" s="29">
        <v>1745.1</v>
      </c>
      <c r="J34" s="43">
        <f t="shared" si="1"/>
        <v>1054.33125</v>
      </c>
      <c r="K34" s="41">
        <f>VLOOKUP(A34,'Council Tax Distribution '!$D$2:$N$400,2,FALSE)</f>
        <v>6560</v>
      </c>
      <c r="L34" s="41">
        <f>VLOOKUP(A34,'Council Tax Distribution '!$D$2:$N$400,3,FALSE)</f>
        <v>12390</v>
      </c>
      <c r="M34" s="41">
        <f>VLOOKUP(A34,'Council Tax Distribution '!$D$2:$N$400,4,FALSE)</f>
        <v>36830</v>
      </c>
      <c r="N34" s="41">
        <f>VLOOKUP(A34,'Council Tax Distribution '!$D$2:$N$400,5,FALSE)</f>
        <v>33850</v>
      </c>
      <c r="O34" s="41">
        <f>VLOOKUP(A34,'Council Tax Distribution '!$D$2:$N$400,6,FALSE)</f>
        <v>24300</v>
      </c>
      <c r="P34" s="41">
        <f>VLOOKUP(A34,'Council Tax Distribution '!$D$2:$N$400,7,FALSE)</f>
        <v>17270</v>
      </c>
      <c r="Q34" s="41">
        <f>VLOOKUP(A34,'Council Tax Distribution '!$D$2:$N$400,8,FALSE)</f>
        <v>13980</v>
      </c>
      <c r="R34" s="41">
        <f>VLOOKUP(A34,'Council Tax Distribution '!$D$2:$N$400,9,FALSE)</f>
        <v>2820</v>
      </c>
      <c r="S34" s="41">
        <f t="shared" si="2"/>
        <v>148000</v>
      </c>
      <c r="T34" s="41">
        <f t="shared" si="3"/>
        <v>3815951.9999999995</v>
      </c>
      <c r="U34" s="41">
        <f t="shared" si="4"/>
        <v>8408473.5</v>
      </c>
      <c r="V34" s="41">
        <f t="shared" si="5"/>
        <v>28565347.999999996</v>
      </c>
      <c r="W34" s="41">
        <f t="shared" si="6"/>
        <v>29535817.5</v>
      </c>
      <c r="X34" s="41">
        <f t="shared" si="7"/>
        <v>25914735</v>
      </c>
      <c r="Y34" s="41">
        <f t="shared" si="8"/>
        <v>21766244.5</v>
      </c>
      <c r="Z34" s="41">
        <f t="shared" si="9"/>
        <v>20330415</v>
      </c>
      <c r="AA34" s="41">
        <f t="shared" si="10"/>
        <v>4921182</v>
      </c>
      <c r="AB34" s="44" cm="1">
        <f t="array" ref="AB34">SUM(T34:AA34/S34)</f>
        <v>967.96059121621613</v>
      </c>
    </row>
    <row r="35" spans="1:28" x14ac:dyDescent="0.2">
      <c r="A35" s="18" t="s">
        <v>37</v>
      </c>
      <c r="B35" s="29">
        <v>577.18666666666661</v>
      </c>
      <c r="C35" s="29">
        <v>673.3844444444444</v>
      </c>
      <c r="D35" s="29">
        <v>769.58222222222219</v>
      </c>
      <c r="E35" s="29">
        <v>865.78</v>
      </c>
      <c r="F35" s="29">
        <v>1058.1755555555555</v>
      </c>
      <c r="G35" s="29">
        <v>1250.5711111111111</v>
      </c>
      <c r="H35" s="29">
        <v>1442.9666666666667</v>
      </c>
      <c r="I35" s="29">
        <v>1731.56</v>
      </c>
      <c r="J35" s="43">
        <f t="shared" si="1"/>
        <v>1046.1508333333334</v>
      </c>
      <c r="K35" s="41">
        <f>VLOOKUP(A35,'Council Tax Distribution '!$D$2:$N$400,2,FALSE)</f>
        <v>1700</v>
      </c>
      <c r="L35" s="41">
        <f>VLOOKUP(A35,'Council Tax Distribution '!$D$2:$N$400,3,FALSE)</f>
        <v>6630</v>
      </c>
      <c r="M35" s="41">
        <f>VLOOKUP(A35,'Council Tax Distribution '!$D$2:$N$400,4,FALSE)</f>
        <v>15820</v>
      </c>
      <c r="N35" s="41">
        <f>VLOOKUP(A35,'Council Tax Distribution '!$D$2:$N$400,5,FALSE)</f>
        <v>22820</v>
      </c>
      <c r="O35" s="41">
        <f>VLOOKUP(A35,'Council Tax Distribution '!$D$2:$N$400,6,FALSE)</f>
        <v>23510</v>
      </c>
      <c r="P35" s="41">
        <f>VLOOKUP(A35,'Council Tax Distribution '!$D$2:$N$400,7,FALSE)</f>
        <v>18350</v>
      </c>
      <c r="Q35" s="41">
        <f>VLOOKUP(A35,'Council Tax Distribution '!$D$2:$N$400,8,FALSE)</f>
        <v>23560</v>
      </c>
      <c r="R35" s="41">
        <f>VLOOKUP(A35,'Council Tax Distribution '!$D$2:$N$400,9,FALSE)</f>
        <v>16140</v>
      </c>
      <c r="S35" s="41">
        <f t="shared" si="2"/>
        <v>128530</v>
      </c>
      <c r="T35" s="41">
        <f t="shared" si="3"/>
        <v>981217.33333333326</v>
      </c>
      <c r="U35" s="41">
        <f t="shared" si="4"/>
        <v>4464538.8666666662</v>
      </c>
      <c r="V35" s="41">
        <f t="shared" si="5"/>
        <v>12174790.755555555</v>
      </c>
      <c r="W35" s="41">
        <f t="shared" si="6"/>
        <v>19757099.599999998</v>
      </c>
      <c r="X35" s="41">
        <f t="shared" si="7"/>
        <v>24877707.311111111</v>
      </c>
      <c r="Y35" s="41">
        <f t="shared" si="8"/>
        <v>22947979.888888888</v>
      </c>
      <c r="Z35" s="41">
        <f t="shared" si="9"/>
        <v>33996294.666666664</v>
      </c>
      <c r="AA35" s="41">
        <f t="shared" si="10"/>
        <v>27947378.399999999</v>
      </c>
      <c r="AB35" s="44" cm="1">
        <f t="array" ref="AB35">SUM(T35:AA35/S35)</f>
        <v>1144.8456144263769</v>
      </c>
    </row>
    <row r="37" spans="1:28" x14ac:dyDescent="0.2">
      <c r="A37" s="2"/>
    </row>
    <row r="38" spans="1:28" x14ac:dyDescent="0.2">
      <c r="A38" s="45"/>
    </row>
    <row r="39" spans="1:28" x14ac:dyDescent="0.2">
      <c r="A39" s="76" t="s">
        <v>984</v>
      </c>
    </row>
    <row r="40" spans="1:28" x14ac:dyDescent="0.2">
      <c r="A40" s="75" t="s">
        <v>992</v>
      </c>
    </row>
  </sheetData>
  <sheetProtection algorithmName="SHA-512" hashValue="bKpA5aJZ/rdwXJ7NiuI3Zn8BduSjlrwErou4Kmqf1DDo21Ez5BwhZAftqYNqDAlC/gTFa6RDkQhZxqnZedC3rA==" saltValue="oWM66UMzoo8lYkDxcEVwlQ==" spinCount="100000" sheet="1" objects="1" scenarios="1"/>
  <mergeCells count="2">
    <mergeCell ref="K1:S1"/>
    <mergeCell ref="T1:AA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91C1-AF6A-443C-9B9A-8DD24AB079C8}">
  <dimension ref="A2:C9"/>
  <sheetViews>
    <sheetView workbookViewId="0">
      <selection activeCell="B3" sqref="B3"/>
    </sheetView>
  </sheetViews>
  <sheetFormatPr defaultRowHeight="15" x14ac:dyDescent="0.25"/>
  <cols>
    <col min="1" max="1" width="21.140625" bestFit="1" customWidth="1"/>
    <col min="3" max="3" width="8.7109375" style="59"/>
  </cols>
  <sheetData>
    <row r="2" spans="1:3" x14ac:dyDescent="0.25">
      <c r="B2">
        <f>Calculator!C51</f>
        <v>25914.240000000002</v>
      </c>
      <c r="C2" s="59">
        <f>B2/12</f>
        <v>2159.52</v>
      </c>
    </row>
    <row r="4" spans="1:3" x14ac:dyDescent="0.25">
      <c r="B4" t="s">
        <v>1144</v>
      </c>
      <c r="C4" s="59" t="s">
        <v>57</v>
      </c>
    </row>
    <row r="5" spans="1:3" x14ac:dyDescent="0.25">
      <c r="A5" t="s">
        <v>1143</v>
      </c>
      <c r="B5">
        <v>12570</v>
      </c>
      <c r="C5" s="59">
        <f>B5/12</f>
        <v>1047.5</v>
      </c>
    </row>
    <row r="6" spans="1:3" x14ac:dyDescent="0.25">
      <c r="A6" t="s">
        <v>1142</v>
      </c>
      <c r="B6">
        <f>B2-12570</f>
        <v>13344.240000000002</v>
      </c>
      <c r="C6" s="59">
        <f>B6/12</f>
        <v>1112.0200000000002</v>
      </c>
    </row>
    <row r="7" spans="1:3" x14ac:dyDescent="0.25">
      <c r="A7" t="s">
        <v>1141</v>
      </c>
      <c r="B7">
        <f>B6*20%</f>
        <v>2668.8480000000004</v>
      </c>
      <c r="C7" s="59">
        <f>C6*20%</f>
        <v>222.40400000000005</v>
      </c>
    </row>
    <row r="8" spans="1:3" x14ac:dyDescent="0.25">
      <c r="A8" t="s">
        <v>1140</v>
      </c>
      <c r="B8">
        <f>B6*12%</f>
        <v>1601.3088</v>
      </c>
      <c r="C8" s="59">
        <f>C6*12%</f>
        <v>133.44240000000002</v>
      </c>
    </row>
    <row r="9" spans="1:3" x14ac:dyDescent="0.25">
      <c r="A9" t="s">
        <v>1139</v>
      </c>
      <c r="B9">
        <f>IF(B2&gt;=12570,B2-SUM(B7:B8),B2)</f>
        <v>21644.083200000001</v>
      </c>
      <c r="C9" s="59">
        <f>IF(C2&gt;=1047.5,C2-SUM(C7:C8),C2)</f>
        <v>1803.6735999999999</v>
      </c>
    </row>
  </sheetData>
  <sheetProtection algorithmName="SHA-512" hashValue="rzFlGVQq0t0cpopkSyYUCcxeaUju/4wXvXajJNlV6dt/SHHYF9Q5/x7G0MeAayRbhPRimDvjG317Zvu8cncaVQ==" saltValue="YxFxgj5a/euPmUKLf9z6k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BBCDF-FB80-4C69-B019-BD0D12803853}">
  <dimension ref="A2:C9"/>
  <sheetViews>
    <sheetView workbookViewId="0">
      <selection activeCell="B21" sqref="B21"/>
    </sheetView>
  </sheetViews>
  <sheetFormatPr defaultRowHeight="15" x14ac:dyDescent="0.25"/>
  <cols>
    <col min="1" max="1" width="21.140625" bestFit="1" customWidth="1"/>
    <col min="3" max="3" width="8.7109375" style="59"/>
  </cols>
  <sheetData>
    <row r="2" spans="1:3" x14ac:dyDescent="0.25">
      <c r="B2">
        <f>Calculator!E51</f>
        <v>50398.656000000003</v>
      </c>
      <c r="C2" s="59">
        <f>B2/12</f>
        <v>4199.8879999999999</v>
      </c>
    </row>
    <row r="4" spans="1:3" x14ac:dyDescent="0.25">
      <c r="B4" t="s">
        <v>1144</v>
      </c>
      <c r="C4" s="59" t="s">
        <v>57</v>
      </c>
    </row>
    <row r="5" spans="1:3" x14ac:dyDescent="0.25">
      <c r="A5" t="s">
        <v>1143</v>
      </c>
      <c r="B5">
        <v>12570</v>
      </c>
      <c r="C5" s="59">
        <f>B5/12</f>
        <v>1047.5</v>
      </c>
    </row>
    <row r="6" spans="1:3" x14ac:dyDescent="0.25">
      <c r="A6" t="s">
        <v>1142</v>
      </c>
      <c r="B6">
        <f>B2-12570</f>
        <v>37828.656000000003</v>
      </c>
      <c r="C6" s="59">
        <f>B6/12</f>
        <v>3152.3880000000004</v>
      </c>
    </row>
    <row r="7" spans="1:3" x14ac:dyDescent="0.25">
      <c r="A7" t="s">
        <v>1141</v>
      </c>
      <c r="B7">
        <f>B6*20%</f>
        <v>7565.7312000000011</v>
      </c>
      <c r="C7" s="59">
        <f>C6*20%</f>
        <v>630.47760000000017</v>
      </c>
    </row>
    <row r="8" spans="1:3" x14ac:dyDescent="0.25">
      <c r="A8" t="s">
        <v>1140</v>
      </c>
      <c r="B8">
        <f>B6*12%</f>
        <v>4539.4387200000001</v>
      </c>
      <c r="C8" s="59">
        <f>C6*12%</f>
        <v>378.28656000000001</v>
      </c>
    </row>
    <row r="9" spans="1:3" x14ac:dyDescent="0.25">
      <c r="A9" t="s">
        <v>1139</v>
      </c>
      <c r="B9">
        <f>IF(B2&gt;=12570,B2-SUM(B7:B8),B2)</f>
        <v>38293.486080000002</v>
      </c>
      <c r="C9" s="59">
        <f>IF(C2&gt;=1047.5,C2-SUM(C7:C8),C2)</f>
        <v>3191.1238399999997</v>
      </c>
    </row>
  </sheetData>
  <sheetProtection algorithmName="SHA-512" hashValue="HG8vvpQO4lYpLQULPACUbB2pTJ3EZFDzMjEwbAjuibW4p2gHnqhb9ADsTtsNzkjtOcKZLF1XLw8of+gt1sI8YA==" saltValue="tJgD3Su1yflDy86ampRBy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1ADFE-6AC8-4C1E-90BB-019194623616}">
  <dimension ref="A1:AP47"/>
  <sheetViews>
    <sheetView topLeftCell="A3" zoomScaleNormal="100" workbookViewId="0">
      <selection activeCell="C35" sqref="C5:C35"/>
    </sheetView>
  </sheetViews>
  <sheetFormatPr defaultColWidth="9.140625" defaultRowHeight="14.25" x14ac:dyDescent="0.2"/>
  <cols>
    <col min="1" max="1" width="34.85546875" style="1" customWidth="1"/>
    <col min="2" max="6" width="9.5703125" style="1" bestFit="1" customWidth="1"/>
    <col min="7" max="7" width="9.140625" style="1"/>
    <col min="8" max="9" width="11.140625" style="1" bestFit="1" customWidth="1"/>
    <col min="10" max="11" width="10.85546875" style="1" bestFit="1" customWidth="1"/>
    <col min="12" max="12" width="11.140625" style="1" bestFit="1" customWidth="1"/>
    <col min="13" max="13" width="9.140625" style="1"/>
    <col min="14" max="14" width="12.140625" style="1" bestFit="1" customWidth="1"/>
    <col min="15" max="18" width="11.140625" style="1" bestFit="1" customWidth="1"/>
    <col min="19" max="19" width="9.140625" style="1"/>
    <col min="20" max="20" width="12.140625" style="1" bestFit="1" customWidth="1"/>
    <col min="21" max="21" width="11.140625" style="1" bestFit="1" customWidth="1"/>
    <col min="22" max="22" width="7.42578125" style="1" bestFit="1" customWidth="1"/>
    <col min="23" max="24" width="11.140625" style="1" bestFit="1" customWidth="1"/>
    <col min="25" max="25" width="9.140625" style="1"/>
    <col min="26" max="26" width="12.140625" style="1" bestFit="1" customWidth="1"/>
    <col min="27" max="30" width="11.140625" style="1" bestFit="1" customWidth="1"/>
    <col min="31" max="31" width="9.140625" style="1"/>
    <col min="32" max="36" width="11.140625" style="1" bestFit="1" customWidth="1"/>
    <col min="37" max="37" width="9.140625" style="1"/>
    <col min="38" max="38" width="12.140625" style="1" bestFit="1" customWidth="1"/>
    <col min="39" max="42" width="11.140625" style="1" bestFit="1" customWidth="1"/>
    <col min="43" max="16384" width="9.140625" style="1"/>
  </cols>
  <sheetData>
    <row r="1" spans="1:42" ht="15" thickBot="1" x14ac:dyDescent="0.25"/>
    <row r="2" spans="1:42" x14ac:dyDescent="0.2">
      <c r="B2" s="297" t="s">
        <v>38</v>
      </c>
      <c r="C2" s="297"/>
      <c r="D2" s="297"/>
      <c r="E2" s="297"/>
      <c r="F2" s="297"/>
      <c r="G2" s="3"/>
      <c r="H2" s="297" t="s">
        <v>39</v>
      </c>
      <c r="I2" s="297"/>
      <c r="J2" s="297"/>
      <c r="K2" s="297"/>
      <c r="L2" s="297"/>
      <c r="N2" s="297" t="s">
        <v>973</v>
      </c>
      <c r="O2" s="297"/>
      <c r="P2" s="297"/>
      <c r="Q2" s="297"/>
      <c r="R2" s="297"/>
      <c r="T2" s="297" t="s">
        <v>974</v>
      </c>
      <c r="U2" s="297"/>
      <c r="V2" s="297"/>
      <c r="W2" s="297"/>
      <c r="X2" s="297"/>
      <c r="Z2" s="297" t="s">
        <v>975</v>
      </c>
      <c r="AA2" s="297"/>
      <c r="AB2" s="297"/>
      <c r="AC2" s="297"/>
      <c r="AD2" s="297"/>
      <c r="AF2" s="297" t="s">
        <v>976</v>
      </c>
      <c r="AG2" s="297"/>
      <c r="AH2" s="297"/>
      <c r="AI2" s="297"/>
      <c r="AJ2" s="297"/>
      <c r="AL2" s="297" t="s">
        <v>40</v>
      </c>
      <c r="AM2" s="297"/>
      <c r="AN2" s="297"/>
      <c r="AO2" s="297"/>
      <c r="AP2" s="297"/>
    </row>
    <row r="3" spans="1:42" ht="39" thickBot="1" x14ac:dyDescent="0.25">
      <c r="A3" s="4"/>
      <c r="B3" s="34" t="s">
        <v>41</v>
      </c>
      <c r="C3" s="6" t="s">
        <v>42</v>
      </c>
      <c r="D3" s="7" t="s">
        <v>43</v>
      </c>
      <c r="E3" s="8" t="s">
        <v>44</v>
      </c>
      <c r="F3" s="5" t="s">
        <v>45</v>
      </c>
      <c r="G3" s="9"/>
      <c r="H3" s="34" t="s">
        <v>41</v>
      </c>
      <c r="I3" s="6" t="s">
        <v>42</v>
      </c>
      <c r="J3" s="7" t="s">
        <v>43</v>
      </c>
      <c r="K3" s="8" t="s">
        <v>44</v>
      </c>
      <c r="L3" s="5" t="s">
        <v>45</v>
      </c>
      <c r="N3" s="34" t="s">
        <v>41</v>
      </c>
      <c r="O3" s="6" t="s">
        <v>42</v>
      </c>
      <c r="P3" s="7" t="s">
        <v>43</v>
      </c>
      <c r="Q3" s="8" t="s">
        <v>44</v>
      </c>
      <c r="R3" s="5" t="s">
        <v>45</v>
      </c>
      <c r="T3" s="34" t="s">
        <v>41</v>
      </c>
      <c r="U3" s="6" t="s">
        <v>42</v>
      </c>
      <c r="V3" s="7" t="s">
        <v>43</v>
      </c>
      <c r="W3" s="8" t="s">
        <v>44</v>
      </c>
      <c r="X3" s="5" t="s">
        <v>45</v>
      </c>
      <c r="Z3" s="34" t="s">
        <v>41</v>
      </c>
      <c r="AA3" s="6" t="s">
        <v>42</v>
      </c>
      <c r="AB3" s="7" t="s">
        <v>43</v>
      </c>
      <c r="AC3" s="8" t="s">
        <v>44</v>
      </c>
      <c r="AD3" s="5" t="s">
        <v>45</v>
      </c>
      <c r="AF3" s="34" t="s">
        <v>41</v>
      </c>
      <c r="AG3" s="6" t="s">
        <v>42</v>
      </c>
      <c r="AH3" s="7" t="s">
        <v>43</v>
      </c>
      <c r="AI3" s="8" t="s">
        <v>44</v>
      </c>
      <c r="AJ3" s="5" t="s">
        <v>45</v>
      </c>
      <c r="AL3" s="34" t="s">
        <v>41</v>
      </c>
      <c r="AM3" s="6" t="s">
        <v>42</v>
      </c>
      <c r="AN3" s="7" t="s">
        <v>43</v>
      </c>
      <c r="AO3" s="8" t="s">
        <v>44</v>
      </c>
      <c r="AP3" s="5" t="s">
        <v>45</v>
      </c>
    </row>
    <row r="4" spans="1:42" x14ac:dyDescent="0.2">
      <c r="A4" s="4" t="s">
        <v>46</v>
      </c>
      <c r="B4" s="32">
        <v>910</v>
      </c>
      <c r="C4" s="14">
        <v>701</v>
      </c>
      <c r="D4" s="14">
        <v>586</v>
      </c>
      <c r="E4" s="14">
        <v>695</v>
      </c>
      <c r="F4" s="14">
        <v>800</v>
      </c>
      <c r="G4" s="13"/>
      <c r="H4" s="9">
        <v>1980</v>
      </c>
      <c r="I4" s="13">
        <v>1125</v>
      </c>
      <c r="J4" s="13">
        <v>870</v>
      </c>
      <c r="K4" s="13">
        <v>1000</v>
      </c>
      <c r="L4" s="13">
        <v>1300</v>
      </c>
      <c r="M4" s="13"/>
      <c r="N4" s="9">
        <v>13110</v>
      </c>
      <c r="O4" s="13">
        <v>1405</v>
      </c>
      <c r="P4" s="13">
        <v>1095</v>
      </c>
      <c r="Q4" s="13">
        <v>1276</v>
      </c>
      <c r="R4" s="13">
        <v>1560</v>
      </c>
      <c r="S4" s="13"/>
      <c r="T4" s="9">
        <v>18230</v>
      </c>
      <c r="U4" s="13">
        <v>1727</v>
      </c>
      <c r="V4" s="13">
        <v>1313</v>
      </c>
      <c r="W4" s="13">
        <v>1500</v>
      </c>
      <c r="X4" s="13">
        <v>1857</v>
      </c>
      <c r="Y4" s="13"/>
      <c r="Z4" s="9">
        <v>8150</v>
      </c>
      <c r="AA4" s="13">
        <v>2124</v>
      </c>
      <c r="AB4" s="13">
        <v>1550</v>
      </c>
      <c r="AC4" s="13">
        <v>1800</v>
      </c>
      <c r="AD4" s="13">
        <v>2300</v>
      </c>
      <c r="AE4" s="13"/>
      <c r="AF4" s="9">
        <v>3130</v>
      </c>
      <c r="AG4" s="13">
        <v>3076</v>
      </c>
      <c r="AH4" s="13">
        <v>2000</v>
      </c>
      <c r="AI4" s="13">
        <v>2500</v>
      </c>
      <c r="AJ4" s="13">
        <v>3450</v>
      </c>
      <c r="AK4" s="13"/>
      <c r="AL4" s="9">
        <v>45510</v>
      </c>
      <c r="AM4" s="13">
        <v>1751</v>
      </c>
      <c r="AN4" s="13">
        <v>1250</v>
      </c>
      <c r="AO4" s="13">
        <v>1500</v>
      </c>
      <c r="AP4" s="13">
        <v>1950</v>
      </c>
    </row>
    <row r="5" spans="1:42" x14ac:dyDescent="0.2">
      <c r="A5" s="10" t="s">
        <v>47</v>
      </c>
      <c r="B5" s="33">
        <v>450</v>
      </c>
      <c r="C5" s="35">
        <v>763</v>
      </c>
      <c r="D5" s="35">
        <v>670</v>
      </c>
      <c r="E5" s="35">
        <v>750</v>
      </c>
      <c r="F5" s="35">
        <v>850</v>
      </c>
      <c r="G5" s="36"/>
      <c r="H5" s="91">
        <v>1190</v>
      </c>
      <c r="I5" s="36">
        <v>1278</v>
      </c>
      <c r="J5" s="36">
        <v>975</v>
      </c>
      <c r="K5" s="36">
        <v>1200</v>
      </c>
      <c r="L5" s="36">
        <v>1500</v>
      </c>
      <c r="M5" s="36"/>
      <c r="N5" s="91">
        <v>6470</v>
      </c>
      <c r="O5" s="36">
        <v>1676</v>
      </c>
      <c r="P5" s="36">
        <v>1300</v>
      </c>
      <c r="Q5" s="36">
        <v>1520</v>
      </c>
      <c r="R5" s="36">
        <v>1850</v>
      </c>
      <c r="S5" s="36"/>
      <c r="T5" s="91">
        <v>7670</v>
      </c>
      <c r="U5" s="36">
        <v>2131</v>
      </c>
      <c r="V5" s="36">
        <v>1575</v>
      </c>
      <c r="W5" s="36">
        <v>1890</v>
      </c>
      <c r="X5" s="36">
        <v>2400</v>
      </c>
      <c r="Y5" s="36"/>
      <c r="Z5" s="91">
        <v>2830</v>
      </c>
      <c r="AA5" s="36">
        <v>2807</v>
      </c>
      <c r="AB5" s="36">
        <v>1890</v>
      </c>
      <c r="AC5" s="36">
        <v>2400</v>
      </c>
      <c r="AD5" s="36">
        <v>3100</v>
      </c>
      <c r="AE5" s="36"/>
      <c r="AF5" s="91">
        <v>1220</v>
      </c>
      <c r="AG5" s="36">
        <v>4017</v>
      </c>
      <c r="AH5" s="36">
        <v>2550</v>
      </c>
      <c r="AI5" s="36">
        <v>3300</v>
      </c>
      <c r="AJ5" s="36">
        <v>4200</v>
      </c>
      <c r="AK5" s="36"/>
      <c r="AL5" s="91">
        <v>19820</v>
      </c>
      <c r="AM5" s="36">
        <v>2112</v>
      </c>
      <c r="AN5" s="36">
        <v>1420</v>
      </c>
      <c r="AO5" s="36">
        <v>1797</v>
      </c>
      <c r="AP5" s="36">
        <v>2400</v>
      </c>
    </row>
    <row r="6" spans="1:42" x14ac:dyDescent="0.2">
      <c r="A6" s="11" t="s">
        <v>15</v>
      </c>
      <c r="B6" s="33">
        <v>10</v>
      </c>
      <c r="C6" s="35">
        <v>1065</v>
      </c>
      <c r="D6" s="35" t="s">
        <v>49</v>
      </c>
      <c r="E6" s="35">
        <v>1050</v>
      </c>
      <c r="F6" s="35" t="s">
        <v>49</v>
      </c>
      <c r="G6" s="36"/>
      <c r="H6" s="37">
        <v>150</v>
      </c>
      <c r="I6" s="36">
        <v>1026</v>
      </c>
      <c r="J6" s="36">
        <v>888</v>
      </c>
      <c r="K6" s="36">
        <v>975</v>
      </c>
      <c r="L6" s="36">
        <v>1100</v>
      </c>
      <c r="M6" s="36"/>
      <c r="N6" s="37">
        <v>420</v>
      </c>
      <c r="O6" s="36">
        <v>1663</v>
      </c>
      <c r="P6" s="36">
        <v>1350</v>
      </c>
      <c r="Q6" s="36">
        <v>1603</v>
      </c>
      <c r="R6" s="36">
        <v>1875</v>
      </c>
      <c r="S6" s="36"/>
      <c r="T6" s="37">
        <v>510</v>
      </c>
      <c r="U6" s="36">
        <v>2319</v>
      </c>
      <c r="V6" s="36">
        <v>1850</v>
      </c>
      <c r="W6" s="36">
        <v>2173</v>
      </c>
      <c r="X6" s="36">
        <v>2557</v>
      </c>
      <c r="Y6" s="36"/>
      <c r="Z6" s="37">
        <v>190</v>
      </c>
      <c r="AA6" s="36">
        <v>3200</v>
      </c>
      <c r="AB6" s="36">
        <v>2513</v>
      </c>
      <c r="AC6" s="36">
        <v>3000</v>
      </c>
      <c r="AD6" s="36">
        <v>3683</v>
      </c>
      <c r="AE6" s="36"/>
      <c r="AF6" s="37">
        <v>60</v>
      </c>
      <c r="AG6" s="36">
        <v>4431</v>
      </c>
      <c r="AH6" s="36">
        <v>3087</v>
      </c>
      <c r="AI6" s="36">
        <v>4000</v>
      </c>
      <c r="AJ6" s="36">
        <v>5200</v>
      </c>
      <c r="AK6" s="36"/>
      <c r="AL6" s="91">
        <v>1340</v>
      </c>
      <c r="AM6" s="36">
        <v>2186</v>
      </c>
      <c r="AN6" s="36">
        <v>1475</v>
      </c>
      <c r="AO6" s="36">
        <v>1950</v>
      </c>
      <c r="AP6" s="36">
        <v>2578</v>
      </c>
    </row>
    <row r="7" spans="1:42" x14ac:dyDescent="0.2">
      <c r="A7" s="11" t="s">
        <v>10</v>
      </c>
      <c r="B7" s="33">
        <v>0</v>
      </c>
      <c r="C7" s="90">
        <v>763</v>
      </c>
      <c r="D7" s="35" t="s">
        <v>1013</v>
      </c>
      <c r="E7" s="35" t="s">
        <v>1013</v>
      </c>
      <c r="F7" s="35" t="s">
        <v>1013</v>
      </c>
      <c r="G7" s="36"/>
      <c r="H7" s="37">
        <v>20</v>
      </c>
      <c r="I7" s="36">
        <v>1696</v>
      </c>
      <c r="J7" s="36">
        <v>1350</v>
      </c>
      <c r="K7" s="36">
        <v>1582</v>
      </c>
      <c r="L7" s="36">
        <v>1950</v>
      </c>
      <c r="M7" s="36"/>
      <c r="N7" s="37">
        <v>40</v>
      </c>
      <c r="O7" s="36">
        <v>1977</v>
      </c>
      <c r="P7" s="36">
        <v>1680</v>
      </c>
      <c r="Q7" s="36">
        <v>1900</v>
      </c>
      <c r="R7" s="36">
        <v>2145</v>
      </c>
      <c r="S7" s="36"/>
      <c r="T7" s="37">
        <v>20</v>
      </c>
      <c r="U7" s="36">
        <v>2503</v>
      </c>
      <c r="V7" s="36">
        <v>2210</v>
      </c>
      <c r="W7" s="36">
        <v>2500</v>
      </c>
      <c r="X7" s="36">
        <v>2750</v>
      </c>
      <c r="Y7" s="36"/>
      <c r="Z7" s="37">
        <v>0</v>
      </c>
      <c r="AA7" s="92">
        <v>2807</v>
      </c>
      <c r="AB7" s="36" t="s">
        <v>1013</v>
      </c>
      <c r="AC7" s="36" t="s">
        <v>1013</v>
      </c>
      <c r="AD7" s="36" t="s">
        <v>1013</v>
      </c>
      <c r="AE7" s="36"/>
      <c r="AF7" s="37">
        <v>0</v>
      </c>
      <c r="AG7" s="92">
        <v>4431</v>
      </c>
      <c r="AH7" s="36" t="s">
        <v>1013</v>
      </c>
      <c r="AI7" s="36" t="s">
        <v>1013</v>
      </c>
      <c r="AJ7" s="36" t="s">
        <v>1013</v>
      </c>
      <c r="AK7" s="36"/>
      <c r="AL7" s="37">
        <v>70</v>
      </c>
      <c r="AM7" s="36">
        <v>2012</v>
      </c>
      <c r="AN7" s="36">
        <v>1659</v>
      </c>
      <c r="AO7" s="36">
        <v>1950</v>
      </c>
      <c r="AP7" s="36">
        <v>2437</v>
      </c>
    </row>
    <row r="8" spans="1:42" x14ac:dyDescent="0.2">
      <c r="A8" s="11" t="s">
        <v>20</v>
      </c>
      <c r="B8" s="33" t="s">
        <v>48</v>
      </c>
      <c r="C8" s="90">
        <v>763</v>
      </c>
      <c r="D8" s="35" t="s">
        <v>49</v>
      </c>
      <c r="E8" s="35" t="s">
        <v>49</v>
      </c>
      <c r="F8" s="35" t="s">
        <v>49</v>
      </c>
      <c r="G8" s="36"/>
      <c r="H8" s="37">
        <v>50</v>
      </c>
      <c r="I8" s="36">
        <v>1208</v>
      </c>
      <c r="J8" s="36">
        <v>950</v>
      </c>
      <c r="K8" s="36">
        <v>1175</v>
      </c>
      <c r="L8" s="36">
        <v>1350</v>
      </c>
      <c r="M8" s="36"/>
      <c r="N8" s="37">
        <v>330</v>
      </c>
      <c r="O8" s="36">
        <v>1553</v>
      </c>
      <c r="P8" s="36">
        <v>1300</v>
      </c>
      <c r="Q8" s="36">
        <v>1490</v>
      </c>
      <c r="R8" s="36">
        <v>1750</v>
      </c>
      <c r="S8" s="36"/>
      <c r="T8" s="37">
        <v>330</v>
      </c>
      <c r="U8" s="36">
        <v>1954</v>
      </c>
      <c r="V8" s="36">
        <v>1600</v>
      </c>
      <c r="W8" s="36">
        <v>1850</v>
      </c>
      <c r="X8" s="36">
        <v>2175</v>
      </c>
      <c r="Y8" s="36"/>
      <c r="Z8" s="37">
        <v>160</v>
      </c>
      <c r="AA8" s="36">
        <v>2410</v>
      </c>
      <c r="AB8" s="36">
        <v>2000</v>
      </c>
      <c r="AC8" s="36">
        <v>2400</v>
      </c>
      <c r="AD8" s="36">
        <v>2729</v>
      </c>
      <c r="AE8" s="36"/>
      <c r="AF8" s="37">
        <v>60</v>
      </c>
      <c r="AG8" s="36">
        <v>3188</v>
      </c>
      <c r="AH8" s="36">
        <v>2808</v>
      </c>
      <c r="AI8" s="36">
        <v>3100</v>
      </c>
      <c r="AJ8" s="36">
        <v>3467</v>
      </c>
      <c r="AK8" s="36"/>
      <c r="AL8" s="37">
        <v>920</v>
      </c>
      <c r="AM8" s="36">
        <v>1925</v>
      </c>
      <c r="AN8" s="36">
        <v>1450</v>
      </c>
      <c r="AO8" s="36">
        <v>1750</v>
      </c>
      <c r="AP8" s="36">
        <v>2250</v>
      </c>
    </row>
    <row r="9" spans="1:42" x14ac:dyDescent="0.2">
      <c r="A9" s="11" t="s">
        <v>50</v>
      </c>
      <c r="B9" s="33">
        <v>0</v>
      </c>
      <c r="C9" s="90">
        <v>763</v>
      </c>
      <c r="D9" s="35" t="s">
        <v>1013</v>
      </c>
      <c r="E9" s="35" t="s">
        <v>1013</v>
      </c>
      <c r="F9" s="35" t="s">
        <v>1013</v>
      </c>
      <c r="G9" s="36"/>
      <c r="H9" s="37">
        <v>70</v>
      </c>
      <c r="I9" s="36">
        <v>1132</v>
      </c>
      <c r="J9" s="36">
        <v>964</v>
      </c>
      <c r="K9" s="36">
        <v>1056</v>
      </c>
      <c r="L9" s="36">
        <v>1300</v>
      </c>
      <c r="M9" s="36"/>
      <c r="N9" s="37">
        <v>410</v>
      </c>
      <c r="O9" s="36">
        <v>1552</v>
      </c>
      <c r="P9" s="36">
        <v>1322</v>
      </c>
      <c r="Q9" s="36">
        <v>1500</v>
      </c>
      <c r="R9" s="36">
        <v>1700</v>
      </c>
      <c r="S9" s="36"/>
      <c r="T9" s="37">
        <v>460</v>
      </c>
      <c r="U9" s="36">
        <v>2088</v>
      </c>
      <c r="V9" s="36">
        <v>1650</v>
      </c>
      <c r="W9" s="36">
        <v>1950</v>
      </c>
      <c r="X9" s="36">
        <v>2427</v>
      </c>
      <c r="Y9" s="36"/>
      <c r="Z9" s="37">
        <v>150</v>
      </c>
      <c r="AA9" s="36">
        <v>2979</v>
      </c>
      <c r="AB9" s="36">
        <v>2250</v>
      </c>
      <c r="AC9" s="36">
        <v>2675</v>
      </c>
      <c r="AD9" s="36">
        <v>3440</v>
      </c>
      <c r="AE9" s="36"/>
      <c r="AF9" s="37">
        <v>120</v>
      </c>
      <c r="AG9" s="36">
        <v>4849</v>
      </c>
      <c r="AH9" s="36">
        <v>3500</v>
      </c>
      <c r="AI9" s="36">
        <v>4250</v>
      </c>
      <c r="AJ9" s="36">
        <v>5500</v>
      </c>
      <c r="AK9" s="36"/>
      <c r="AL9" s="91">
        <v>1210</v>
      </c>
      <c r="AM9" s="36">
        <v>2237</v>
      </c>
      <c r="AN9" s="36">
        <v>1476</v>
      </c>
      <c r="AO9" s="36">
        <v>1800</v>
      </c>
      <c r="AP9" s="36">
        <v>2500</v>
      </c>
    </row>
    <row r="10" spans="1:42" x14ac:dyDescent="0.2">
      <c r="A10" s="11" t="s">
        <v>21</v>
      </c>
      <c r="B10" s="33">
        <v>90</v>
      </c>
      <c r="C10" s="35">
        <v>736</v>
      </c>
      <c r="D10" s="35">
        <v>650</v>
      </c>
      <c r="E10" s="35">
        <v>750</v>
      </c>
      <c r="F10" s="35">
        <v>800</v>
      </c>
      <c r="G10" s="36"/>
      <c r="H10" s="37">
        <v>80</v>
      </c>
      <c r="I10" s="36">
        <v>938</v>
      </c>
      <c r="J10" s="36">
        <v>835</v>
      </c>
      <c r="K10" s="36">
        <v>925</v>
      </c>
      <c r="L10" s="36">
        <v>1000</v>
      </c>
      <c r="M10" s="36"/>
      <c r="N10" s="37">
        <v>370</v>
      </c>
      <c r="O10" s="36">
        <v>1359</v>
      </c>
      <c r="P10" s="36">
        <v>1250</v>
      </c>
      <c r="Q10" s="36">
        <v>1350</v>
      </c>
      <c r="R10" s="36">
        <v>1450</v>
      </c>
      <c r="S10" s="36"/>
      <c r="T10" s="37">
        <v>500</v>
      </c>
      <c r="U10" s="36">
        <v>1675</v>
      </c>
      <c r="V10" s="36">
        <v>1470</v>
      </c>
      <c r="W10" s="36">
        <v>1600</v>
      </c>
      <c r="X10" s="36">
        <v>1842</v>
      </c>
      <c r="Y10" s="36"/>
      <c r="Z10" s="37">
        <v>160</v>
      </c>
      <c r="AA10" s="36">
        <v>2072</v>
      </c>
      <c r="AB10" s="36">
        <v>1750</v>
      </c>
      <c r="AC10" s="36">
        <v>1900</v>
      </c>
      <c r="AD10" s="36">
        <v>2350</v>
      </c>
      <c r="AE10" s="36"/>
      <c r="AF10" s="37">
        <v>110</v>
      </c>
      <c r="AG10" s="36">
        <v>3071</v>
      </c>
      <c r="AH10" s="36">
        <v>2300</v>
      </c>
      <c r="AI10" s="36">
        <v>2800</v>
      </c>
      <c r="AJ10" s="36">
        <v>3424</v>
      </c>
      <c r="AK10" s="36"/>
      <c r="AL10" s="91">
        <v>1310</v>
      </c>
      <c r="AM10" s="36">
        <v>1645</v>
      </c>
      <c r="AN10" s="36">
        <v>1278</v>
      </c>
      <c r="AO10" s="36">
        <v>1500</v>
      </c>
      <c r="AP10" s="36">
        <v>1850</v>
      </c>
    </row>
    <row r="11" spans="1:42" x14ac:dyDescent="0.2">
      <c r="A11" s="11" t="s">
        <v>26</v>
      </c>
      <c r="B11" s="33">
        <v>20</v>
      </c>
      <c r="C11" s="35">
        <v>729</v>
      </c>
      <c r="D11" s="35">
        <v>650</v>
      </c>
      <c r="E11" s="35">
        <v>744</v>
      </c>
      <c r="F11" s="35">
        <v>802</v>
      </c>
      <c r="G11" s="36"/>
      <c r="H11" s="37">
        <v>40</v>
      </c>
      <c r="I11" s="36">
        <v>1084</v>
      </c>
      <c r="J11" s="36">
        <v>900</v>
      </c>
      <c r="K11" s="36">
        <v>998</v>
      </c>
      <c r="L11" s="36">
        <v>1200</v>
      </c>
      <c r="M11" s="36"/>
      <c r="N11" s="37">
        <v>390</v>
      </c>
      <c r="O11" s="36">
        <v>1607</v>
      </c>
      <c r="P11" s="36">
        <v>1387</v>
      </c>
      <c r="Q11" s="36">
        <v>1520</v>
      </c>
      <c r="R11" s="36">
        <v>1750</v>
      </c>
      <c r="S11" s="36"/>
      <c r="T11" s="37">
        <v>320</v>
      </c>
      <c r="U11" s="36">
        <v>2133</v>
      </c>
      <c r="V11" s="36">
        <v>1700</v>
      </c>
      <c r="W11" s="36">
        <v>2043</v>
      </c>
      <c r="X11" s="36">
        <v>2400</v>
      </c>
      <c r="Y11" s="36"/>
      <c r="Z11" s="37">
        <v>130</v>
      </c>
      <c r="AA11" s="36">
        <v>2571</v>
      </c>
      <c r="AB11" s="36">
        <v>2067</v>
      </c>
      <c r="AC11" s="36">
        <v>2400</v>
      </c>
      <c r="AD11" s="36">
        <v>2817</v>
      </c>
      <c r="AE11" s="36"/>
      <c r="AF11" s="37">
        <v>50</v>
      </c>
      <c r="AG11" s="36">
        <v>3544</v>
      </c>
      <c r="AH11" s="36">
        <v>3000</v>
      </c>
      <c r="AI11" s="36">
        <v>3600</v>
      </c>
      <c r="AJ11" s="36">
        <v>4008</v>
      </c>
      <c r="AK11" s="36"/>
      <c r="AL11" s="37">
        <v>950</v>
      </c>
      <c r="AM11" s="36">
        <v>1972</v>
      </c>
      <c r="AN11" s="36">
        <v>1476</v>
      </c>
      <c r="AO11" s="36">
        <v>1795</v>
      </c>
      <c r="AP11" s="36">
        <v>2281</v>
      </c>
    </row>
    <row r="12" spans="1:42" x14ac:dyDescent="0.2">
      <c r="A12" s="11" t="s">
        <v>51</v>
      </c>
      <c r="B12" s="33">
        <v>40</v>
      </c>
      <c r="C12" s="35">
        <v>890</v>
      </c>
      <c r="D12" s="35">
        <v>780</v>
      </c>
      <c r="E12" s="35">
        <v>867</v>
      </c>
      <c r="F12" s="35">
        <v>953</v>
      </c>
      <c r="G12" s="36"/>
      <c r="H12" s="37">
        <v>380</v>
      </c>
      <c r="I12" s="36">
        <v>1556</v>
      </c>
      <c r="J12" s="36">
        <v>1300</v>
      </c>
      <c r="K12" s="36">
        <v>1517</v>
      </c>
      <c r="L12" s="36">
        <v>1712</v>
      </c>
      <c r="M12" s="36"/>
      <c r="N12" s="91">
        <v>1030</v>
      </c>
      <c r="O12" s="36">
        <v>2364</v>
      </c>
      <c r="P12" s="36">
        <v>1842</v>
      </c>
      <c r="Q12" s="36">
        <v>2145</v>
      </c>
      <c r="R12" s="36">
        <v>2622</v>
      </c>
      <c r="S12" s="36"/>
      <c r="T12" s="91">
        <v>1040</v>
      </c>
      <c r="U12" s="36">
        <v>3174</v>
      </c>
      <c r="V12" s="36">
        <v>2400</v>
      </c>
      <c r="W12" s="36">
        <v>2925</v>
      </c>
      <c r="X12" s="36">
        <v>3600</v>
      </c>
      <c r="Y12" s="36"/>
      <c r="Z12" s="37">
        <v>340</v>
      </c>
      <c r="AA12" s="36">
        <v>4957</v>
      </c>
      <c r="AB12" s="36">
        <v>3333</v>
      </c>
      <c r="AC12" s="36">
        <v>4353</v>
      </c>
      <c r="AD12" s="36">
        <v>6067</v>
      </c>
      <c r="AE12" s="36"/>
      <c r="AF12" s="37">
        <v>110</v>
      </c>
      <c r="AG12" s="36">
        <v>8235</v>
      </c>
      <c r="AH12" s="36">
        <v>5649</v>
      </c>
      <c r="AI12" s="36">
        <v>7648</v>
      </c>
      <c r="AJ12" s="36">
        <v>9750</v>
      </c>
      <c r="AK12" s="36"/>
      <c r="AL12" s="91">
        <v>2940</v>
      </c>
      <c r="AM12" s="36">
        <v>3050</v>
      </c>
      <c r="AN12" s="36">
        <v>1885</v>
      </c>
      <c r="AO12" s="36">
        <v>2500</v>
      </c>
      <c r="AP12" s="36">
        <v>3500</v>
      </c>
    </row>
    <row r="13" spans="1:42" x14ac:dyDescent="0.2">
      <c r="A13" s="11" t="s">
        <v>27</v>
      </c>
      <c r="B13" s="33">
        <v>20</v>
      </c>
      <c r="C13" s="35">
        <v>773</v>
      </c>
      <c r="D13" s="35">
        <v>700</v>
      </c>
      <c r="E13" s="35">
        <v>750</v>
      </c>
      <c r="F13" s="35">
        <v>900</v>
      </c>
      <c r="G13" s="36"/>
      <c r="H13" s="37">
        <v>50</v>
      </c>
      <c r="I13" s="36">
        <v>931</v>
      </c>
      <c r="J13" s="36">
        <v>800</v>
      </c>
      <c r="K13" s="36">
        <v>925</v>
      </c>
      <c r="L13" s="36">
        <v>1000</v>
      </c>
      <c r="M13" s="36"/>
      <c r="N13" s="37">
        <v>430</v>
      </c>
      <c r="O13" s="36">
        <v>1455</v>
      </c>
      <c r="P13" s="36">
        <v>1260</v>
      </c>
      <c r="Q13" s="36">
        <v>1450</v>
      </c>
      <c r="R13" s="36">
        <v>1600</v>
      </c>
      <c r="S13" s="36"/>
      <c r="T13" s="37">
        <v>560</v>
      </c>
      <c r="U13" s="36">
        <v>1847</v>
      </c>
      <c r="V13" s="36">
        <v>1560</v>
      </c>
      <c r="W13" s="36">
        <v>1750</v>
      </c>
      <c r="X13" s="36">
        <v>2000</v>
      </c>
      <c r="Y13" s="36"/>
      <c r="Z13" s="37">
        <v>220</v>
      </c>
      <c r="AA13" s="36">
        <v>2329</v>
      </c>
      <c r="AB13" s="36">
        <v>1850</v>
      </c>
      <c r="AC13" s="36">
        <v>2300</v>
      </c>
      <c r="AD13" s="36">
        <v>2600</v>
      </c>
      <c r="AE13" s="36"/>
      <c r="AF13" s="37">
        <v>100</v>
      </c>
      <c r="AG13" s="36">
        <v>3252</v>
      </c>
      <c r="AH13" s="36">
        <v>2650</v>
      </c>
      <c r="AI13" s="36">
        <v>3150</v>
      </c>
      <c r="AJ13" s="36">
        <v>3605</v>
      </c>
      <c r="AK13" s="36"/>
      <c r="AL13" s="91">
        <v>1370</v>
      </c>
      <c r="AM13" s="36">
        <v>1848</v>
      </c>
      <c r="AN13" s="36">
        <v>1425</v>
      </c>
      <c r="AO13" s="36">
        <v>1700</v>
      </c>
      <c r="AP13" s="36">
        <v>2100</v>
      </c>
    </row>
    <row r="14" spans="1:42" x14ac:dyDescent="0.2">
      <c r="A14" s="11" t="s">
        <v>28</v>
      </c>
      <c r="B14" s="33">
        <v>70</v>
      </c>
      <c r="C14" s="35">
        <v>735</v>
      </c>
      <c r="D14" s="35">
        <v>650</v>
      </c>
      <c r="E14" s="35">
        <v>750</v>
      </c>
      <c r="F14" s="35">
        <v>825</v>
      </c>
      <c r="G14" s="36"/>
      <c r="H14" s="37">
        <v>70</v>
      </c>
      <c r="I14" s="36">
        <v>991</v>
      </c>
      <c r="J14" s="36">
        <v>900</v>
      </c>
      <c r="K14" s="36">
        <v>995</v>
      </c>
      <c r="L14" s="36">
        <v>1080</v>
      </c>
      <c r="M14" s="36"/>
      <c r="N14" s="37">
        <v>480</v>
      </c>
      <c r="O14" s="36">
        <v>1182</v>
      </c>
      <c r="P14" s="36">
        <v>1050</v>
      </c>
      <c r="Q14" s="36">
        <v>1150</v>
      </c>
      <c r="R14" s="36">
        <v>1300</v>
      </c>
      <c r="S14" s="36"/>
      <c r="T14" s="37">
        <v>650</v>
      </c>
      <c r="U14" s="36">
        <v>1457</v>
      </c>
      <c r="V14" s="36">
        <v>1300</v>
      </c>
      <c r="W14" s="36">
        <v>1450</v>
      </c>
      <c r="X14" s="36">
        <v>1600</v>
      </c>
      <c r="Y14" s="36"/>
      <c r="Z14" s="37">
        <v>240</v>
      </c>
      <c r="AA14" s="36">
        <v>1840</v>
      </c>
      <c r="AB14" s="36">
        <v>1600</v>
      </c>
      <c r="AC14" s="36">
        <v>1800</v>
      </c>
      <c r="AD14" s="36">
        <v>2000</v>
      </c>
      <c r="AE14" s="36"/>
      <c r="AF14" s="37">
        <v>100</v>
      </c>
      <c r="AG14" s="36">
        <v>2414</v>
      </c>
      <c r="AH14" s="36">
        <v>1950</v>
      </c>
      <c r="AI14" s="36">
        <v>2379</v>
      </c>
      <c r="AJ14" s="36">
        <v>2650</v>
      </c>
      <c r="AK14" s="36"/>
      <c r="AL14" s="91">
        <v>1620</v>
      </c>
      <c r="AM14" s="36">
        <v>1442</v>
      </c>
      <c r="AN14" s="36">
        <v>1150</v>
      </c>
      <c r="AO14" s="36">
        <v>1350</v>
      </c>
      <c r="AP14" s="36">
        <v>1650</v>
      </c>
    </row>
    <row r="15" spans="1:42" x14ac:dyDescent="0.2">
      <c r="A15" s="11" t="s">
        <v>30</v>
      </c>
      <c r="B15" s="33">
        <v>60</v>
      </c>
      <c r="C15" s="35">
        <v>637</v>
      </c>
      <c r="D15" s="35">
        <v>500</v>
      </c>
      <c r="E15" s="35">
        <v>650</v>
      </c>
      <c r="F15" s="35">
        <v>725</v>
      </c>
      <c r="G15" s="36"/>
      <c r="H15" s="37">
        <v>30</v>
      </c>
      <c r="I15" s="36">
        <v>1081</v>
      </c>
      <c r="J15" s="36">
        <v>875</v>
      </c>
      <c r="K15" s="36">
        <v>1000</v>
      </c>
      <c r="L15" s="36">
        <v>1321</v>
      </c>
      <c r="M15" s="36"/>
      <c r="N15" s="37">
        <v>500</v>
      </c>
      <c r="O15" s="36">
        <v>1262</v>
      </c>
      <c r="P15" s="36">
        <v>1075</v>
      </c>
      <c r="Q15" s="36">
        <v>1200</v>
      </c>
      <c r="R15" s="36">
        <v>1430</v>
      </c>
      <c r="S15" s="36"/>
      <c r="T15" s="37">
        <v>590</v>
      </c>
      <c r="U15" s="36">
        <v>1532</v>
      </c>
      <c r="V15" s="36">
        <v>1300</v>
      </c>
      <c r="W15" s="36">
        <v>1450</v>
      </c>
      <c r="X15" s="36">
        <v>1675</v>
      </c>
      <c r="Y15" s="36"/>
      <c r="Z15" s="37">
        <v>330</v>
      </c>
      <c r="AA15" s="36">
        <v>1795</v>
      </c>
      <c r="AB15" s="36">
        <v>1575</v>
      </c>
      <c r="AC15" s="36">
        <v>1700</v>
      </c>
      <c r="AD15" s="36">
        <v>1900</v>
      </c>
      <c r="AE15" s="36"/>
      <c r="AF15" s="37">
        <v>100</v>
      </c>
      <c r="AG15" s="36">
        <v>2118</v>
      </c>
      <c r="AH15" s="36">
        <v>1800</v>
      </c>
      <c r="AI15" s="36">
        <v>2000</v>
      </c>
      <c r="AJ15" s="36">
        <v>2300</v>
      </c>
      <c r="AK15" s="36"/>
      <c r="AL15" s="91">
        <v>1620</v>
      </c>
      <c r="AM15" s="36">
        <v>1499</v>
      </c>
      <c r="AN15" s="36">
        <v>1200</v>
      </c>
      <c r="AO15" s="36">
        <v>1450</v>
      </c>
      <c r="AP15" s="36">
        <v>1712</v>
      </c>
    </row>
    <row r="16" spans="1:42" x14ac:dyDescent="0.2">
      <c r="A16" s="11" t="s">
        <v>32</v>
      </c>
      <c r="B16" s="33">
        <v>10</v>
      </c>
      <c r="C16" s="35">
        <v>768</v>
      </c>
      <c r="D16" s="35">
        <v>700</v>
      </c>
      <c r="E16" s="35">
        <v>745</v>
      </c>
      <c r="F16" s="35">
        <v>900</v>
      </c>
      <c r="G16" s="36"/>
      <c r="H16" s="37">
        <v>60</v>
      </c>
      <c r="I16" s="36">
        <v>1156</v>
      </c>
      <c r="J16" s="36">
        <v>1050</v>
      </c>
      <c r="K16" s="36">
        <v>1112</v>
      </c>
      <c r="L16" s="36">
        <v>1250</v>
      </c>
      <c r="M16" s="36"/>
      <c r="N16" s="37">
        <v>790</v>
      </c>
      <c r="O16" s="36">
        <v>1542</v>
      </c>
      <c r="P16" s="36">
        <v>1300</v>
      </c>
      <c r="Q16" s="36">
        <v>1500</v>
      </c>
      <c r="R16" s="36">
        <v>1750</v>
      </c>
      <c r="S16" s="36"/>
      <c r="T16" s="91">
        <v>1060</v>
      </c>
      <c r="U16" s="36">
        <v>1988</v>
      </c>
      <c r="V16" s="36">
        <v>1600</v>
      </c>
      <c r="W16" s="36">
        <v>1850</v>
      </c>
      <c r="X16" s="36">
        <v>2250</v>
      </c>
      <c r="Y16" s="36"/>
      <c r="Z16" s="37">
        <v>320</v>
      </c>
      <c r="AA16" s="36">
        <v>2413</v>
      </c>
      <c r="AB16" s="36">
        <v>2000</v>
      </c>
      <c r="AC16" s="36">
        <v>2300</v>
      </c>
      <c r="AD16" s="36">
        <v>2700</v>
      </c>
      <c r="AE16" s="36"/>
      <c r="AF16" s="37">
        <v>160</v>
      </c>
      <c r="AG16" s="36">
        <v>3332</v>
      </c>
      <c r="AH16" s="36">
        <v>2775</v>
      </c>
      <c r="AI16" s="36">
        <v>3275</v>
      </c>
      <c r="AJ16" s="36">
        <v>3650</v>
      </c>
      <c r="AK16" s="36"/>
      <c r="AL16" s="91">
        <v>2400</v>
      </c>
      <c r="AM16" s="36">
        <v>1965</v>
      </c>
      <c r="AN16" s="36">
        <v>1500</v>
      </c>
      <c r="AO16" s="36">
        <v>1800</v>
      </c>
      <c r="AP16" s="36">
        <v>2275</v>
      </c>
    </row>
    <row r="17" spans="1:42" x14ac:dyDescent="0.2">
      <c r="A17" s="11" t="s">
        <v>34</v>
      </c>
      <c r="B17" s="33">
        <v>40</v>
      </c>
      <c r="C17" s="35">
        <v>765</v>
      </c>
      <c r="D17" s="35">
        <v>650</v>
      </c>
      <c r="E17" s="35">
        <v>750</v>
      </c>
      <c r="F17" s="35">
        <v>850</v>
      </c>
      <c r="G17" s="36"/>
      <c r="H17" s="37">
        <v>70</v>
      </c>
      <c r="I17" s="36">
        <v>1440</v>
      </c>
      <c r="J17" s="36">
        <v>1196</v>
      </c>
      <c r="K17" s="36">
        <v>1398</v>
      </c>
      <c r="L17" s="36">
        <v>1582</v>
      </c>
      <c r="M17" s="36"/>
      <c r="N17" s="37">
        <v>430</v>
      </c>
      <c r="O17" s="36">
        <v>1598</v>
      </c>
      <c r="P17" s="36">
        <v>1350</v>
      </c>
      <c r="Q17" s="36">
        <v>1550</v>
      </c>
      <c r="R17" s="36">
        <v>1777</v>
      </c>
      <c r="S17" s="36"/>
      <c r="T17" s="37">
        <v>520</v>
      </c>
      <c r="U17" s="36">
        <v>1984</v>
      </c>
      <c r="V17" s="36">
        <v>1675</v>
      </c>
      <c r="W17" s="36">
        <v>1875</v>
      </c>
      <c r="X17" s="36">
        <v>2149</v>
      </c>
      <c r="Y17" s="36"/>
      <c r="Z17" s="37">
        <v>150</v>
      </c>
      <c r="AA17" s="36">
        <v>2380</v>
      </c>
      <c r="AB17" s="36">
        <v>1945</v>
      </c>
      <c r="AC17" s="36">
        <v>2296</v>
      </c>
      <c r="AD17" s="36">
        <v>2698</v>
      </c>
      <c r="AE17" s="36"/>
      <c r="AF17" s="37">
        <v>30</v>
      </c>
      <c r="AG17" s="36">
        <v>2947</v>
      </c>
      <c r="AH17" s="36">
        <v>2513</v>
      </c>
      <c r="AI17" s="36">
        <v>2998</v>
      </c>
      <c r="AJ17" s="36">
        <v>3300</v>
      </c>
      <c r="AK17" s="36"/>
      <c r="AL17" s="91">
        <v>1230</v>
      </c>
      <c r="AM17" s="36">
        <v>1859</v>
      </c>
      <c r="AN17" s="36">
        <v>1500</v>
      </c>
      <c r="AO17" s="36">
        <v>1750</v>
      </c>
      <c r="AP17" s="36">
        <v>2100</v>
      </c>
    </row>
    <row r="18" spans="1:42" x14ac:dyDescent="0.2">
      <c r="A18" s="11" t="s">
        <v>36</v>
      </c>
      <c r="B18" s="33">
        <v>40</v>
      </c>
      <c r="C18" s="35">
        <v>715</v>
      </c>
      <c r="D18" s="35">
        <v>675</v>
      </c>
      <c r="E18" s="35">
        <v>750</v>
      </c>
      <c r="F18" s="35">
        <v>800</v>
      </c>
      <c r="G18" s="36"/>
      <c r="H18" s="37">
        <v>30</v>
      </c>
      <c r="I18" s="36">
        <v>1112</v>
      </c>
      <c r="J18" s="36">
        <v>1000</v>
      </c>
      <c r="K18" s="36">
        <v>1050</v>
      </c>
      <c r="L18" s="36">
        <v>1200</v>
      </c>
      <c r="M18" s="36"/>
      <c r="N18" s="37">
        <v>390</v>
      </c>
      <c r="O18" s="36">
        <v>1547</v>
      </c>
      <c r="P18" s="36">
        <v>1350</v>
      </c>
      <c r="Q18" s="36">
        <v>1500</v>
      </c>
      <c r="R18" s="36">
        <v>1700</v>
      </c>
      <c r="S18" s="36"/>
      <c r="T18" s="37">
        <v>730</v>
      </c>
      <c r="U18" s="36">
        <v>1911</v>
      </c>
      <c r="V18" s="36">
        <v>1600</v>
      </c>
      <c r="W18" s="36">
        <v>1800</v>
      </c>
      <c r="X18" s="36">
        <v>2125</v>
      </c>
      <c r="Y18" s="36"/>
      <c r="Z18" s="37">
        <v>300</v>
      </c>
      <c r="AA18" s="36">
        <v>2517</v>
      </c>
      <c r="AB18" s="36">
        <v>2000</v>
      </c>
      <c r="AC18" s="36">
        <v>2450</v>
      </c>
      <c r="AD18" s="36">
        <v>2863</v>
      </c>
      <c r="AE18" s="36"/>
      <c r="AF18" s="37">
        <v>170</v>
      </c>
      <c r="AG18" s="36">
        <v>3438</v>
      </c>
      <c r="AH18" s="36">
        <v>2718</v>
      </c>
      <c r="AI18" s="36">
        <v>3400</v>
      </c>
      <c r="AJ18" s="36">
        <v>4000</v>
      </c>
      <c r="AK18" s="36"/>
      <c r="AL18" s="91">
        <v>1650</v>
      </c>
      <c r="AM18" s="36">
        <v>2049</v>
      </c>
      <c r="AN18" s="36">
        <v>1500</v>
      </c>
      <c r="AO18" s="36">
        <v>1800</v>
      </c>
      <c r="AP18" s="36">
        <v>2400</v>
      </c>
    </row>
    <row r="19" spans="1:42" x14ac:dyDescent="0.2">
      <c r="A19" s="11" t="s">
        <v>37</v>
      </c>
      <c r="B19" s="33">
        <v>60</v>
      </c>
      <c r="C19" s="35">
        <v>888</v>
      </c>
      <c r="D19" s="35">
        <v>745</v>
      </c>
      <c r="E19" s="35">
        <v>910</v>
      </c>
      <c r="F19" s="35">
        <v>975</v>
      </c>
      <c r="G19" s="36"/>
      <c r="H19" s="37">
        <v>110</v>
      </c>
      <c r="I19" s="36">
        <v>1423</v>
      </c>
      <c r="J19" s="36">
        <v>1213</v>
      </c>
      <c r="K19" s="36">
        <v>1300</v>
      </c>
      <c r="L19" s="36">
        <v>1517</v>
      </c>
      <c r="M19" s="36"/>
      <c r="N19" s="37">
        <v>460</v>
      </c>
      <c r="O19" s="36">
        <v>2225</v>
      </c>
      <c r="P19" s="36">
        <v>1777</v>
      </c>
      <c r="Q19" s="36">
        <v>2102</v>
      </c>
      <c r="R19" s="36">
        <v>2513</v>
      </c>
      <c r="S19" s="36"/>
      <c r="T19" s="37">
        <v>400</v>
      </c>
      <c r="U19" s="36">
        <v>3260</v>
      </c>
      <c r="V19" s="36">
        <v>2427</v>
      </c>
      <c r="W19" s="36">
        <v>2925</v>
      </c>
      <c r="X19" s="36">
        <v>3672</v>
      </c>
      <c r="Y19" s="36"/>
      <c r="Z19" s="37">
        <v>140</v>
      </c>
      <c r="AA19" s="36">
        <v>5008</v>
      </c>
      <c r="AB19" s="36">
        <v>3185</v>
      </c>
      <c r="AC19" s="36">
        <v>4013</v>
      </c>
      <c r="AD19" s="36">
        <v>5612</v>
      </c>
      <c r="AE19" s="36"/>
      <c r="AF19" s="37">
        <v>30</v>
      </c>
      <c r="AG19" s="36">
        <v>11941</v>
      </c>
      <c r="AH19" s="36">
        <v>4767</v>
      </c>
      <c r="AI19" s="36">
        <v>10692</v>
      </c>
      <c r="AJ19" s="36">
        <v>17333</v>
      </c>
      <c r="AK19" s="36"/>
      <c r="AL19" s="91">
        <v>1210</v>
      </c>
      <c r="AM19" s="36">
        <v>3036</v>
      </c>
      <c r="AN19" s="36">
        <v>1777</v>
      </c>
      <c r="AO19" s="36">
        <v>2455</v>
      </c>
      <c r="AP19" s="36">
        <v>3250</v>
      </c>
    </row>
    <row r="20" spans="1:42" x14ac:dyDescent="0.2">
      <c r="A20" s="10" t="s">
        <v>52</v>
      </c>
      <c r="B20" s="33">
        <v>460</v>
      </c>
      <c r="C20" s="35">
        <v>639</v>
      </c>
      <c r="D20" s="35">
        <v>550</v>
      </c>
      <c r="E20" s="35">
        <v>600</v>
      </c>
      <c r="F20" s="35">
        <v>700</v>
      </c>
      <c r="G20" s="36"/>
      <c r="H20" s="37">
        <v>790</v>
      </c>
      <c r="I20" s="36">
        <v>896</v>
      </c>
      <c r="J20" s="36">
        <v>790</v>
      </c>
      <c r="K20" s="36">
        <v>880</v>
      </c>
      <c r="L20" s="36">
        <v>1000</v>
      </c>
      <c r="M20" s="36"/>
      <c r="N20" s="91">
        <v>6650</v>
      </c>
      <c r="O20" s="36">
        <v>1141</v>
      </c>
      <c r="P20" s="36">
        <v>995</v>
      </c>
      <c r="Q20" s="36">
        <v>1100</v>
      </c>
      <c r="R20" s="36">
        <v>1250</v>
      </c>
      <c r="S20" s="36"/>
      <c r="T20" s="91">
        <v>10560</v>
      </c>
      <c r="U20" s="36">
        <v>1433</v>
      </c>
      <c r="V20" s="36">
        <v>1250</v>
      </c>
      <c r="W20" s="36">
        <v>1400</v>
      </c>
      <c r="X20" s="36">
        <v>1550</v>
      </c>
      <c r="Y20" s="36"/>
      <c r="Z20" s="91">
        <v>5320</v>
      </c>
      <c r="AA20" s="36">
        <v>1761</v>
      </c>
      <c r="AB20" s="36">
        <v>1500</v>
      </c>
      <c r="AC20" s="36">
        <v>1695</v>
      </c>
      <c r="AD20" s="36">
        <v>1900</v>
      </c>
      <c r="AE20" s="36"/>
      <c r="AF20" s="91">
        <v>1920</v>
      </c>
      <c r="AG20" s="36">
        <v>2479</v>
      </c>
      <c r="AH20" s="36">
        <v>1900</v>
      </c>
      <c r="AI20" s="36">
        <v>2250</v>
      </c>
      <c r="AJ20" s="36">
        <v>2750</v>
      </c>
      <c r="AK20" s="36"/>
      <c r="AL20" s="91">
        <v>25690</v>
      </c>
      <c r="AM20" s="36">
        <v>1473</v>
      </c>
      <c r="AN20" s="36">
        <v>1150</v>
      </c>
      <c r="AO20" s="36">
        <v>1375</v>
      </c>
      <c r="AP20" s="36">
        <v>1650</v>
      </c>
    </row>
    <row r="21" spans="1:42" x14ac:dyDescent="0.2">
      <c r="A21" s="11" t="s">
        <v>53</v>
      </c>
      <c r="B21" s="33">
        <v>10</v>
      </c>
      <c r="C21" s="35">
        <v>553</v>
      </c>
      <c r="D21" s="35" t="s">
        <v>49</v>
      </c>
      <c r="E21" s="35">
        <v>600</v>
      </c>
      <c r="F21" s="35" t="s">
        <v>49</v>
      </c>
      <c r="G21" s="36"/>
      <c r="H21" s="37">
        <v>10</v>
      </c>
      <c r="I21" s="36">
        <v>783</v>
      </c>
      <c r="J21" s="36" t="s">
        <v>49</v>
      </c>
      <c r="K21" s="36">
        <v>750</v>
      </c>
      <c r="L21" s="36" t="s">
        <v>49</v>
      </c>
      <c r="M21" s="36"/>
      <c r="N21" s="37">
        <v>200</v>
      </c>
      <c r="O21" s="36">
        <v>1046</v>
      </c>
      <c r="P21" s="36">
        <v>950</v>
      </c>
      <c r="Q21" s="36">
        <v>1050</v>
      </c>
      <c r="R21" s="36">
        <v>1100</v>
      </c>
      <c r="S21" s="36"/>
      <c r="T21" s="37">
        <v>340</v>
      </c>
      <c r="U21" s="36">
        <v>1266</v>
      </c>
      <c r="V21" s="36">
        <v>1200</v>
      </c>
      <c r="W21" s="36">
        <v>1250</v>
      </c>
      <c r="X21" s="36">
        <v>1350</v>
      </c>
      <c r="Y21" s="36"/>
      <c r="Z21" s="37">
        <v>240</v>
      </c>
      <c r="AA21" s="36">
        <v>1505</v>
      </c>
      <c r="AB21" s="36">
        <v>1400</v>
      </c>
      <c r="AC21" s="36">
        <v>1500</v>
      </c>
      <c r="AD21" s="36">
        <v>1600</v>
      </c>
      <c r="AE21" s="36"/>
      <c r="AF21" s="37">
        <v>40</v>
      </c>
      <c r="AG21" s="36">
        <v>1844</v>
      </c>
      <c r="AH21" s="36">
        <v>1700</v>
      </c>
      <c r="AI21" s="36">
        <v>1800</v>
      </c>
      <c r="AJ21" s="36">
        <v>2000</v>
      </c>
      <c r="AK21" s="36"/>
      <c r="AL21" s="37">
        <v>830</v>
      </c>
      <c r="AM21" s="36">
        <v>1295</v>
      </c>
      <c r="AN21" s="36">
        <v>1100</v>
      </c>
      <c r="AO21" s="36">
        <v>1300</v>
      </c>
      <c r="AP21" s="36">
        <v>1500</v>
      </c>
    </row>
    <row r="22" spans="1:42" x14ac:dyDescent="0.2">
      <c r="A22" s="11" t="s">
        <v>11</v>
      </c>
      <c r="B22" s="33">
        <v>30</v>
      </c>
      <c r="C22" s="35">
        <v>626</v>
      </c>
      <c r="D22" s="35">
        <v>500</v>
      </c>
      <c r="E22" s="35">
        <v>625</v>
      </c>
      <c r="F22" s="35">
        <v>700</v>
      </c>
      <c r="G22" s="36"/>
      <c r="H22" s="37">
        <v>110</v>
      </c>
      <c r="I22" s="36">
        <v>962</v>
      </c>
      <c r="J22" s="36">
        <v>850</v>
      </c>
      <c r="K22" s="36">
        <v>950</v>
      </c>
      <c r="L22" s="36">
        <v>1050</v>
      </c>
      <c r="M22" s="36"/>
      <c r="N22" s="37">
        <v>540</v>
      </c>
      <c r="O22" s="36">
        <v>1232</v>
      </c>
      <c r="P22" s="36">
        <v>1100</v>
      </c>
      <c r="Q22" s="36">
        <v>1228</v>
      </c>
      <c r="R22" s="36">
        <v>1350</v>
      </c>
      <c r="S22" s="36"/>
      <c r="T22" s="91">
        <v>1020</v>
      </c>
      <c r="U22" s="36">
        <v>1524</v>
      </c>
      <c r="V22" s="36">
        <v>1365</v>
      </c>
      <c r="W22" s="36">
        <v>1500</v>
      </c>
      <c r="X22" s="36">
        <v>1650</v>
      </c>
      <c r="Y22" s="36"/>
      <c r="Z22" s="37">
        <v>370</v>
      </c>
      <c r="AA22" s="36">
        <v>2012</v>
      </c>
      <c r="AB22" s="36">
        <v>1750</v>
      </c>
      <c r="AC22" s="36">
        <v>1900</v>
      </c>
      <c r="AD22" s="36">
        <v>2200</v>
      </c>
      <c r="AE22" s="36"/>
      <c r="AF22" s="37">
        <v>200</v>
      </c>
      <c r="AG22" s="36">
        <v>2839</v>
      </c>
      <c r="AH22" s="36">
        <v>2205</v>
      </c>
      <c r="AI22" s="36">
        <v>2650</v>
      </c>
      <c r="AJ22" s="36">
        <v>3300</v>
      </c>
      <c r="AK22" s="36"/>
      <c r="AL22" s="91">
        <v>2280</v>
      </c>
      <c r="AM22" s="36">
        <v>1612</v>
      </c>
      <c r="AN22" s="36">
        <v>1275</v>
      </c>
      <c r="AO22" s="36">
        <v>1500</v>
      </c>
      <c r="AP22" s="36">
        <v>1800</v>
      </c>
    </row>
    <row r="23" spans="1:42" x14ac:dyDescent="0.2">
      <c r="A23" s="11" t="s">
        <v>12</v>
      </c>
      <c r="B23" s="33" t="s">
        <v>48</v>
      </c>
      <c r="C23" s="90">
        <v>639</v>
      </c>
      <c r="D23" s="35" t="s">
        <v>49</v>
      </c>
      <c r="E23" s="35" t="s">
        <v>49</v>
      </c>
      <c r="F23" s="35" t="s">
        <v>49</v>
      </c>
      <c r="G23" s="36"/>
      <c r="H23" s="37">
        <v>20</v>
      </c>
      <c r="I23" s="36">
        <v>880</v>
      </c>
      <c r="J23" s="36">
        <v>800</v>
      </c>
      <c r="K23" s="36">
        <v>900</v>
      </c>
      <c r="L23" s="36">
        <v>950</v>
      </c>
      <c r="M23" s="36"/>
      <c r="N23" s="37">
        <v>160</v>
      </c>
      <c r="O23" s="36">
        <v>1010</v>
      </c>
      <c r="P23" s="36">
        <v>900</v>
      </c>
      <c r="Q23" s="36">
        <v>995</v>
      </c>
      <c r="R23" s="36">
        <v>1100</v>
      </c>
      <c r="S23" s="36"/>
      <c r="T23" s="37">
        <v>290</v>
      </c>
      <c r="U23" s="36">
        <v>1265</v>
      </c>
      <c r="V23" s="36">
        <v>1150</v>
      </c>
      <c r="W23" s="36">
        <v>1250</v>
      </c>
      <c r="X23" s="36">
        <v>1400</v>
      </c>
      <c r="Y23" s="36"/>
      <c r="Z23" s="37">
        <v>250</v>
      </c>
      <c r="AA23" s="36">
        <v>1525</v>
      </c>
      <c r="AB23" s="36">
        <v>1300</v>
      </c>
      <c r="AC23" s="36">
        <v>1500</v>
      </c>
      <c r="AD23" s="36">
        <v>1750</v>
      </c>
      <c r="AE23" s="36"/>
      <c r="AF23" s="37">
        <v>70</v>
      </c>
      <c r="AG23" s="36">
        <v>1680</v>
      </c>
      <c r="AH23" s="36">
        <v>1370</v>
      </c>
      <c r="AI23" s="36">
        <v>1600</v>
      </c>
      <c r="AJ23" s="36">
        <v>2000</v>
      </c>
      <c r="AK23" s="36"/>
      <c r="AL23" s="37">
        <v>790</v>
      </c>
      <c r="AM23" s="36">
        <v>1321</v>
      </c>
      <c r="AN23" s="36">
        <v>1100</v>
      </c>
      <c r="AO23" s="36">
        <v>1300</v>
      </c>
      <c r="AP23" s="36">
        <v>1500</v>
      </c>
    </row>
    <row r="24" spans="1:42" x14ac:dyDescent="0.2">
      <c r="A24" s="11" t="s">
        <v>13</v>
      </c>
      <c r="B24" s="33">
        <v>30</v>
      </c>
      <c r="C24" s="35">
        <v>804</v>
      </c>
      <c r="D24" s="35">
        <v>700</v>
      </c>
      <c r="E24" s="35">
        <v>850</v>
      </c>
      <c r="F24" s="35">
        <v>880</v>
      </c>
      <c r="G24" s="36"/>
      <c r="H24" s="37">
        <v>50</v>
      </c>
      <c r="I24" s="36">
        <v>884</v>
      </c>
      <c r="J24" s="36">
        <v>800</v>
      </c>
      <c r="K24" s="36">
        <v>888</v>
      </c>
      <c r="L24" s="36">
        <v>950</v>
      </c>
      <c r="M24" s="36"/>
      <c r="N24" s="37">
        <v>170</v>
      </c>
      <c r="O24" s="36">
        <v>1224</v>
      </c>
      <c r="P24" s="36">
        <v>1100</v>
      </c>
      <c r="Q24" s="36">
        <v>1200</v>
      </c>
      <c r="R24" s="36">
        <v>1300</v>
      </c>
      <c r="S24" s="36"/>
      <c r="T24" s="37">
        <v>270</v>
      </c>
      <c r="U24" s="36">
        <v>1513</v>
      </c>
      <c r="V24" s="36">
        <v>1350</v>
      </c>
      <c r="W24" s="36">
        <v>1450</v>
      </c>
      <c r="X24" s="36">
        <v>1600</v>
      </c>
      <c r="Y24" s="36"/>
      <c r="Z24" s="37">
        <v>210</v>
      </c>
      <c r="AA24" s="36">
        <v>1853</v>
      </c>
      <c r="AB24" s="36">
        <v>1700</v>
      </c>
      <c r="AC24" s="36">
        <v>1800</v>
      </c>
      <c r="AD24" s="36">
        <v>2000</v>
      </c>
      <c r="AE24" s="36"/>
      <c r="AF24" s="37">
        <v>50</v>
      </c>
      <c r="AG24" s="36">
        <v>2430</v>
      </c>
      <c r="AH24" s="36">
        <v>2000</v>
      </c>
      <c r="AI24" s="36">
        <v>2300</v>
      </c>
      <c r="AJ24" s="36">
        <v>2575</v>
      </c>
      <c r="AK24" s="36"/>
      <c r="AL24" s="37">
        <v>770</v>
      </c>
      <c r="AM24" s="36">
        <v>1536</v>
      </c>
      <c r="AN24" s="36">
        <v>1250</v>
      </c>
      <c r="AO24" s="36">
        <v>1500</v>
      </c>
      <c r="AP24" s="36">
        <v>1800</v>
      </c>
    </row>
    <row r="25" spans="1:42" x14ac:dyDescent="0.2">
      <c r="A25" s="11" t="s">
        <v>14</v>
      </c>
      <c r="B25" s="33" t="s">
        <v>48</v>
      </c>
      <c r="C25" s="90">
        <v>639</v>
      </c>
      <c r="D25" s="35" t="s">
        <v>49</v>
      </c>
      <c r="E25" s="35" t="s">
        <v>49</v>
      </c>
      <c r="F25" s="35" t="s">
        <v>49</v>
      </c>
      <c r="G25" s="36"/>
      <c r="H25" s="37">
        <v>40</v>
      </c>
      <c r="I25" s="36">
        <v>847</v>
      </c>
      <c r="J25" s="36">
        <v>750</v>
      </c>
      <c r="K25" s="36">
        <v>840</v>
      </c>
      <c r="L25" s="36">
        <v>900</v>
      </c>
      <c r="M25" s="36"/>
      <c r="N25" s="37">
        <v>730</v>
      </c>
      <c r="O25" s="36">
        <v>1085</v>
      </c>
      <c r="P25" s="36">
        <v>975</v>
      </c>
      <c r="Q25" s="36">
        <v>1065</v>
      </c>
      <c r="R25" s="36">
        <v>1200</v>
      </c>
      <c r="S25" s="36"/>
      <c r="T25" s="37">
        <v>980</v>
      </c>
      <c r="U25" s="36">
        <v>1380</v>
      </c>
      <c r="V25" s="36">
        <v>1250</v>
      </c>
      <c r="W25" s="36">
        <v>1350</v>
      </c>
      <c r="X25" s="36">
        <v>1500</v>
      </c>
      <c r="Y25" s="36"/>
      <c r="Z25" s="37">
        <v>420</v>
      </c>
      <c r="AA25" s="36">
        <v>1749</v>
      </c>
      <c r="AB25" s="36">
        <v>1500</v>
      </c>
      <c r="AC25" s="36">
        <v>1700</v>
      </c>
      <c r="AD25" s="36">
        <v>1950</v>
      </c>
      <c r="AE25" s="36"/>
      <c r="AF25" s="37">
        <v>170</v>
      </c>
      <c r="AG25" s="36">
        <v>2633</v>
      </c>
      <c r="AH25" s="36">
        <v>2000</v>
      </c>
      <c r="AI25" s="36">
        <v>2400</v>
      </c>
      <c r="AJ25" s="36">
        <v>2800</v>
      </c>
      <c r="AK25" s="36"/>
      <c r="AL25" s="91">
        <v>2340</v>
      </c>
      <c r="AM25" s="36">
        <v>1437</v>
      </c>
      <c r="AN25" s="36">
        <v>1110</v>
      </c>
      <c r="AO25" s="36">
        <v>1325</v>
      </c>
      <c r="AP25" s="36">
        <v>1600</v>
      </c>
    </row>
    <row r="26" spans="1:42" x14ac:dyDescent="0.2">
      <c r="A26" s="11" t="s">
        <v>16</v>
      </c>
      <c r="B26" s="33">
        <v>30</v>
      </c>
      <c r="C26" s="35">
        <v>642</v>
      </c>
      <c r="D26" s="35">
        <v>550</v>
      </c>
      <c r="E26" s="35">
        <v>600</v>
      </c>
      <c r="F26" s="35">
        <v>750</v>
      </c>
      <c r="G26" s="36"/>
      <c r="H26" s="37">
        <v>80</v>
      </c>
      <c r="I26" s="36">
        <v>856</v>
      </c>
      <c r="J26" s="36">
        <v>775</v>
      </c>
      <c r="K26" s="36">
        <v>850</v>
      </c>
      <c r="L26" s="36">
        <v>925</v>
      </c>
      <c r="M26" s="36"/>
      <c r="N26" s="37">
        <v>450</v>
      </c>
      <c r="O26" s="36">
        <v>1006</v>
      </c>
      <c r="P26" s="36">
        <v>915</v>
      </c>
      <c r="Q26" s="36">
        <v>990</v>
      </c>
      <c r="R26" s="36">
        <v>1100</v>
      </c>
      <c r="S26" s="36"/>
      <c r="T26" s="37">
        <v>640</v>
      </c>
      <c r="U26" s="36">
        <v>1274</v>
      </c>
      <c r="V26" s="36">
        <v>1168</v>
      </c>
      <c r="W26" s="36">
        <v>1250</v>
      </c>
      <c r="X26" s="36">
        <v>1375</v>
      </c>
      <c r="Y26" s="36"/>
      <c r="Z26" s="37">
        <v>250</v>
      </c>
      <c r="AA26" s="36">
        <v>1552</v>
      </c>
      <c r="AB26" s="36">
        <v>1350</v>
      </c>
      <c r="AC26" s="36">
        <v>1500</v>
      </c>
      <c r="AD26" s="36">
        <v>1750</v>
      </c>
      <c r="AE26" s="36"/>
      <c r="AF26" s="37">
        <v>130</v>
      </c>
      <c r="AG26" s="36">
        <v>2161</v>
      </c>
      <c r="AH26" s="36">
        <v>1800</v>
      </c>
      <c r="AI26" s="36">
        <v>2000</v>
      </c>
      <c r="AJ26" s="36">
        <v>2500</v>
      </c>
      <c r="AK26" s="36"/>
      <c r="AL26" s="91">
        <v>1580</v>
      </c>
      <c r="AM26" s="36">
        <v>1279</v>
      </c>
      <c r="AN26" s="36">
        <v>1000</v>
      </c>
      <c r="AO26" s="36">
        <v>1200</v>
      </c>
      <c r="AP26" s="36">
        <v>1425</v>
      </c>
    </row>
    <row r="27" spans="1:42" x14ac:dyDescent="0.2">
      <c r="A27" s="11" t="s">
        <v>17</v>
      </c>
      <c r="B27" s="33">
        <v>20</v>
      </c>
      <c r="C27" s="35">
        <v>719</v>
      </c>
      <c r="D27" s="35">
        <v>650</v>
      </c>
      <c r="E27" s="35">
        <v>700</v>
      </c>
      <c r="F27" s="35">
        <v>800</v>
      </c>
      <c r="G27" s="36"/>
      <c r="H27" s="37">
        <v>70</v>
      </c>
      <c r="I27" s="36">
        <v>993</v>
      </c>
      <c r="J27" s="36">
        <v>900</v>
      </c>
      <c r="K27" s="36">
        <v>1000</v>
      </c>
      <c r="L27" s="36">
        <v>1100</v>
      </c>
      <c r="M27" s="36"/>
      <c r="N27" s="37">
        <v>460</v>
      </c>
      <c r="O27" s="36">
        <v>1288</v>
      </c>
      <c r="P27" s="36">
        <v>1175</v>
      </c>
      <c r="Q27" s="36">
        <v>1300</v>
      </c>
      <c r="R27" s="36">
        <v>1400</v>
      </c>
      <c r="S27" s="36"/>
      <c r="T27" s="37">
        <v>700</v>
      </c>
      <c r="U27" s="36">
        <v>1591</v>
      </c>
      <c r="V27" s="36">
        <v>1400</v>
      </c>
      <c r="W27" s="36">
        <v>1550</v>
      </c>
      <c r="X27" s="36">
        <v>1700</v>
      </c>
      <c r="Y27" s="36"/>
      <c r="Z27" s="37">
        <v>270</v>
      </c>
      <c r="AA27" s="36">
        <v>1992</v>
      </c>
      <c r="AB27" s="36">
        <v>1650</v>
      </c>
      <c r="AC27" s="36">
        <v>1900</v>
      </c>
      <c r="AD27" s="36">
        <v>2200</v>
      </c>
      <c r="AE27" s="36"/>
      <c r="AF27" s="37">
        <v>150</v>
      </c>
      <c r="AG27" s="36">
        <v>2803</v>
      </c>
      <c r="AH27" s="36">
        <v>2250</v>
      </c>
      <c r="AI27" s="36">
        <v>2535</v>
      </c>
      <c r="AJ27" s="36">
        <v>3050</v>
      </c>
      <c r="AK27" s="36"/>
      <c r="AL27" s="91">
        <v>1670</v>
      </c>
      <c r="AM27" s="36">
        <v>1646</v>
      </c>
      <c r="AN27" s="36">
        <v>1300</v>
      </c>
      <c r="AO27" s="36">
        <v>1500</v>
      </c>
      <c r="AP27" s="36">
        <v>1800</v>
      </c>
    </row>
    <row r="28" spans="1:42" x14ac:dyDescent="0.2">
      <c r="A28" s="11" t="s">
        <v>18</v>
      </c>
      <c r="B28" s="33">
        <v>10</v>
      </c>
      <c r="C28" s="35">
        <v>621</v>
      </c>
      <c r="D28" s="35">
        <v>550</v>
      </c>
      <c r="E28" s="35">
        <v>650</v>
      </c>
      <c r="F28" s="35">
        <v>700</v>
      </c>
      <c r="G28" s="36"/>
      <c r="H28" s="37">
        <v>30</v>
      </c>
      <c r="I28" s="36">
        <v>856</v>
      </c>
      <c r="J28" s="36">
        <v>800</v>
      </c>
      <c r="K28" s="36">
        <v>850</v>
      </c>
      <c r="L28" s="36">
        <v>900</v>
      </c>
      <c r="M28" s="36"/>
      <c r="N28" s="37">
        <v>190</v>
      </c>
      <c r="O28" s="36">
        <v>1096</v>
      </c>
      <c r="P28" s="36">
        <v>1000</v>
      </c>
      <c r="Q28" s="36">
        <v>1073</v>
      </c>
      <c r="R28" s="36">
        <v>1180</v>
      </c>
      <c r="S28" s="36"/>
      <c r="T28" s="37">
        <v>330</v>
      </c>
      <c r="U28" s="36">
        <v>1372</v>
      </c>
      <c r="V28" s="36">
        <v>1295</v>
      </c>
      <c r="W28" s="36">
        <v>1350</v>
      </c>
      <c r="X28" s="36">
        <v>1450</v>
      </c>
      <c r="Y28" s="36"/>
      <c r="Z28" s="37">
        <v>200</v>
      </c>
      <c r="AA28" s="36">
        <v>1684</v>
      </c>
      <c r="AB28" s="36">
        <v>1550</v>
      </c>
      <c r="AC28" s="36">
        <v>1650</v>
      </c>
      <c r="AD28" s="36">
        <v>1800</v>
      </c>
      <c r="AE28" s="36"/>
      <c r="AF28" s="37">
        <v>60</v>
      </c>
      <c r="AG28" s="36">
        <v>2311</v>
      </c>
      <c r="AH28" s="36">
        <v>1900</v>
      </c>
      <c r="AI28" s="36">
        <v>2150</v>
      </c>
      <c r="AJ28" s="36">
        <v>2500</v>
      </c>
      <c r="AK28" s="36"/>
      <c r="AL28" s="37">
        <v>830</v>
      </c>
      <c r="AM28" s="36">
        <v>1418</v>
      </c>
      <c r="AN28" s="36">
        <v>1150</v>
      </c>
      <c r="AO28" s="36">
        <v>1350</v>
      </c>
      <c r="AP28" s="36">
        <v>1600</v>
      </c>
    </row>
    <row r="29" spans="1:42" x14ac:dyDescent="0.2">
      <c r="A29" s="11" t="s">
        <v>19</v>
      </c>
      <c r="B29" s="33">
        <v>30</v>
      </c>
      <c r="C29" s="35">
        <v>628</v>
      </c>
      <c r="D29" s="35">
        <v>510</v>
      </c>
      <c r="E29" s="35">
        <v>600</v>
      </c>
      <c r="F29" s="35">
        <v>700</v>
      </c>
      <c r="G29" s="36"/>
      <c r="H29" s="37">
        <v>40</v>
      </c>
      <c r="I29" s="36">
        <v>962</v>
      </c>
      <c r="J29" s="36">
        <v>820</v>
      </c>
      <c r="K29" s="36">
        <v>900</v>
      </c>
      <c r="L29" s="36">
        <v>1050</v>
      </c>
      <c r="M29" s="36"/>
      <c r="N29" s="37">
        <v>410</v>
      </c>
      <c r="O29" s="36">
        <v>1242</v>
      </c>
      <c r="P29" s="36">
        <v>1000</v>
      </c>
      <c r="Q29" s="36">
        <v>1200</v>
      </c>
      <c r="R29" s="36">
        <v>1450</v>
      </c>
      <c r="S29" s="36"/>
      <c r="T29" s="37">
        <v>690</v>
      </c>
      <c r="U29" s="36">
        <v>1510</v>
      </c>
      <c r="V29" s="36">
        <v>1250</v>
      </c>
      <c r="W29" s="36">
        <v>1450</v>
      </c>
      <c r="X29" s="36">
        <v>1700</v>
      </c>
      <c r="Y29" s="36"/>
      <c r="Z29" s="37">
        <v>330</v>
      </c>
      <c r="AA29" s="36">
        <v>1808</v>
      </c>
      <c r="AB29" s="36">
        <v>1500</v>
      </c>
      <c r="AC29" s="36">
        <v>1700</v>
      </c>
      <c r="AD29" s="36">
        <v>2000</v>
      </c>
      <c r="AE29" s="36"/>
      <c r="AF29" s="37">
        <v>90</v>
      </c>
      <c r="AG29" s="36">
        <v>2354</v>
      </c>
      <c r="AH29" s="36">
        <v>1750</v>
      </c>
      <c r="AI29" s="36">
        <v>2100</v>
      </c>
      <c r="AJ29" s="36">
        <v>2700</v>
      </c>
      <c r="AK29" s="36"/>
      <c r="AL29" s="91">
        <v>1590</v>
      </c>
      <c r="AM29" s="36">
        <v>1522</v>
      </c>
      <c r="AN29" s="36">
        <v>1200</v>
      </c>
      <c r="AO29" s="36">
        <v>1450</v>
      </c>
      <c r="AP29" s="36">
        <v>1750</v>
      </c>
    </row>
    <row r="30" spans="1:42" x14ac:dyDescent="0.2">
      <c r="A30" s="11" t="s">
        <v>22</v>
      </c>
      <c r="B30" s="33">
        <v>10</v>
      </c>
      <c r="C30" s="35">
        <v>631</v>
      </c>
      <c r="D30" s="35" t="s">
        <v>49</v>
      </c>
      <c r="E30" s="35">
        <v>600</v>
      </c>
      <c r="F30" s="35" t="s">
        <v>49</v>
      </c>
      <c r="G30" s="36"/>
      <c r="H30" s="37">
        <v>30</v>
      </c>
      <c r="I30" s="36">
        <v>816</v>
      </c>
      <c r="J30" s="36">
        <v>700</v>
      </c>
      <c r="K30" s="36">
        <v>813</v>
      </c>
      <c r="L30" s="36">
        <v>950</v>
      </c>
      <c r="M30" s="36"/>
      <c r="N30" s="37">
        <v>250</v>
      </c>
      <c r="O30" s="36">
        <v>1111</v>
      </c>
      <c r="P30" s="36">
        <v>997</v>
      </c>
      <c r="Q30" s="36">
        <v>1100</v>
      </c>
      <c r="R30" s="36">
        <v>1200</v>
      </c>
      <c r="S30" s="36"/>
      <c r="T30" s="37">
        <v>570</v>
      </c>
      <c r="U30" s="36">
        <v>1386</v>
      </c>
      <c r="V30" s="36">
        <v>1275</v>
      </c>
      <c r="W30" s="36">
        <v>1350</v>
      </c>
      <c r="X30" s="36">
        <v>1450</v>
      </c>
      <c r="Y30" s="36"/>
      <c r="Z30" s="37">
        <v>380</v>
      </c>
      <c r="AA30" s="36">
        <v>1759</v>
      </c>
      <c r="AB30" s="36">
        <v>1625</v>
      </c>
      <c r="AC30" s="36">
        <v>1750</v>
      </c>
      <c r="AD30" s="36">
        <v>1890</v>
      </c>
      <c r="AE30" s="36"/>
      <c r="AF30" s="37">
        <v>130</v>
      </c>
      <c r="AG30" s="36">
        <v>2377</v>
      </c>
      <c r="AH30" s="36">
        <v>1950</v>
      </c>
      <c r="AI30" s="36">
        <v>2258</v>
      </c>
      <c r="AJ30" s="36">
        <v>2530</v>
      </c>
      <c r="AK30" s="36"/>
      <c r="AL30" s="91">
        <v>1370</v>
      </c>
      <c r="AM30" s="36">
        <v>1521</v>
      </c>
      <c r="AN30" s="36">
        <v>1250</v>
      </c>
      <c r="AO30" s="36">
        <v>1400</v>
      </c>
      <c r="AP30" s="36">
        <v>1750</v>
      </c>
    </row>
    <row r="31" spans="1:42" x14ac:dyDescent="0.2">
      <c r="A31" s="11" t="s">
        <v>23</v>
      </c>
      <c r="B31" s="33">
        <v>10</v>
      </c>
      <c r="C31" s="35">
        <v>675</v>
      </c>
      <c r="D31" s="35">
        <v>600</v>
      </c>
      <c r="E31" s="35">
        <v>700</v>
      </c>
      <c r="F31" s="35">
        <v>750</v>
      </c>
      <c r="G31" s="36"/>
      <c r="H31" s="37">
        <v>10</v>
      </c>
      <c r="I31" s="36">
        <v>799</v>
      </c>
      <c r="J31" s="36">
        <v>750</v>
      </c>
      <c r="K31" s="36">
        <v>800</v>
      </c>
      <c r="L31" s="36">
        <v>850</v>
      </c>
      <c r="M31" s="36"/>
      <c r="N31" s="37">
        <v>200</v>
      </c>
      <c r="O31" s="36">
        <v>974</v>
      </c>
      <c r="P31" s="36">
        <v>900</v>
      </c>
      <c r="Q31" s="36">
        <v>950</v>
      </c>
      <c r="R31" s="36">
        <v>1050</v>
      </c>
      <c r="S31" s="36"/>
      <c r="T31" s="37">
        <v>330</v>
      </c>
      <c r="U31" s="36">
        <v>1238</v>
      </c>
      <c r="V31" s="36">
        <v>1150</v>
      </c>
      <c r="W31" s="36">
        <v>1250</v>
      </c>
      <c r="X31" s="36">
        <v>1350</v>
      </c>
      <c r="Y31" s="36"/>
      <c r="Z31" s="37">
        <v>260</v>
      </c>
      <c r="AA31" s="36">
        <v>1485</v>
      </c>
      <c r="AB31" s="36">
        <v>1350</v>
      </c>
      <c r="AC31" s="36">
        <v>1467</v>
      </c>
      <c r="AD31" s="36">
        <v>1600</v>
      </c>
      <c r="AE31" s="36"/>
      <c r="AF31" s="37">
        <v>50</v>
      </c>
      <c r="AG31" s="36">
        <v>1899</v>
      </c>
      <c r="AH31" s="36">
        <v>1700</v>
      </c>
      <c r="AI31" s="36">
        <v>1800</v>
      </c>
      <c r="AJ31" s="36">
        <v>2100</v>
      </c>
      <c r="AK31" s="36"/>
      <c r="AL31" s="37">
        <v>860</v>
      </c>
      <c r="AM31" s="36">
        <v>1277</v>
      </c>
      <c r="AN31" s="36">
        <v>1050</v>
      </c>
      <c r="AO31" s="36">
        <v>1250</v>
      </c>
      <c r="AP31" s="36">
        <v>1450</v>
      </c>
    </row>
    <row r="32" spans="1:42" x14ac:dyDescent="0.2">
      <c r="A32" s="11" t="s">
        <v>24</v>
      </c>
      <c r="B32" s="33">
        <v>50</v>
      </c>
      <c r="C32" s="35">
        <v>623</v>
      </c>
      <c r="D32" s="35">
        <v>542</v>
      </c>
      <c r="E32" s="35">
        <v>608</v>
      </c>
      <c r="F32" s="35">
        <v>685</v>
      </c>
      <c r="G32" s="36"/>
      <c r="H32" s="37">
        <v>70</v>
      </c>
      <c r="I32" s="36">
        <v>879</v>
      </c>
      <c r="J32" s="36">
        <v>725</v>
      </c>
      <c r="K32" s="36">
        <v>800</v>
      </c>
      <c r="L32" s="36">
        <v>1020</v>
      </c>
      <c r="M32" s="36"/>
      <c r="N32" s="37">
        <v>620</v>
      </c>
      <c r="O32" s="36">
        <v>1034</v>
      </c>
      <c r="P32" s="36">
        <v>950</v>
      </c>
      <c r="Q32" s="36">
        <v>1000</v>
      </c>
      <c r="R32" s="36">
        <v>1100</v>
      </c>
      <c r="S32" s="36"/>
      <c r="T32" s="37">
        <v>980</v>
      </c>
      <c r="U32" s="36">
        <v>1321</v>
      </c>
      <c r="V32" s="36">
        <v>1200</v>
      </c>
      <c r="W32" s="36">
        <v>1300</v>
      </c>
      <c r="X32" s="36">
        <v>1425</v>
      </c>
      <c r="Y32" s="36"/>
      <c r="Z32" s="37">
        <v>560</v>
      </c>
      <c r="AA32" s="36">
        <v>1534</v>
      </c>
      <c r="AB32" s="36">
        <v>1350</v>
      </c>
      <c r="AC32" s="36">
        <v>1550</v>
      </c>
      <c r="AD32" s="36">
        <v>1700</v>
      </c>
      <c r="AE32" s="36"/>
      <c r="AF32" s="37">
        <v>210</v>
      </c>
      <c r="AG32" s="36">
        <v>2116</v>
      </c>
      <c r="AH32" s="36">
        <v>1731</v>
      </c>
      <c r="AI32" s="36">
        <v>2000</v>
      </c>
      <c r="AJ32" s="36">
        <v>2400</v>
      </c>
      <c r="AK32" s="36"/>
      <c r="AL32" s="91">
        <v>2490</v>
      </c>
      <c r="AM32" s="36">
        <v>1338</v>
      </c>
      <c r="AN32" s="36">
        <v>1100</v>
      </c>
      <c r="AO32" s="36">
        <v>1300</v>
      </c>
      <c r="AP32" s="36">
        <v>1500</v>
      </c>
    </row>
    <row r="33" spans="1:42" x14ac:dyDescent="0.2">
      <c r="A33" s="11" t="s">
        <v>25</v>
      </c>
      <c r="B33" s="33">
        <v>60</v>
      </c>
      <c r="C33" s="35">
        <v>576</v>
      </c>
      <c r="D33" s="35">
        <v>500</v>
      </c>
      <c r="E33" s="35">
        <v>563</v>
      </c>
      <c r="F33" s="35">
        <v>650</v>
      </c>
      <c r="G33" s="36"/>
      <c r="H33" s="37">
        <v>70</v>
      </c>
      <c r="I33" s="36">
        <v>883</v>
      </c>
      <c r="J33" s="36">
        <v>700</v>
      </c>
      <c r="K33" s="36">
        <v>850</v>
      </c>
      <c r="L33" s="36">
        <v>1000</v>
      </c>
      <c r="M33" s="36"/>
      <c r="N33" s="37">
        <v>370</v>
      </c>
      <c r="O33" s="36">
        <v>1270</v>
      </c>
      <c r="P33" s="36">
        <v>1025</v>
      </c>
      <c r="Q33" s="36">
        <v>1250</v>
      </c>
      <c r="R33" s="36">
        <v>1485</v>
      </c>
      <c r="S33" s="36"/>
      <c r="T33" s="37">
        <v>550</v>
      </c>
      <c r="U33" s="36">
        <v>1517</v>
      </c>
      <c r="V33" s="36">
        <v>1275</v>
      </c>
      <c r="W33" s="36">
        <v>1400</v>
      </c>
      <c r="X33" s="36">
        <v>1650</v>
      </c>
      <c r="Y33" s="36"/>
      <c r="Z33" s="37">
        <v>290</v>
      </c>
      <c r="AA33" s="36">
        <v>1782</v>
      </c>
      <c r="AB33" s="36">
        <v>1500</v>
      </c>
      <c r="AC33" s="36">
        <v>1650</v>
      </c>
      <c r="AD33" s="36">
        <v>1850</v>
      </c>
      <c r="AE33" s="36"/>
      <c r="AF33" s="37">
        <v>100</v>
      </c>
      <c r="AG33" s="36">
        <v>2534</v>
      </c>
      <c r="AH33" s="36">
        <v>1750</v>
      </c>
      <c r="AI33" s="36">
        <v>2000</v>
      </c>
      <c r="AJ33" s="36">
        <v>2600</v>
      </c>
      <c r="AK33" s="36"/>
      <c r="AL33" s="91">
        <v>1430</v>
      </c>
      <c r="AM33" s="36">
        <v>1510</v>
      </c>
      <c r="AN33" s="36">
        <v>1200</v>
      </c>
      <c r="AO33" s="36">
        <v>1400</v>
      </c>
      <c r="AP33" s="36">
        <v>1700</v>
      </c>
    </row>
    <row r="34" spans="1:42" x14ac:dyDescent="0.2">
      <c r="A34" s="11" t="s">
        <v>54</v>
      </c>
      <c r="B34" s="33">
        <v>60</v>
      </c>
      <c r="C34" s="35">
        <v>551</v>
      </c>
      <c r="D34" s="35">
        <v>550</v>
      </c>
      <c r="E34" s="35">
        <v>550</v>
      </c>
      <c r="F34" s="35">
        <v>550</v>
      </c>
      <c r="G34" s="36"/>
      <c r="H34" s="37">
        <v>10</v>
      </c>
      <c r="I34" s="36">
        <v>870</v>
      </c>
      <c r="J34" s="36" t="s">
        <v>49</v>
      </c>
      <c r="K34" s="36">
        <v>875</v>
      </c>
      <c r="L34" s="36" t="s">
        <v>49</v>
      </c>
      <c r="M34" s="36"/>
      <c r="N34" s="37">
        <v>190</v>
      </c>
      <c r="O34" s="36">
        <v>1157</v>
      </c>
      <c r="P34" s="36">
        <v>1050</v>
      </c>
      <c r="Q34" s="36">
        <v>1155</v>
      </c>
      <c r="R34" s="36">
        <v>1250</v>
      </c>
      <c r="S34" s="36"/>
      <c r="T34" s="37">
        <v>290</v>
      </c>
      <c r="U34" s="36">
        <v>1496</v>
      </c>
      <c r="V34" s="36">
        <v>1300</v>
      </c>
      <c r="W34" s="36">
        <v>1450</v>
      </c>
      <c r="X34" s="36">
        <v>1650</v>
      </c>
      <c r="Y34" s="36"/>
      <c r="Z34" s="37">
        <v>120</v>
      </c>
      <c r="AA34" s="36">
        <v>1975</v>
      </c>
      <c r="AB34" s="36">
        <v>1613</v>
      </c>
      <c r="AC34" s="36">
        <v>1900</v>
      </c>
      <c r="AD34" s="36">
        <v>2250</v>
      </c>
      <c r="AE34" s="36"/>
      <c r="AF34" s="37">
        <v>50</v>
      </c>
      <c r="AG34" s="36">
        <v>2554</v>
      </c>
      <c r="AH34" s="36">
        <v>2100</v>
      </c>
      <c r="AI34" s="36">
        <v>2450</v>
      </c>
      <c r="AJ34" s="36">
        <v>2850</v>
      </c>
      <c r="AK34" s="36"/>
      <c r="AL34" s="37">
        <v>700</v>
      </c>
      <c r="AM34" s="36">
        <v>1479</v>
      </c>
      <c r="AN34" s="36">
        <v>1165</v>
      </c>
      <c r="AO34" s="36">
        <v>1375</v>
      </c>
      <c r="AP34" s="36">
        <v>1700</v>
      </c>
    </row>
    <row r="35" spans="1:42" x14ac:dyDescent="0.2">
      <c r="A35" s="11" t="s">
        <v>29</v>
      </c>
      <c r="B35" s="33">
        <v>10</v>
      </c>
      <c r="C35" s="35">
        <v>532</v>
      </c>
      <c r="D35" s="35">
        <v>475</v>
      </c>
      <c r="E35" s="35">
        <v>475</v>
      </c>
      <c r="F35" s="35">
        <v>650</v>
      </c>
      <c r="G35" s="36"/>
      <c r="H35" s="37">
        <v>10</v>
      </c>
      <c r="I35" s="36">
        <v>1000</v>
      </c>
      <c r="J35" s="36">
        <v>875</v>
      </c>
      <c r="K35" s="36">
        <v>1050</v>
      </c>
      <c r="L35" s="36">
        <v>1075</v>
      </c>
      <c r="M35" s="36"/>
      <c r="N35" s="37">
        <v>170</v>
      </c>
      <c r="O35" s="36">
        <v>1321</v>
      </c>
      <c r="P35" s="36">
        <v>1175</v>
      </c>
      <c r="Q35" s="36">
        <v>1300</v>
      </c>
      <c r="R35" s="36">
        <v>1450</v>
      </c>
      <c r="S35" s="36"/>
      <c r="T35" s="37">
        <v>350</v>
      </c>
      <c r="U35" s="36">
        <v>1644</v>
      </c>
      <c r="V35" s="36">
        <v>1350</v>
      </c>
      <c r="W35" s="36">
        <v>1575</v>
      </c>
      <c r="X35" s="36">
        <v>1850</v>
      </c>
      <c r="Y35" s="36"/>
      <c r="Z35" s="37">
        <v>160</v>
      </c>
      <c r="AA35" s="36">
        <v>2267</v>
      </c>
      <c r="AB35" s="36">
        <v>1700</v>
      </c>
      <c r="AC35" s="36">
        <v>2100</v>
      </c>
      <c r="AD35" s="36">
        <v>2700</v>
      </c>
      <c r="AE35" s="36"/>
      <c r="AF35" s="37">
        <v>80</v>
      </c>
      <c r="AG35" s="36">
        <v>3165</v>
      </c>
      <c r="AH35" s="36">
        <v>2550</v>
      </c>
      <c r="AI35" s="36">
        <v>2850</v>
      </c>
      <c r="AJ35" s="36">
        <v>3600</v>
      </c>
      <c r="AK35" s="36"/>
      <c r="AL35" s="37">
        <v>770</v>
      </c>
      <c r="AM35" s="36">
        <v>1829</v>
      </c>
      <c r="AN35" s="36">
        <v>1307</v>
      </c>
      <c r="AO35" s="36">
        <v>1600</v>
      </c>
      <c r="AP35" s="36">
        <v>2100</v>
      </c>
    </row>
    <row r="36" spans="1:42" x14ac:dyDescent="0.2">
      <c r="A36" s="11" t="s">
        <v>31</v>
      </c>
      <c r="B36" s="33">
        <v>60</v>
      </c>
      <c r="C36" s="35">
        <v>731</v>
      </c>
      <c r="D36" s="35">
        <v>695</v>
      </c>
      <c r="E36" s="35">
        <v>700</v>
      </c>
      <c r="F36" s="35">
        <v>775</v>
      </c>
      <c r="G36" s="36"/>
      <c r="H36" s="37">
        <v>30</v>
      </c>
      <c r="I36" s="36">
        <v>843</v>
      </c>
      <c r="J36" s="36">
        <v>765</v>
      </c>
      <c r="K36" s="36">
        <v>823</v>
      </c>
      <c r="L36" s="36">
        <v>925</v>
      </c>
      <c r="M36" s="36"/>
      <c r="N36" s="37">
        <v>360</v>
      </c>
      <c r="O36" s="36">
        <v>1097</v>
      </c>
      <c r="P36" s="36">
        <v>1000</v>
      </c>
      <c r="Q36" s="36">
        <v>1100</v>
      </c>
      <c r="R36" s="36">
        <v>1200</v>
      </c>
      <c r="S36" s="36"/>
      <c r="T36" s="37">
        <v>580</v>
      </c>
      <c r="U36" s="36">
        <v>1364</v>
      </c>
      <c r="V36" s="36">
        <v>1250</v>
      </c>
      <c r="W36" s="36">
        <v>1350</v>
      </c>
      <c r="X36" s="36">
        <v>1450</v>
      </c>
      <c r="Y36" s="36"/>
      <c r="Z36" s="37">
        <v>320</v>
      </c>
      <c r="AA36" s="36">
        <v>1672</v>
      </c>
      <c r="AB36" s="36">
        <v>1500</v>
      </c>
      <c r="AC36" s="36">
        <v>1650</v>
      </c>
      <c r="AD36" s="36">
        <v>1800</v>
      </c>
      <c r="AE36" s="36"/>
      <c r="AF36" s="37">
        <v>120</v>
      </c>
      <c r="AG36" s="36">
        <v>2138</v>
      </c>
      <c r="AH36" s="36">
        <v>1833</v>
      </c>
      <c r="AI36" s="36">
        <v>2000</v>
      </c>
      <c r="AJ36" s="36">
        <v>2370</v>
      </c>
      <c r="AK36" s="36"/>
      <c r="AL36" s="91">
        <v>1470</v>
      </c>
      <c r="AM36" s="36">
        <v>1394</v>
      </c>
      <c r="AN36" s="36">
        <v>1150</v>
      </c>
      <c r="AO36" s="36">
        <v>1348</v>
      </c>
      <c r="AP36" s="36">
        <v>1600</v>
      </c>
    </row>
    <row r="37" spans="1:42" x14ac:dyDescent="0.2">
      <c r="A37" s="11" t="s">
        <v>55</v>
      </c>
      <c r="B37" s="33">
        <v>10</v>
      </c>
      <c r="C37" s="35">
        <v>789</v>
      </c>
      <c r="D37" s="35" t="s">
        <v>49</v>
      </c>
      <c r="E37" s="35">
        <v>850</v>
      </c>
      <c r="F37" s="35" t="s">
        <v>49</v>
      </c>
      <c r="G37" s="36"/>
      <c r="H37" s="37">
        <v>40</v>
      </c>
      <c r="I37" s="36">
        <v>1009</v>
      </c>
      <c r="J37" s="36">
        <v>870</v>
      </c>
      <c r="K37" s="36">
        <v>1040</v>
      </c>
      <c r="L37" s="36">
        <v>1100</v>
      </c>
      <c r="M37" s="36"/>
      <c r="N37" s="37">
        <v>340</v>
      </c>
      <c r="O37" s="36">
        <v>1299</v>
      </c>
      <c r="P37" s="36">
        <v>1150</v>
      </c>
      <c r="Q37" s="36">
        <v>1275</v>
      </c>
      <c r="R37" s="36">
        <v>1400</v>
      </c>
      <c r="S37" s="36"/>
      <c r="T37" s="37">
        <v>540</v>
      </c>
      <c r="U37" s="36">
        <v>1753</v>
      </c>
      <c r="V37" s="36">
        <v>1500</v>
      </c>
      <c r="W37" s="36">
        <v>1673</v>
      </c>
      <c r="X37" s="36">
        <v>1900</v>
      </c>
      <c r="Y37" s="36"/>
      <c r="Z37" s="37">
        <v>240</v>
      </c>
      <c r="AA37" s="36">
        <v>2356</v>
      </c>
      <c r="AB37" s="36">
        <v>1777</v>
      </c>
      <c r="AC37" s="36">
        <v>2200</v>
      </c>
      <c r="AD37" s="36">
        <v>2750</v>
      </c>
      <c r="AE37" s="36"/>
      <c r="AF37" s="37">
        <v>90</v>
      </c>
      <c r="AG37" s="36">
        <v>3864</v>
      </c>
      <c r="AH37" s="36">
        <v>2750</v>
      </c>
      <c r="AI37" s="36">
        <v>3640</v>
      </c>
      <c r="AJ37" s="36">
        <v>4500</v>
      </c>
      <c r="AK37" s="36"/>
      <c r="AL37" s="91">
        <v>1250</v>
      </c>
      <c r="AM37" s="36">
        <v>1870</v>
      </c>
      <c r="AN37" s="36">
        <v>1350</v>
      </c>
      <c r="AO37" s="36">
        <v>1625</v>
      </c>
      <c r="AP37" s="36">
        <v>2060</v>
      </c>
    </row>
    <row r="38" spans="1:42" x14ac:dyDescent="0.2">
      <c r="A38" s="11" t="s">
        <v>33</v>
      </c>
      <c r="B38" s="33" t="s">
        <v>48</v>
      </c>
      <c r="C38" s="90">
        <v>639</v>
      </c>
      <c r="D38" s="35" t="s">
        <v>49</v>
      </c>
      <c r="E38" s="35" t="s">
        <v>49</v>
      </c>
      <c r="F38" s="35" t="s">
        <v>49</v>
      </c>
      <c r="G38" s="36"/>
      <c r="H38" s="37">
        <v>60</v>
      </c>
      <c r="I38" s="36">
        <v>791</v>
      </c>
      <c r="J38" s="36">
        <v>725</v>
      </c>
      <c r="K38" s="36">
        <v>800</v>
      </c>
      <c r="L38" s="36">
        <v>850</v>
      </c>
      <c r="M38" s="36"/>
      <c r="N38" s="37">
        <v>380</v>
      </c>
      <c r="O38" s="36">
        <v>994</v>
      </c>
      <c r="P38" s="36">
        <v>900</v>
      </c>
      <c r="Q38" s="36">
        <v>975</v>
      </c>
      <c r="R38" s="36">
        <v>1100</v>
      </c>
      <c r="S38" s="36"/>
      <c r="T38" s="37">
        <v>490</v>
      </c>
      <c r="U38" s="36">
        <v>1279</v>
      </c>
      <c r="V38" s="36">
        <v>1150</v>
      </c>
      <c r="W38" s="36">
        <v>1250</v>
      </c>
      <c r="X38" s="36">
        <v>1400</v>
      </c>
      <c r="Y38" s="36"/>
      <c r="Z38" s="37">
        <v>160</v>
      </c>
      <c r="AA38" s="36">
        <v>1663</v>
      </c>
      <c r="AB38" s="36">
        <v>1500</v>
      </c>
      <c r="AC38" s="36">
        <v>1600</v>
      </c>
      <c r="AD38" s="36">
        <v>1798</v>
      </c>
      <c r="AE38" s="36"/>
      <c r="AF38" s="37">
        <v>50</v>
      </c>
      <c r="AG38" s="36">
        <v>2311</v>
      </c>
      <c r="AH38" s="36">
        <v>1950</v>
      </c>
      <c r="AI38" s="36">
        <v>2275</v>
      </c>
      <c r="AJ38" s="36">
        <v>2600</v>
      </c>
      <c r="AK38" s="36"/>
      <c r="AL38" s="91">
        <v>1150</v>
      </c>
      <c r="AM38" s="36">
        <v>1252</v>
      </c>
      <c r="AN38" s="36">
        <v>995</v>
      </c>
      <c r="AO38" s="36">
        <v>1175</v>
      </c>
      <c r="AP38" s="36">
        <v>1400</v>
      </c>
    </row>
    <row r="39" spans="1:42" x14ac:dyDescent="0.2">
      <c r="A39" s="11" t="s">
        <v>35</v>
      </c>
      <c r="B39" s="33">
        <v>30</v>
      </c>
      <c r="C39" s="35">
        <v>584</v>
      </c>
      <c r="D39" s="35">
        <v>515</v>
      </c>
      <c r="E39" s="35">
        <v>550</v>
      </c>
      <c r="F39" s="35">
        <v>600</v>
      </c>
      <c r="G39" s="36"/>
      <c r="H39" s="37">
        <v>30</v>
      </c>
      <c r="I39" s="36">
        <v>888</v>
      </c>
      <c r="J39" s="36">
        <v>800</v>
      </c>
      <c r="K39" s="36">
        <v>900</v>
      </c>
      <c r="L39" s="36">
        <v>1000</v>
      </c>
      <c r="M39" s="36"/>
      <c r="N39" s="37">
        <v>460</v>
      </c>
      <c r="O39" s="36">
        <v>1183</v>
      </c>
      <c r="P39" s="36">
        <v>1075</v>
      </c>
      <c r="Q39" s="36">
        <v>1198</v>
      </c>
      <c r="R39" s="36">
        <v>1300</v>
      </c>
      <c r="S39" s="36"/>
      <c r="T39" s="37">
        <v>630</v>
      </c>
      <c r="U39" s="36">
        <v>1449</v>
      </c>
      <c r="V39" s="36">
        <v>1300</v>
      </c>
      <c r="W39" s="36">
        <v>1440</v>
      </c>
      <c r="X39" s="36">
        <v>1600</v>
      </c>
      <c r="Y39" s="36"/>
      <c r="Z39" s="37">
        <v>300</v>
      </c>
      <c r="AA39" s="36">
        <v>1751</v>
      </c>
      <c r="AB39" s="36">
        <v>1550</v>
      </c>
      <c r="AC39" s="36">
        <v>1700</v>
      </c>
      <c r="AD39" s="36">
        <v>1900</v>
      </c>
      <c r="AE39" s="36"/>
      <c r="AF39" s="37">
        <v>80</v>
      </c>
      <c r="AG39" s="36">
        <v>2131</v>
      </c>
      <c r="AH39" s="36">
        <v>1900</v>
      </c>
      <c r="AI39" s="36">
        <v>2138</v>
      </c>
      <c r="AJ39" s="36">
        <v>2398</v>
      </c>
      <c r="AK39" s="36"/>
      <c r="AL39" s="91">
        <v>1520</v>
      </c>
      <c r="AM39" s="36">
        <v>1438</v>
      </c>
      <c r="AN39" s="36">
        <v>1200</v>
      </c>
      <c r="AO39" s="36">
        <v>1400</v>
      </c>
      <c r="AP39" s="36">
        <v>1650</v>
      </c>
    </row>
    <row r="43" spans="1:42" x14ac:dyDescent="0.2">
      <c r="A43" s="89" t="s">
        <v>1457</v>
      </c>
    </row>
    <row r="44" spans="1:42" x14ac:dyDescent="0.2">
      <c r="A44" s="73"/>
    </row>
    <row r="45" spans="1:42" x14ac:dyDescent="0.2">
      <c r="A45" s="73"/>
    </row>
    <row r="46" spans="1:42" x14ac:dyDescent="0.2">
      <c r="A46" s="74" t="s">
        <v>984</v>
      </c>
    </row>
    <row r="47" spans="1:42" x14ac:dyDescent="0.2">
      <c r="A47" s="73" t="s">
        <v>1014</v>
      </c>
    </row>
  </sheetData>
  <sheetProtection algorithmName="SHA-512" hashValue="25Uf+ENuigv5eGQOrakY8EHBWJRVnVq2x70PC1C0XYqexYMwt+xlLOiN0A0Uw3fVzjYRQhO3htPpfzg26mmRJg==" saltValue="8LvKt6dvSx3dncNpUHkuKg==" spinCount="100000" sheet="1" objects="1" scenarios="1"/>
  <mergeCells count="7">
    <mergeCell ref="AF2:AJ2"/>
    <mergeCell ref="AL2:AP2"/>
    <mergeCell ref="B2:F2"/>
    <mergeCell ref="H2:L2"/>
    <mergeCell ref="N2:R2"/>
    <mergeCell ref="T2:X2"/>
    <mergeCell ref="Z2:AD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EA195-4A60-4555-8C5D-01BD60B8142B}">
  <dimension ref="A1:AE56"/>
  <sheetViews>
    <sheetView topLeftCell="A26" workbookViewId="0">
      <selection activeCell="B55" sqref="B55"/>
    </sheetView>
  </sheetViews>
  <sheetFormatPr defaultRowHeight="15" x14ac:dyDescent="0.25"/>
  <sheetData>
    <row r="1" spans="1:31" ht="18.75" x14ac:dyDescent="0.25">
      <c r="A1" s="87" t="s">
        <v>1015</v>
      </c>
      <c r="B1" s="86"/>
      <c r="C1" s="86"/>
      <c r="D1" s="86"/>
      <c r="E1" s="85"/>
      <c r="F1" s="86"/>
      <c r="G1" s="86"/>
      <c r="H1" s="86"/>
      <c r="I1" s="86"/>
      <c r="J1" s="86"/>
      <c r="K1" s="86"/>
      <c r="L1" s="86"/>
      <c r="M1" s="86"/>
      <c r="N1" s="86"/>
      <c r="O1" s="86"/>
      <c r="P1" s="86"/>
      <c r="Q1" s="86"/>
      <c r="R1" s="86"/>
      <c r="S1" s="86"/>
      <c r="T1" s="86"/>
      <c r="U1" s="86"/>
      <c r="V1" s="86"/>
      <c r="W1" s="86"/>
      <c r="X1" s="86"/>
      <c r="Y1" s="86"/>
      <c r="Z1" s="86"/>
      <c r="AA1" s="86"/>
      <c r="AB1" s="86"/>
      <c r="AC1" s="86"/>
    </row>
    <row r="2" spans="1:31" x14ac:dyDescent="0.25">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row>
    <row r="3" spans="1:31" ht="78" thickBot="1" x14ac:dyDescent="0.3">
      <c r="A3" s="84"/>
      <c r="B3" s="83" t="s">
        <v>1016</v>
      </c>
      <c r="C3" s="83" t="s">
        <v>1017</v>
      </c>
      <c r="D3" s="82">
        <v>1997</v>
      </c>
      <c r="E3" s="82">
        <v>1998</v>
      </c>
      <c r="F3" s="82">
        <v>1999</v>
      </c>
      <c r="G3" s="82">
        <v>2000</v>
      </c>
      <c r="H3" s="82">
        <v>2001</v>
      </c>
      <c r="I3" s="82">
        <v>2002</v>
      </c>
      <c r="J3" s="82">
        <v>2003</v>
      </c>
      <c r="K3" s="82">
        <v>2004</v>
      </c>
      <c r="L3" s="82">
        <v>2005</v>
      </c>
      <c r="M3" s="82">
        <v>2006</v>
      </c>
      <c r="N3" s="82">
        <v>2007</v>
      </c>
      <c r="O3" s="82">
        <v>2008</v>
      </c>
      <c r="P3" s="82">
        <v>2009</v>
      </c>
      <c r="Q3" s="82">
        <v>2010</v>
      </c>
      <c r="R3" s="82">
        <v>2011</v>
      </c>
      <c r="S3" s="82">
        <v>2012</v>
      </c>
      <c r="T3" s="82">
        <v>2013</v>
      </c>
      <c r="U3" s="82">
        <v>2014</v>
      </c>
      <c r="V3" s="82">
        <v>2015</v>
      </c>
      <c r="W3" s="82">
        <v>2016</v>
      </c>
      <c r="X3" s="82">
        <v>2017</v>
      </c>
      <c r="Y3" s="82">
        <v>2018</v>
      </c>
      <c r="Z3" s="82">
        <v>2019</v>
      </c>
      <c r="AA3" s="82">
        <v>2020</v>
      </c>
      <c r="AB3" s="82">
        <v>2021</v>
      </c>
      <c r="AC3" s="82">
        <v>2022</v>
      </c>
      <c r="AD3" s="82">
        <v>2022</v>
      </c>
      <c r="AE3" s="82">
        <v>2023</v>
      </c>
    </row>
    <row r="4" spans="1:31" x14ac:dyDescent="0.25">
      <c r="B4" s="81" t="s">
        <v>514</v>
      </c>
      <c r="C4" s="81" t="s">
        <v>53</v>
      </c>
      <c r="D4" s="80">
        <v>65.319999999999993</v>
      </c>
      <c r="E4" s="80">
        <v>67.88</v>
      </c>
      <c r="F4" s="80">
        <v>68.97</v>
      </c>
      <c r="G4" s="80">
        <v>63.44</v>
      </c>
      <c r="H4" s="80">
        <v>64.180000000000007</v>
      </c>
      <c r="I4" s="80">
        <v>69.22</v>
      </c>
      <c r="J4" s="80">
        <v>69.03</v>
      </c>
      <c r="K4" s="80">
        <v>70.319999999999993</v>
      </c>
      <c r="L4" s="80">
        <v>74.83</v>
      </c>
      <c r="M4" s="80">
        <v>78.459999999999994</v>
      </c>
      <c r="N4" s="80">
        <v>81.45</v>
      </c>
      <c r="O4" s="80">
        <v>85.34</v>
      </c>
      <c r="P4" s="80">
        <v>90.25</v>
      </c>
      <c r="Q4" s="80">
        <v>95.69</v>
      </c>
      <c r="R4" s="80">
        <v>96.49</v>
      </c>
      <c r="S4" s="80">
        <v>101.69</v>
      </c>
      <c r="T4" s="80">
        <v>107.67</v>
      </c>
      <c r="U4" s="80">
        <v>120.92</v>
      </c>
      <c r="V4" s="80">
        <v>127.03</v>
      </c>
      <c r="W4" s="80">
        <v>128.50586206896551</v>
      </c>
      <c r="X4" s="80">
        <v>128.74302333446062</v>
      </c>
      <c r="Y4" s="80">
        <v>118.51477403156385</v>
      </c>
      <c r="Z4" s="80">
        <v>116.92</v>
      </c>
      <c r="AA4" s="80">
        <v>121.89</v>
      </c>
      <c r="AB4" s="80">
        <v>118.71</v>
      </c>
      <c r="AC4" s="80">
        <v>119.77</v>
      </c>
      <c r="AD4" s="21">
        <f>AC4*(52/12)</f>
        <v>519.00333333333333</v>
      </c>
      <c r="AE4" s="21">
        <f>AD4*104.1%</f>
        <v>540.28246999999999</v>
      </c>
    </row>
    <row r="5" spans="1:31" x14ac:dyDescent="0.25">
      <c r="B5" s="81" t="s">
        <v>515</v>
      </c>
      <c r="C5" s="81" t="s">
        <v>11</v>
      </c>
      <c r="D5" s="80">
        <v>58.11</v>
      </c>
      <c r="E5" s="80">
        <v>61.88</v>
      </c>
      <c r="F5" s="80">
        <v>63.81</v>
      </c>
      <c r="G5" s="80">
        <v>65.72</v>
      </c>
      <c r="H5" s="80">
        <v>67.7</v>
      </c>
      <c r="I5" s="80">
        <v>69.319999999999993</v>
      </c>
      <c r="J5" s="80">
        <v>70.819999999999993</v>
      </c>
      <c r="K5" s="80">
        <v>74.55</v>
      </c>
      <c r="L5" s="80">
        <v>79.3</v>
      </c>
      <c r="M5" s="80">
        <v>82.68</v>
      </c>
      <c r="N5" s="80">
        <v>85.84</v>
      </c>
      <c r="O5" s="80">
        <v>90.09</v>
      </c>
      <c r="P5" s="80">
        <v>95.1</v>
      </c>
      <c r="Q5" s="80">
        <v>101.56</v>
      </c>
      <c r="R5" s="80">
        <v>103.17</v>
      </c>
      <c r="S5" s="80">
        <v>109.79</v>
      </c>
      <c r="T5" s="80">
        <v>117.53</v>
      </c>
      <c r="U5" s="80">
        <v>123.29</v>
      </c>
      <c r="V5" s="80">
        <v>127.16</v>
      </c>
      <c r="W5" s="80">
        <v>132.12766463851105</v>
      </c>
      <c r="X5" s="80">
        <v>130.39108045567818</v>
      </c>
      <c r="Y5" s="80">
        <v>127.68294661921706</v>
      </c>
      <c r="Z5" s="80">
        <v>127.97</v>
      </c>
      <c r="AA5" s="80">
        <v>125.98</v>
      </c>
      <c r="AB5" s="80">
        <v>128.78</v>
      </c>
      <c r="AC5" s="80">
        <v>130.58000000000001</v>
      </c>
      <c r="AD5" s="21">
        <f t="shared" ref="AD5:AD36" si="0">AC5*(52/12)</f>
        <v>565.84666666666669</v>
      </c>
      <c r="AE5" s="21">
        <f t="shared" ref="AE5:AE36" si="1">AD5*104.1%</f>
        <v>589.04638</v>
      </c>
    </row>
    <row r="6" spans="1:31" x14ac:dyDescent="0.25">
      <c r="B6" s="81" t="s">
        <v>516</v>
      </c>
      <c r="C6" s="81" t="s">
        <v>12</v>
      </c>
      <c r="D6" s="80">
        <v>50.9</v>
      </c>
      <c r="E6" s="80">
        <v>58.78</v>
      </c>
      <c r="F6" s="80">
        <v>59.17</v>
      </c>
      <c r="G6" s="80">
        <v>62.44</v>
      </c>
      <c r="H6" s="80">
        <v>63.58</v>
      </c>
      <c r="I6" s="80">
        <v>66.25</v>
      </c>
      <c r="J6" s="80">
        <v>67.739999999999995</v>
      </c>
      <c r="K6" s="80">
        <v>66.67</v>
      </c>
      <c r="L6" s="80">
        <v>72.22</v>
      </c>
      <c r="M6" s="80">
        <v>75.510000000000005</v>
      </c>
      <c r="N6" s="80">
        <v>78.569999999999993</v>
      </c>
      <c r="O6" s="80">
        <v>82.31</v>
      </c>
      <c r="P6" s="80">
        <v>85.91</v>
      </c>
      <c r="Q6" s="80">
        <v>90.42</v>
      </c>
      <c r="R6" s="80">
        <v>90.6</v>
      </c>
      <c r="S6" s="80">
        <v>96.58</v>
      </c>
      <c r="T6" s="80">
        <v>100.56</v>
      </c>
      <c r="U6" s="80">
        <v>106.35</v>
      </c>
      <c r="V6" s="80">
        <v>111.21</v>
      </c>
      <c r="W6" s="80">
        <v>112.88830935960591</v>
      </c>
      <c r="X6" s="80">
        <v>112.66735761063704</v>
      </c>
      <c r="Y6" s="80">
        <v>110.75333266733266</v>
      </c>
      <c r="Z6" s="80">
        <v>109.12</v>
      </c>
      <c r="AA6" s="80">
        <v>108.73</v>
      </c>
      <c r="AB6" s="80">
        <v>112.22</v>
      </c>
      <c r="AC6" s="80">
        <v>113.32</v>
      </c>
      <c r="AD6" s="21">
        <f t="shared" si="0"/>
        <v>491.05333333333328</v>
      </c>
      <c r="AE6" s="21">
        <f t="shared" si="1"/>
        <v>511.18651999999992</v>
      </c>
    </row>
    <row r="7" spans="1:31" x14ac:dyDescent="0.25">
      <c r="B7" s="81" t="s">
        <v>517</v>
      </c>
      <c r="C7" s="81" t="s">
        <v>13</v>
      </c>
      <c r="D7" s="80">
        <v>54.49</v>
      </c>
      <c r="E7" s="80">
        <v>56.21</v>
      </c>
      <c r="F7" s="80">
        <v>59.78</v>
      </c>
      <c r="G7" s="80">
        <v>62.34</v>
      </c>
      <c r="H7" s="80">
        <v>62.39</v>
      </c>
      <c r="I7" s="80">
        <v>65.61</v>
      </c>
      <c r="J7" s="80">
        <v>68.34</v>
      </c>
      <c r="K7" s="80">
        <v>71.77</v>
      </c>
      <c r="L7" s="80">
        <v>77.22</v>
      </c>
      <c r="M7" s="80">
        <v>79.14</v>
      </c>
      <c r="N7" s="80">
        <v>83.61</v>
      </c>
      <c r="O7" s="80">
        <v>89.14</v>
      </c>
      <c r="P7" s="80">
        <v>94.08</v>
      </c>
      <c r="Q7" s="80">
        <v>100.36</v>
      </c>
      <c r="R7" s="80">
        <v>101.46</v>
      </c>
      <c r="S7" s="80">
        <v>106.78</v>
      </c>
      <c r="T7" s="80">
        <v>113.71</v>
      </c>
      <c r="U7" s="80">
        <v>118.15</v>
      </c>
      <c r="V7" s="80">
        <v>123.16</v>
      </c>
      <c r="W7" s="80">
        <v>136.19208241534065</v>
      </c>
      <c r="X7" s="80">
        <v>133.95855307076098</v>
      </c>
      <c r="Y7" s="80">
        <v>125.60154886188603</v>
      </c>
      <c r="Z7" s="80">
        <v>133.71</v>
      </c>
      <c r="AA7" s="80">
        <v>130.62</v>
      </c>
      <c r="AB7" s="80">
        <v>127.79</v>
      </c>
      <c r="AC7" s="80">
        <v>129.49</v>
      </c>
      <c r="AD7" s="21">
        <f t="shared" si="0"/>
        <v>561.12333333333333</v>
      </c>
      <c r="AE7" s="21">
        <f t="shared" si="1"/>
        <v>584.12938999999994</v>
      </c>
    </row>
    <row r="8" spans="1:31" x14ac:dyDescent="0.25">
      <c r="B8" s="81" t="s">
        <v>518</v>
      </c>
      <c r="C8" s="81" t="s">
        <v>14</v>
      </c>
      <c r="D8" s="80">
        <v>56.95</v>
      </c>
      <c r="E8" s="80">
        <v>59.57</v>
      </c>
      <c r="F8" s="80">
        <v>61.24</v>
      </c>
      <c r="G8" s="80">
        <v>64.39</v>
      </c>
      <c r="H8" s="80">
        <v>65.760000000000005</v>
      </c>
      <c r="I8" s="80">
        <v>68.739999999999995</v>
      </c>
      <c r="J8" s="80">
        <v>70.73</v>
      </c>
      <c r="K8" s="80">
        <v>70.56</v>
      </c>
      <c r="L8" s="80">
        <v>74.94</v>
      </c>
      <c r="M8" s="80">
        <v>78.010000000000005</v>
      </c>
      <c r="N8" s="80">
        <v>82.94</v>
      </c>
      <c r="O8" s="80">
        <v>85.44</v>
      </c>
      <c r="P8" s="80">
        <v>89.55</v>
      </c>
      <c r="Q8" s="80">
        <v>95.58</v>
      </c>
      <c r="R8" s="80">
        <v>95.71</v>
      </c>
      <c r="S8" s="80">
        <v>101.62</v>
      </c>
      <c r="T8" s="80">
        <v>111.1</v>
      </c>
      <c r="U8" s="80">
        <v>111.69</v>
      </c>
      <c r="V8" s="80">
        <v>115.94</v>
      </c>
      <c r="W8" s="80">
        <v>118.13368788531528</v>
      </c>
      <c r="X8" s="80">
        <v>116.91782900126611</v>
      </c>
      <c r="Y8" s="80">
        <v>115.72190671031092</v>
      </c>
      <c r="Z8" s="80">
        <v>115.86</v>
      </c>
      <c r="AA8" s="80">
        <v>113.49</v>
      </c>
      <c r="AB8" s="80">
        <v>116.32</v>
      </c>
      <c r="AC8" s="80">
        <v>117.82</v>
      </c>
      <c r="AD8" s="21">
        <f t="shared" si="0"/>
        <v>510.55333333333328</v>
      </c>
      <c r="AE8" s="21">
        <f t="shared" si="1"/>
        <v>531.48601999999994</v>
      </c>
    </row>
    <row r="9" spans="1:31" x14ac:dyDescent="0.25">
      <c r="B9" s="81" t="s">
        <v>500</v>
      </c>
      <c r="C9" s="81" t="s">
        <v>15</v>
      </c>
      <c r="D9" s="80">
        <v>54.04</v>
      </c>
      <c r="E9" s="80">
        <v>59.17</v>
      </c>
      <c r="F9" s="80">
        <v>61.27</v>
      </c>
      <c r="G9" s="80">
        <v>63.16</v>
      </c>
      <c r="H9" s="80">
        <v>65.16</v>
      </c>
      <c r="I9" s="80">
        <v>67.5</v>
      </c>
      <c r="J9" s="80">
        <v>69.819999999999993</v>
      </c>
      <c r="K9" s="80">
        <v>73.27</v>
      </c>
      <c r="L9" s="80">
        <v>80.87</v>
      </c>
      <c r="M9" s="80">
        <v>83.29</v>
      </c>
      <c r="N9" s="80">
        <v>86.94</v>
      </c>
      <c r="O9" s="80">
        <v>91.21</v>
      </c>
      <c r="P9" s="80">
        <v>96.16</v>
      </c>
      <c r="Q9" s="80">
        <v>102.56</v>
      </c>
      <c r="R9" s="80">
        <v>104.29</v>
      </c>
      <c r="S9" s="80">
        <v>111.48</v>
      </c>
      <c r="T9" s="80">
        <v>121.61</v>
      </c>
      <c r="U9" s="80">
        <v>127.14</v>
      </c>
      <c r="V9" s="80">
        <v>132.35</v>
      </c>
      <c r="W9" s="80">
        <v>134.17788743751012</v>
      </c>
      <c r="X9" s="80">
        <v>135.57219753486865</v>
      </c>
      <c r="Y9" s="80">
        <v>133.5235861392612</v>
      </c>
      <c r="Z9" s="80">
        <v>131.12</v>
      </c>
      <c r="AA9" s="80">
        <v>129.71</v>
      </c>
      <c r="AB9" s="80">
        <v>134.75</v>
      </c>
      <c r="AC9" s="80">
        <v>136.88</v>
      </c>
      <c r="AD9" s="21">
        <f t="shared" si="0"/>
        <v>593.14666666666665</v>
      </c>
      <c r="AE9" s="21">
        <f t="shared" si="1"/>
        <v>617.46567999999991</v>
      </c>
    </row>
    <row r="10" spans="1:31" x14ac:dyDescent="0.25">
      <c r="B10" s="81" t="s">
        <v>501</v>
      </c>
      <c r="C10" s="81" t="s">
        <v>10</v>
      </c>
      <c r="D10" s="80">
        <v>49.44</v>
      </c>
      <c r="E10" s="80">
        <v>51.44</v>
      </c>
      <c r="F10" s="80">
        <v>52.77</v>
      </c>
      <c r="G10" s="80">
        <v>55.52</v>
      </c>
      <c r="H10" s="80">
        <v>56.93</v>
      </c>
      <c r="I10" s="80">
        <v>58.7</v>
      </c>
      <c r="J10" s="80">
        <v>61.88</v>
      </c>
      <c r="K10" s="80">
        <v>65.72</v>
      </c>
      <c r="L10" s="80">
        <v>72.2</v>
      </c>
      <c r="M10" s="80">
        <v>73.52</v>
      </c>
      <c r="N10" s="80">
        <v>86.48</v>
      </c>
      <c r="O10" s="80">
        <v>82.51</v>
      </c>
      <c r="P10" s="80">
        <v>88.98</v>
      </c>
      <c r="Q10" s="80">
        <v>95.88</v>
      </c>
      <c r="R10" s="80">
        <v>96.45</v>
      </c>
      <c r="S10" s="80">
        <v>104.55</v>
      </c>
      <c r="T10" s="80">
        <v>112.93</v>
      </c>
      <c r="U10" s="80">
        <v>115.56</v>
      </c>
      <c r="V10" s="80">
        <v>124.46</v>
      </c>
      <c r="W10" s="80">
        <v>126.67</v>
      </c>
      <c r="X10" s="80">
        <v>126.93</v>
      </c>
      <c r="Y10" s="80">
        <v>126.83</v>
      </c>
      <c r="Z10" s="80">
        <v>126.59</v>
      </c>
      <c r="AA10" s="80">
        <v>126.18</v>
      </c>
      <c r="AB10" s="80">
        <v>128.55000000000001</v>
      </c>
      <c r="AC10" s="80">
        <v>130.65</v>
      </c>
      <c r="AD10" s="21">
        <f t="shared" si="0"/>
        <v>566.15</v>
      </c>
      <c r="AE10" s="21">
        <f t="shared" si="1"/>
        <v>589.36214999999993</v>
      </c>
    </row>
    <row r="11" spans="1:31" x14ac:dyDescent="0.25">
      <c r="B11" s="81" t="s">
        <v>519</v>
      </c>
      <c r="C11" s="81" t="s">
        <v>16</v>
      </c>
      <c r="D11" s="80">
        <v>62.97</v>
      </c>
      <c r="E11" s="80">
        <v>65.95</v>
      </c>
      <c r="F11" s="80">
        <v>69.3</v>
      </c>
      <c r="G11" s="80">
        <v>70.459999999999994</v>
      </c>
      <c r="H11" s="80">
        <v>71.849999999999994</v>
      </c>
      <c r="I11" s="80">
        <v>74.489999999999995</v>
      </c>
      <c r="J11" s="80">
        <v>76.09</v>
      </c>
      <c r="K11" s="80">
        <v>77.930000000000007</v>
      </c>
      <c r="L11" s="80">
        <v>81.540000000000006</v>
      </c>
      <c r="M11" s="80">
        <v>85.15</v>
      </c>
      <c r="N11" s="80">
        <v>88.23</v>
      </c>
      <c r="O11" s="80">
        <v>91.19</v>
      </c>
      <c r="P11" s="80">
        <v>96.61</v>
      </c>
      <c r="Q11" s="80">
        <v>101.32</v>
      </c>
      <c r="R11" s="80">
        <v>101.9</v>
      </c>
      <c r="S11" s="80">
        <v>107.26</v>
      </c>
      <c r="T11" s="80">
        <v>114.39</v>
      </c>
      <c r="U11" s="80">
        <v>118.44</v>
      </c>
      <c r="V11" s="80">
        <v>123.11</v>
      </c>
      <c r="W11" s="80">
        <v>125.93092984778293</v>
      </c>
      <c r="X11" s="80">
        <v>124.3744978751957</v>
      </c>
      <c r="Y11" s="80">
        <v>123.39301748448958</v>
      </c>
      <c r="Z11" s="80">
        <v>122.2</v>
      </c>
      <c r="AA11" s="80">
        <v>120.9</v>
      </c>
      <c r="AB11" s="80">
        <v>124.02</v>
      </c>
      <c r="AC11" s="80">
        <v>125.79</v>
      </c>
      <c r="AD11" s="21">
        <f t="shared" si="0"/>
        <v>545.09</v>
      </c>
      <c r="AE11" s="21">
        <f t="shared" si="1"/>
        <v>567.43868999999995</v>
      </c>
    </row>
    <row r="12" spans="1:31" x14ac:dyDescent="0.25">
      <c r="B12" s="81" t="s">
        <v>520</v>
      </c>
      <c r="C12" s="81" t="s">
        <v>17</v>
      </c>
      <c r="D12" s="80">
        <v>54.18</v>
      </c>
      <c r="E12" s="80">
        <v>59.2</v>
      </c>
      <c r="F12" s="80">
        <v>60</v>
      </c>
      <c r="G12" s="80">
        <v>62.65</v>
      </c>
      <c r="H12" s="80">
        <v>63.68</v>
      </c>
      <c r="I12" s="80">
        <v>66.47</v>
      </c>
      <c r="J12" s="80">
        <v>69.28</v>
      </c>
      <c r="K12" s="80">
        <v>72.510000000000005</v>
      </c>
      <c r="L12" s="80">
        <v>77.959999999999994</v>
      </c>
      <c r="M12" s="80">
        <v>83.26</v>
      </c>
      <c r="N12" s="80">
        <v>85.34</v>
      </c>
      <c r="O12" s="80">
        <v>89.64</v>
      </c>
      <c r="P12" s="80">
        <v>95.7</v>
      </c>
      <c r="Q12" s="80">
        <v>101.73</v>
      </c>
      <c r="R12" s="80">
        <v>102.76</v>
      </c>
      <c r="S12" s="80">
        <v>109.03</v>
      </c>
      <c r="T12" s="80">
        <v>116.43</v>
      </c>
      <c r="U12" s="80">
        <v>120.94</v>
      </c>
      <c r="V12" s="80">
        <v>126.27</v>
      </c>
      <c r="W12" s="80">
        <v>132.56670039005368</v>
      </c>
      <c r="X12" s="80">
        <v>132.15891286108115</v>
      </c>
      <c r="Y12" s="80">
        <v>126.92151736972704</v>
      </c>
      <c r="Z12" s="80">
        <v>130.55000000000001</v>
      </c>
      <c r="AA12" s="80">
        <v>125.74</v>
      </c>
      <c r="AB12" s="80">
        <v>129.21</v>
      </c>
      <c r="AC12" s="80">
        <v>131.18</v>
      </c>
      <c r="AD12" s="21">
        <f t="shared" si="0"/>
        <v>568.4466666666666</v>
      </c>
      <c r="AE12" s="21">
        <f t="shared" si="1"/>
        <v>591.75297999999987</v>
      </c>
    </row>
    <row r="13" spans="1:31" x14ac:dyDescent="0.25">
      <c r="B13" s="81" t="s">
        <v>521</v>
      </c>
      <c r="C13" s="81" t="s">
        <v>18</v>
      </c>
      <c r="D13" s="80">
        <v>58.88</v>
      </c>
      <c r="E13" s="80">
        <v>61.34</v>
      </c>
      <c r="F13" s="80">
        <v>64.08</v>
      </c>
      <c r="G13" s="80">
        <v>63.48</v>
      </c>
      <c r="H13" s="80">
        <v>64.06</v>
      </c>
      <c r="I13" s="80">
        <v>68.040000000000006</v>
      </c>
      <c r="J13" s="80">
        <v>69.760000000000005</v>
      </c>
      <c r="K13" s="80">
        <v>73.37</v>
      </c>
      <c r="L13" s="80">
        <v>77.56</v>
      </c>
      <c r="M13" s="80">
        <v>81.900000000000006</v>
      </c>
      <c r="N13" s="80">
        <v>84.92</v>
      </c>
      <c r="O13" s="80">
        <v>88.83</v>
      </c>
      <c r="P13" s="80">
        <v>92.9</v>
      </c>
      <c r="Q13" s="80">
        <v>99.87</v>
      </c>
      <c r="R13" s="80">
        <v>100.97</v>
      </c>
      <c r="S13" s="80">
        <v>108.47</v>
      </c>
      <c r="T13" s="80">
        <v>115.78</v>
      </c>
      <c r="U13" s="80">
        <v>120.11</v>
      </c>
      <c r="V13" s="80">
        <v>125.54</v>
      </c>
      <c r="W13" s="80">
        <v>128.84019462966299</v>
      </c>
      <c r="X13" s="80">
        <v>125.36496996739319</v>
      </c>
      <c r="Y13" s="80">
        <v>122.20389109081509</v>
      </c>
      <c r="Z13" s="80">
        <v>122.77</v>
      </c>
      <c r="AA13" s="80">
        <v>120.55</v>
      </c>
      <c r="AB13" s="80">
        <v>123.27</v>
      </c>
      <c r="AC13" s="80">
        <v>125.04</v>
      </c>
      <c r="AD13" s="21">
        <f t="shared" si="0"/>
        <v>541.84</v>
      </c>
      <c r="AE13" s="21">
        <f t="shared" si="1"/>
        <v>564.05543999999998</v>
      </c>
    </row>
    <row r="14" spans="1:31" x14ac:dyDescent="0.25">
      <c r="B14" s="81" t="s">
        <v>522</v>
      </c>
      <c r="C14" s="81" t="s">
        <v>19</v>
      </c>
      <c r="D14" s="80">
        <v>55.36</v>
      </c>
      <c r="E14" s="80">
        <v>59.76</v>
      </c>
      <c r="F14" s="80">
        <v>61.38</v>
      </c>
      <c r="G14" s="80">
        <v>61.96</v>
      </c>
      <c r="H14" s="80">
        <v>62.92</v>
      </c>
      <c r="I14" s="80">
        <v>65.87</v>
      </c>
      <c r="J14" s="80">
        <v>68.13</v>
      </c>
      <c r="K14" s="80">
        <v>71.63</v>
      </c>
      <c r="L14" s="80">
        <v>75.67</v>
      </c>
      <c r="M14" s="80">
        <v>78.599999999999994</v>
      </c>
      <c r="N14" s="80">
        <v>80.86</v>
      </c>
      <c r="O14" s="80">
        <v>85.99</v>
      </c>
      <c r="P14" s="80">
        <v>90.7</v>
      </c>
      <c r="Q14" s="80">
        <v>95.44</v>
      </c>
      <c r="R14" s="80">
        <v>96.61</v>
      </c>
      <c r="S14" s="80">
        <v>100.87</v>
      </c>
      <c r="T14" s="80">
        <v>107.74</v>
      </c>
      <c r="U14" s="80">
        <v>111.15</v>
      </c>
      <c r="V14" s="80">
        <v>116.24</v>
      </c>
      <c r="W14" s="80">
        <v>119.42165383893372</v>
      </c>
      <c r="X14" s="80">
        <v>118.07250414593696</v>
      </c>
      <c r="Y14" s="80">
        <v>119.25486621906003</v>
      </c>
      <c r="Z14" s="80">
        <v>118.66</v>
      </c>
      <c r="AA14" s="80">
        <v>117.39</v>
      </c>
      <c r="AB14" s="80">
        <v>120.65</v>
      </c>
      <c r="AC14" s="80">
        <v>122.34</v>
      </c>
      <c r="AD14" s="21">
        <f t="shared" si="0"/>
        <v>530.14</v>
      </c>
      <c r="AE14" s="21">
        <f t="shared" si="1"/>
        <v>551.87573999999995</v>
      </c>
    </row>
    <row r="15" spans="1:31" x14ac:dyDescent="0.25">
      <c r="B15" s="81" t="s">
        <v>502</v>
      </c>
      <c r="C15" s="81" t="s">
        <v>20</v>
      </c>
      <c r="D15" s="80">
        <v>51.49</v>
      </c>
      <c r="E15" s="80">
        <v>55.88</v>
      </c>
      <c r="F15" s="80">
        <v>57.37</v>
      </c>
      <c r="G15" s="80">
        <v>59.7</v>
      </c>
      <c r="H15" s="80">
        <v>59.83</v>
      </c>
      <c r="I15" s="80">
        <v>62.65</v>
      </c>
      <c r="J15" s="80">
        <v>64.64</v>
      </c>
      <c r="K15" s="80">
        <v>67.55</v>
      </c>
      <c r="L15" s="80">
        <v>72.12</v>
      </c>
      <c r="M15" s="80">
        <v>75.459999999999994</v>
      </c>
      <c r="N15" s="80">
        <v>78.48</v>
      </c>
      <c r="O15" s="80">
        <v>83.09</v>
      </c>
      <c r="P15" s="80">
        <v>89.43</v>
      </c>
      <c r="Q15" s="80">
        <v>94.42</v>
      </c>
      <c r="R15" s="80">
        <v>96.49</v>
      </c>
      <c r="S15" s="80">
        <v>105.39</v>
      </c>
      <c r="T15" s="80">
        <v>110.95</v>
      </c>
      <c r="U15" s="80">
        <v>115.58</v>
      </c>
      <c r="V15" s="80">
        <v>120.24</v>
      </c>
      <c r="W15" s="80">
        <v>123.54829408020369</v>
      </c>
      <c r="X15" s="80">
        <v>122.84359817667763</v>
      </c>
      <c r="Y15" s="80">
        <v>120.01110940272028</v>
      </c>
      <c r="Z15" s="80">
        <v>119.13</v>
      </c>
      <c r="AA15" s="80">
        <v>119.7</v>
      </c>
      <c r="AB15" s="80">
        <v>121.41</v>
      </c>
      <c r="AC15" s="80">
        <v>123.4</v>
      </c>
      <c r="AD15" s="21">
        <f t="shared" si="0"/>
        <v>534.73333333333335</v>
      </c>
      <c r="AE15" s="21">
        <f t="shared" si="1"/>
        <v>556.65739999999994</v>
      </c>
    </row>
    <row r="16" spans="1:31" x14ac:dyDescent="0.25">
      <c r="B16" s="81" t="s">
        <v>503</v>
      </c>
      <c r="C16" s="81" t="s">
        <v>50</v>
      </c>
      <c r="D16" s="80">
        <v>50.15</v>
      </c>
      <c r="E16" s="80">
        <v>53.43</v>
      </c>
      <c r="F16" s="80">
        <v>56.09</v>
      </c>
      <c r="G16" s="80">
        <v>58.07</v>
      </c>
      <c r="H16" s="80">
        <v>59.74</v>
      </c>
      <c r="I16" s="80">
        <v>62.08</v>
      </c>
      <c r="J16" s="80">
        <v>64.69</v>
      </c>
      <c r="K16" s="80">
        <v>68.08</v>
      </c>
      <c r="L16" s="80">
        <v>73.27</v>
      </c>
      <c r="M16" s="80">
        <v>77.069999999999993</v>
      </c>
      <c r="N16" s="80">
        <v>81.3</v>
      </c>
      <c r="O16" s="80">
        <v>87.27</v>
      </c>
      <c r="P16" s="80">
        <v>92.03</v>
      </c>
      <c r="Q16" s="80">
        <v>99.15</v>
      </c>
      <c r="R16" s="80">
        <v>101.78</v>
      </c>
      <c r="S16" s="80">
        <v>107.68</v>
      </c>
      <c r="T16" s="80">
        <v>115.31</v>
      </c>
      <c r="U16" s="80">
        <v>121.13</v>
      </c>
      <c r="V16" s="80">
        <v>128.16999999999999</v>
      </c>
      <c r="W16" s="80">
        <v>130.656590451249</v>
      </c>
      <c r="X16" s="80">
        <v>130.06175899999997</v>
      </c>
      <c r="Y16" s="80">
        <v>128.68073033707864</v>
      </c>
      <c r="Z16" s="80">
        <v>128.56</v>
      </c>
      <c r="AA16" s="80">
        <v>128.31</v>
      </c>
      <c r="AB16" s="80">
        <v>130.44</v>
      </c>
      <c r="AC16" s="80">
        <v>132.27000000000001</v>
      </c>
      <c r="AD16" s="21">
        <f t="shared" si="0"/>
        <v>573.16999999999996</v>
      </c>
      <c r="AE16" s="21">
        <f t="shared" si="1"/>
        <v>596.66996999999992</v>
      </c>
    </row>
    <row r="17" spans="2:31" x14ac:dyDescent="0.25">
      <c r="B17" s="81" t="s">
        <v>504</v>
      </c>
      <c r="C17" s="81" t="s">
        <v>21</v>
      </c>
      <c r="D17" s="80">
        <v>52.3</v>
      </c>
      <c r="E17" s="80">
        <v>55.62</v>
      </c>
      <c r="F17" s="80">
        <v>58.39</v>
      </c>
      <c r="G17" s="80">
        <v>60.43</v>
      </c>
      <c r="H17" s="80">
        <v>61.93</v>
      </c>
      <c r="I17" s="80">
        <v>64.209999999999994</v>
      </c>
      <c r="J17" s="80">
        <v>66.16</v>
      </c>
      <c r="K17" s="80">
        <v>68.59</v>
      </c>
      <c r="L17" s="80">
        <v>73.260000000000005</v>
      </c>
      <c r="M17" s="80">
        <v>76.239999999999995</v>
      </c>
      <c r="N17" s="80">
        <v>80.14</v>
      </c>
      <c r="O17" s="80">
        <v>83.8</v>
      </c>
      <c r="P17" s="80">
        <v>88.16</v>
      </c>
      <c r="Q17" s="80">
        <v>94.36</v>
      </c>
      <c r="R17" s="80">
        <v>96.07</v>
      </c>
      <c r="S17" s="80">
        <v>101.91</v>
      </c>
      <c r="T17" s="80">
        <v>109.14</v>
      </c>
      <c r="U17" s="80">
        <v>113.88</v>
      </c>
      <c r="V17" s="80">
        <v>118.77</v>
      </c>
      <c r="W17" s="80">
        <v>123.05499329840382</v>
      </c>
      <c r="X17" s="80">
        <v>120.67199218750001</v>
      </c>
      <c r="Y17" s="80">
        <v>118.08979512804495</v>
      </c>
      <c r="Z17" s="80">
        <v>119.23</v>
      </c>
      <c r="AA17" s="80">
        <v>118.22</v>
      </c>
      <c r="AB17" s="80">
        <v>121.16</v>
      </c>
      <c r="AC17" s="80">
        <v>121.13</v>
      </c>
      <c r="AD17" s="21">
        <f t="shared" si="0"/>
        <v>524.89666666666665</v>
      </c>
      <c r="AE17" s="21">
        <f t="shared" si="1"/>
        <v>546.41742999999997</v>
      </c>
    </row>
    <row r="18" spans="2:31" x14ac:dyDescent="0.25">
      <c r="B18" s="81" t="s">
        <v>523</v>
      </c>
      <c r="C18" s="81" t="s">
        <v>22</v>
      </c>
      <c r="D18" s="80">
        <v>54.42</v>
      </c>
      <c r="E18" s="80">
        <v>59.11</v>
      </c>
      <c r="F18" s="80">
        <v>63.05</v>
      </c>
      <c r="G18" s="80">
        <v>64.78</v>
      </c>
      <c r="H18" s="80">
        <v>66.5</v>
      </c>
      <c r="I18" s="80">
        <v>69.989999999999995</v>
      </c>
      <c r="J18" s="80">
        <v>68.989999999999995</v>
      </c>
      <c r="K18" s="80">
        <v>72.09</v>
      </c>
      <c r="L18" s="80">
        <v>77.75</v>
      </c>
      <c r="M18" s="80">
        <v>82.28</v>
      </c>
      <c r="N18" s="80">
        <v>83.57</v>
      </c>
      <c r="O18" s="80">
        <v>91.23</v>
      </c>
      <c r="P18" s="80">
        <v>96.04</v>
      </c>
      <c r="Q18" s="80">
        <v>102.34</v>
      </c>
      <c r="R18" s="80">
        <v>105.7</v>
      </c>
      <c r="S18" s="80">
        <v>112.39</v>
      </c>
      <c r="T18" s="80">
        <v>119.06</v>
      </c>
      <c r="U18" s="80">
        <v>125.88</v>
      </c>
      <c r="V18" s="80">
        <v>130.62</v>
      </c>
      <c r="W18" s="80">
        <v>137.3909480894016</v>
      </c>
      <c r="X18" s="80">
        <v>134.12702359985911</v>
      </c>
      <c r="Y18" s="80">
        <v>130.91307441016338</v>
      </c>
      <c r="Z18" s="80">
        <v>132.13999999999999</v>
      </c>
      <c r="AA18" s="80">
        <v>130.36000000000001</v>
      </c>
      <c r="AB18" s="80">
        <v>133.37</v>
      </c>
      <c r="AC18" s="80">
        <v>135.08000000000001</v>
      </c>
      <c r="AD18" s="21">
        <f t="shared" si="0"/>
        <v>585.34666666666669</v>
      </c>
      <c r="AE18" s="21">
        <f t="shared" si="1"/>
        <v>609.34587999999997</v>
      </c>
    </row>
    <row r="19" spans="2:31" x14ac:dyDescent="0.25">
      <c r="B19" s="81" t="s">
        <v>524</v>
      </c>
      <c r="C19" s="81" t="s">
        <v>23</v>
      </c>
      <c r="D19" s="80">
        <v>52.73</v>
      </c>
      <c r="E19" s="80">
        <v>58.42</v>
      </c>
      <c r="F19" s="80">
        <v>60.66</v>
      </c>
      <c r="G19" s="80">
        <v>62.29</v>
      </c>
      <c r="H19" s="80">
        <v>64.47</v>
      </c>
      <c r="I19" s="80">
        <v>67.58</v>
      </c>
      <c r="J19" s="80">
        <v>69.09</v>
      </c>
      <c r="K19" s="80">
        <v>71.349999999999994</v>
      </c>
      <c r="L19" s="80">
        <v>77.34</v>
      </c>
      <c r="M19" s="80">
        <v>81.8</v>
      </c>
      <c r="N19" s="80">
        <v>85.58</v>
      </c>
      <c r="O19" s="80">
        <v>89.06</v>
      </c>
      <c r="P19" s="80">
        <v>85.82</v>
      </c>
      <c r="Q19" s="80">
        <v>92</v>
      </c>
      <c r="R19" s="80">
        <v>95.57</v>
      </c>
      <c r="S19" s="80">
        <v>100.17</v>
      </c>
      <c r="T19" s="80">
        <v>107.27</v>
      </c>
      <c r="U19" s="80">
        <v>110.47</v>
      </c>
      <c r="V19" s="80">
        <v>118.4</v>
      </c>
      <c r="W19" s="80">
        <v>120.084354030081</v>
      </c>
      <c r="X19" s="80">
        <v>120.93022204599525</v>
      </c>
      <c r="Y19" s="80">
        <v>118.09292652552928</v>
      </c>
      <c r="Z19" s="80">
        <v>116.33</v>
      </c>
      <c r="AA19" s="80">
        <v>119.07</v>
      </c>
      <c r="AB19" s="80">
        <v>118.14</v>
      </c>
      <c r="AC19" s="80">
        <v>119.55</v>
      </c>
      <c r="AD19" s="21">
        <f t="shared" si="0"/>
        <v>518.04999999999995</v>
      </c>
      <c r="AE19" s="21">
        <f t="shared" si="1"/>
        <v>539.29004999999995</v>
      </c>
    </row>
    <row r="20" spans="2:31" x14ac:dyDescent="0.25">
      <c r="B20" s="81" t="s">
        <v>525</v>
      </c>
      <c r="C20" s="81" t="s">
        <v>24</v>
      </c>
      <c r="D20" s="80">
        <v>55.45</v>
      </c>
      <c r="E20" s="80">
        <v>59.14</v>
      </c>
      <c r="F20" s="80">
        <v>61.44</v>
      </c>
      <c r="G20" s="80">
        <v>64.05</v>
      </c>
      <c r="H20" s="80">
        <v>65.81</v>
      </c>
      <c r="I20" s="80">
        <v>68.290000000000006</v>
      </c>
      <c r="J20" s="80">
        <v>70.959999999999994</v>
      </c>
      <c r="K20" s="80">
        <v>73.52</v>
      </c>
      <c r="L20" s="80">
        <v>78.86</v>
      </c>
      <c r="M20" s="80">
        <v>84.08</v>
      </c>
      <c r="N20" s="80">
        <v>87.45</v>
      </c>
      <c r="O20" s="80">
        <v>91.75</v>
      </c>
      <c r="P20" s="80">
        <v>97.12</v>
      </c>
      <c r="Q20" s="80">
        <v>102.39</v>
      </c>
      <c r="R20" s="80">
        <v>102.57</v>
      </c>
      <c r="S20" s="80">
        <v>107.96</v>
      </c>
      <c r="T20" s="80">
        <v>115.68</v>
      </c>
      <c r="U20" s="80">
        <v>119.76</v>
      </c>
      <c r="V20" s="80">
        <v>123.78</v>
      </c>
      <c r="W20" s="80">
        <v>126.36802054668867</v>
      </c>
      <c r="X20" s="80">
        <v>126.02223593466429</v>
      </c>
      <c r="Y20" s="80">
        <v>124.12793795281442</v>
      </c>
      <c r="Z20" s="80">
        <v>124.44</v>
      </c>
      <c r="AA20" s="80">
        <v>121.89</v>
      </c>
      <c r="AB20" s="80">
        <v>125</v>
      </c>
      <c r="AC20" s="80">
        <v>126.75</v>
      </c>
      <c r="AD20" s="21">
        <f t="shared" si="0"/>
        <v>549.25</v>
      </c>
      <c r="AE20" s="21">
        <f t="shared" si="1"/>
        <v>571.76924999999994</v>
      </c>
    </row>
    <row r="21" spans="2:31" x14ac:dyDescent="0.25">
      <c r="B21" s="81" t="s">
        <v>526</v>
      </c>
      <c r="C21" s="81" t="s">
        <v>25</v>
      </c>
      <c r="D21" s="80">
        <v>57.15</v>
      </c>
      <c r="E21" s="80">
        <v>61.53</v>
      </c>
      <c r="F21" s="80">
        <v>65.849999999999994</v>
      </c>
      <c r="G21" s="80">
        <v>67.010000000000005</v>
      </c>
      <c r="H21" s="80">
        <v>66.959999999999994</v>
      </c>
      <c r="I21" s="80">
        <v>69.489999999999995</v>
      </c>
      <c r="J21" s="80">
        <v>70.92</v>
      </c>
      <c r="K21" s="80">
        <v>73.92</v>
      </c>
      <c r="L21" s="80">
        <v>78.16</v>
      </c>
      <c r="M21" s="80">
        <v>81.069999999999993</v>
      </c>
      <c r="N21" s="80">
        <v>84.78</v>
      </c>
      <c r="O21" s="80">
        <v>89.01</v>
      </c>
      <c r="P21" s="80">
        <v>93.83</v>
      </c>
      <c r="Q21" s="80">
        <v>99.53</v>
      </c>
      <c r="R21" s="80">
        <v>100.04</v>
      </c>
      <c r="S21" s="80">
        <v>106.55</v>
      </c>
      <c r="T21" s="80">
        <v>113.46</v>
      </c>
      <c r="U21" s="80">
        <v>118.07</v>
      </c>
      <c r="V21" s="80">
        <v>123.24</v>
      </c>
      <c r="W21" s="80">
        <v>126.83512593828192</v>
      </c>
      <c r="X21" s="80">
        <v>125.31920502802784</v>
      </c>
      <c r="Y21" s="80">
        <v>124.34914373611348</v>
      </c>
      <c r="Z21" s="80">
        <v>123.32</v>
      </c>
      <c r="AA21" s="80">
        <v>122.25</v>
      </c>
      <c r="AB21" s="80">
        <v>125.61</v>
      </c>
      <c r="AC21" s="80">
        <v>127.53</v>
      </c>
      <c r="AD21" s="21">
        <f t="shared" si="0"/>
        <v>552.63</v>
      </c>
      <c r="AE21" s="21">
        <f t="shared" si="1"/>
        <v>575.28782999999999</v>
      </c>
    </row>
    <row r="22" spans="2:31" x14ac:dyDescent="0.25">
      <c r="B22" s="81" t="s">
        <v>505</v>
      </c>
      <c r="C22" s="81" t="s">
        <v>26</v>
      </c>
      <c r="D22" s="80">
        <v>50.5</v>
      </c>
      <c r="E22" s="80">
        <v>54.41</v>
      </c>
      <c r="F22" s="80">
        <v>57.38</v>
      </c>
      <c r="G22" s="80">
        <v>60.08</v>
      </c>
      <c r="H22" s="80">
        <v>59.16</v>
      </c>
      <c r="I22" s="80">
        <v>61.98</v>
      </c>
      <c r="J22" s="80">
        <v>65.36</v>
      </c>
      <c r="K22" s="80">
        <v>67.81</v>
      </c>
      <c r="L22" s="80">
        <v>71.52</v>
      </c>
      <c r="M22" s="80">
        <v>75.489999999999995</v>
      </c>
      <c r="N22" s="80">
        <v>80.2</v>
      </c>
      <c r="O22" s="80">
        <v>84.47</v>
      </c>
      <c r="P22" s="80">
        <v>90.29</v>
      </c>
      <c r="Q22" s="80">
        <v>96.82</v>
      </c>
      <c r="R22" s="80">
        <v>98.9</v>
      </c>
      <c r="S22" s="80">
        <v>105.8</v>
      </c>
      <c r="T22" s="80">
        <v>113.54</v>
      </c>
      <c r="U22" s="80">
        <v>118.8</v>
      </c>
      <c r="V22" s="80">
        <v>124.59</v>
      </c>
      <c r="W22" s="80">
        <v>127.40090996168581</v>
      </c>
      <c r="X22" s="80">
        <v>126.77905572755417</v>
      </c>
      <c r="Y22" s="80">
        <v>124.98601656495204</v>
      </c>
      <c r="Z22" s="80">
        <v>124.74</v>
      </c>
      <c r="AA22" s="80">
        <v>125.63</v>
      </c>
      <c r="AB22" s="80">
        <v>128.61000000000001</v>
      </c>
      <c r="AC22" s="80">
        <v>128.5</v>
      </c>
      <c r="AD22" s="21">
        <f t="shared" si="0"/>
        <v>556.83333333333326</v>
      </c>
      <c r="AE22" s="21">
        <f t="shared" si="1"/>
        <v>579.66349999999989</v>
      </c>
    </row>
    <row r="23" spans="2:31" x14ac:dyDescent="0.25">
      <c r="B23" s="81" t="s">
        <v>506</v>
      </c>
      <c r="C23" s="81" t="s">
        <v>51</v>
      </c>
      <c r="D23" s="80">
        <v>47.54</v>
      </c>
      <c r="E23" s="80">
        <v>50.34</v>
      </c>
      <c r="F23" s="80">
        <v>52.88</v>
      </c>
      <c r="G23" s="80">
        <v>54.55</v>
      </c>
      <c r="H23" s="80">
        <v>55.97</v>
      </c>
      <c r="I23" s="80">
        <v>58.33</v>
      </c>
      <c r="J23" s="80">
        <v>61.35</v>
      </c>
      <c r="K23" s="80">
        <v>64.86</v>
      </c>
      <c r="L23" s="80">
        <v>70.03</v>
      </c>
      <c r="M23" s="80">
        <v>74.42</v>
      </c>
      <c r="N23" s="80">
        <v>79.22</v>
      </c>
      <c r="O23" s="80">
        <v>83.32</v>
      </c>
      <c r="P23" s="80">
        <v>88.9</v>
      </c>
      <c r="Q23" s="80">
        <v>96.03</v>
      </c>
      <c r="R23" s="80">
        <v>97.23</v>
      </c>
      <c r="S23" s="80">
        <v>105.57</v>
      </c>
      <c r="T23" s="80">
        <v>111.88</v>
      </c>
      <c r="U23" s="80">
        <v>118.05</v>
      </c>
      <c r="V23" s="80">
        <v>123.35</v>
      </c>
      <c r="W23" s="80">
        <v>126.68638322842209</v>
      </c>
      <c r="X23" s="80">
        <v>125.91751914079116</v>
      </c>
      <c r="Y23" s="80">
        <v>126.92247732849674</v>
      </c>
      <c r="Z23" s="80">
        <v>126.37</v>
      </c>
      <c r="AA23" s="80">
        <v>125.09</v>
      </c>
      <c r="AB23" s="80">
        <v>128.78</v>
      </c>
      <c r="AC23" s="80">
        <v>130.47</v>
      </c>
      <c r="AD23" s="21">
        <f t="shared" si="0"/>
        <v>565.37</v>
      </c>
      <c r="AE23" s="21">
        <f t="shared" si="1"/>
        <v>588.55016999999998</v>
      </c>
    </row>
    <row r="24" spans="2:31" x14ac:dyDescent="0.25">
      <c r="B24" s="81" t="s">
        <v>527</v>
      </c>
      <c r="C24" s="81" t="s">
        <v>54</v>
      </c>
      <c r="D24" s="80">
        <v>53.98</v>
      </c>
      <c r="E24" s="80">
        <v>60.01</v>
      </c>
      <c r="F24" s="80">
        <v>60.42</v>
      </c>
      <c r="G24" s="80">
        <v>61.66</v>
      </c>
      <c r="H24" s="80">
        <v>62.83</v>
      </c>
      <c r="I24" s="80">
        <v>66.510000000000005</v>
      </c>
      <c r="J24" s="80">
        <v>68.349999999999994</v>
      </c>
      <c r="K24" s="80">
        <v>71.5</v>
      </c>
      <c r="L24" s="80">
        <v>80.290000000000006</v>
      </c>
      <c r="M24" s="80">
        <v>83.79</v>
      </c>
      <c r="N24" s="80">
        <v>87.53</v>
      </c>
      <c r="O24" s="80">
        <v>92.02</v>
      </c>
      <c r="P24" s="80">
        <v>97.37</v>
      </c>
      <c r="Q24" s="80">
        <v>103.39</v>
      </c>
      <c r="R24" s="80">
        <v>104.89</v>
      </c>
      <c r="S24" s="80">
        <v>111.13</v>
      </c>
      <c r="T24" s="80">
        <v>118.99</v>
      </c>
      <c r="U24" s="80">
        <v>124.45</v>
      </c>
      <c r="V24" s="80">
        <v>129.32</v>
      </c>
      <c r="W24" s="80">
        <v>132.80798846893018</v>
      </c>
      <c r="X24" s="80">
        <v>131.20423499031634</v>
      </c>
      <c r="Y24" s="80">
        <v>130.61431979368149</v>
      </c>
      <c r="Z24" s="80">
        <v>127.33</v>
      </c>
      <c r="AA24" s="80">
        <v>127</v>
      </c>
      <c r="AB24" s="80">
        <v>130.28</v>
      </c>
      <c r="AC24" s="80">
        <v>132.33000000000001</v>
      </c>
      <c r="AD24" s="21">
        <f t="shared" si="0"/>
        <v>573.43000000000006</v>
      </c>
      <c r="AE24" s="21">
        <f t="shared" si="1"/>
        <v>596.94063000000006</v>
      </c>
    </row>
    <row r="25" spans="2:31" x14ac:dyDescent="0.25">
      <c r="B25" s="81" t="s">
        <v>507</v>
      </c>
      <c r="C25" s="81" t="s">
        <v>27</v>
      </c>
      <c r="D25" s="80">
        <v>48.47</v>
      </c>
      <c r="E25" s="80">
        <v>51.48</v>
      </c>
      <c r="F25" s="80">
        <v>54.62</v>
      </c>
      <c r="G25" s="80">
        <v>56.87</v>
      </c>
      <c r="H25" s="80">
        <v>58.22</v>
      </c>
      <c r="I25" s="80">
        <v>61.14</v>
      </c>
      <c r="J25" s="80">
        <v>63.51</v>
      </c>
      <c r="K25" s="80">
        <v>65.58</v>
      </c>
      <c r="L25" s="80">
        <v>69.61</v>
      </c>
      <c r="M25" s="80">
        <v>72.72</v>
      </c>
      <c r="N25" s="80">
        <v>75.599999999999994</v>
      </c>
      <c r="O25" s="80">
        <v>80.540000000000006</v>
      </c>
      <c r="P25" s="80">
        <v>84.61</v>
      </c>
      <c r="Q25" s="80">
        <v>91.11</v>
      </c>
      <c r="R25" s="80">
        <v>93.04</v>
      </c>
      <c r="S25" s="80">
        <v>99.16</v>
      </c>
      <c r="T25" s="80">
        <v>106.77</v>
      </c>
      <c r="U25" s="80">
        <v>111.51</v>
      </c>
      <c r="V25" s="80">
        <v>116.9</v>
      </c>
      <c r="W25" s="80">
        <v>119.45551295896328</v>
      </c>
      <c r="X25" s="80">
        <v>118.65048296231473</v>
      </c>
      <c r="Y25" s="80">
        <v>117.77859697460832</v>
      </c>
      <c r="Z25" s="80">
        <v>117.27</v>
      </c>
      <c r="AA25" s="80">
        <v>116.47</v>
      </c>
      <c r="AB25" s="80">
        <v>119.78</v>
      </c>
      <c r="AC25" s="80">
        <v>121.57</v>
      </c>
      <c r="AD25" s="21">
        <f t="shared" si="0"/>
        <v>526.80333333333328</v>
      </c>
      <c r="AE25" s="21">
        <f t="shared" si="1"/>
        <v>548.40226999999993</v>
      </c>
    </row>
    <row r="26" spans="2:31" x14ac:dyDescent="0.25">
      <c r="B26" s="81" t="s">
        <v>508</v>
      </c>
      <c r="C26" s="81" t="s">
        <v>28</v>
      </c>
      <c r="D26" s="80">
        <v>48.81</v>
      </c>
      <c r="E26" s="80">
        <v>52.33</v>
      </c>
      <c r="F26" s="80">
        <v>54.6</v>
      </c>
      <c r="G26" s="80">
        <v>57.13</v>
      </c>
      <c r="H26" s="80">
        <v>59.33</v>
      </c>
      <c r="I26" s="80">
        <v>61.78</v>
      </c>
      <c r="J26" s="80">
        <v>63.41</v>
      </c>
      <c r="K26" s="80">
        <v>67.52</v>
      </c>
      <c r="L26" s="80">
        <v>71.41</v>
      </c>
      <c r="M26" s="80">
        <v>74.86</v>
      </c>
      <c r="N26" s="80">
        <v>78.59</v>
      </c>
      <c r="O26" s="80">
        <v>79.540000000000006</v>
      </c>
      <c r="P26" s="80">
        <v>82.6</v>
      </c>
      <c r="Q26" s="80">
        <v>87.76</v>
      </c>
      <c r="R26" s="80">
        <v>87.92</v>
      </c>
      <c r="S26" s="80">
        <v>92.75</v>
      </c>
      <c r="T26" s="80">
        <v>100.63</v>
      </c>
      <c r="U26" s="80">
        <v>103.94</v>
      </c>
      <c r="V26" s="80">
        <v>109.18</v>
      </c>
      <c r="W26" s="80">
        <v>111.79478871717282</v>
      </c>
      <c r="X26" s="80">
        <v>110.48203278865924</v>
      </c>
      <c r="Y26" s="80">
        <v>109.91219382782892</v>
      </c>
      <c r="Z26" s="80">
        <v>109.47</v>
      </c>
      <c r="AA26" s="80">
        <v>107.96</v>
      </c>
      <c r="AB26" s="80">
        <v>110.96</v>
      </c>
      <c r="AC26" s="80">
        <v>112.71</v>
      </c>
      <c r="AD26" s="21">
        <f t="shared" si="0"/>
        <v>488.40999999999991</v>
      </c>
      <c r="AE26" s="21">
        <f t="shared" si="1"/>
        <v>508.43480999999986</v>
      </c>
    </row>
    <row r="27" spans="2:31" x14ac:dyDescent="0.25">
      <c r="B27" s="81" t="s">
        <v>528</v>
      </c>
      <c r="C27" s="81" t="s">
        <v>29</v>
      </c>
      <c r="D27" s="80">
        <v>57.49</v>
      </c>
      <c r="E27" s="80">
        <v>61.35</v>
      </c>
      <c r="F27" s="80">
        <v>62.92</v>
      </c>
      <c r="G27" s="80">
        <v>63.9</v>
      </c>
      <c r="H27" s="80">
        <v>66.78</v>
      </c>
      <c r="I27" s="80">
        <v>68.7</v>
      </c>
      <c r="J27" s="80">
        <v>70.44</v>
      </c>
      <c r="K27" s="80">
        <v>72.94</v>
      </c>
      <c r="L27" s="80">
        <v>76.790000000000006</v>
      </c>
      <c r="M27" s="80">
        <v>81.28</v>
      </c>
      <c r="N27" s="80">
        <v>84.42</v>
      </c>
      <c r="O27" s="80">
        <v>88.05</v>
      </c>
      <c r="P27" s="80">
        <v>92.95</v>
      </c>
      <c r="Q27" s="80">
        <v>86.75</v>
      </c>
      <c r="R27" s="80">
        <v>92.61</v>
      </c>
      <c r="S27" s="80">
        <v>97.1</v>
      </c>
      <c r="T27" s="80">
        <v>105.01</v>
      </c>
      <c r="U27" s="80">
        <v>109.76</v>
      </c>
      <c r="V27" s="80">
        <v>113.38</v>
      </c>
      <c r="W27" s="80">
        <v>116.10917130764092</v>
      </c>
      <c r="X27" s="80">
        <v>115.12480472297911</v>
      </c>
      <c r="Y27" s="80">
        <v>113.69371903630812</v>
      </c>
      <c r="Z27" s="80">
        <v>113.27</v>
      </c>
      <c r="AA27" s="80">
        <v>114.3</v>
      </c>
      <c r="AB27" s="80">
        <v>117.14</v>
      </c>
      <c r="AC27" s="80">
        <v>118.85</v>
      </c>
      <c r="AD27" s="21">
        <f t="shared" si="0"/>
        <v>515.01666666666665</v>
      </c>
      <c r="AE27" s="21">
        <f t="shared" si="1"/>
        <v>536.13234999999997</v>
      </c>
    </row>
    <row r="28" spans="2:31" x14ac:dyDescent="0.25">
      <c r="B28" s="81" t="s">
        <v>509</v>
      </c>
      <c r="C28" s="81" t="s">
        <v>30</v>
      </c>
      <c r="D28" s="80">
        <v>53.2</v>
      </c>
      <c r="E28" s="80">
        <v>58.83</v>
      </c>
      <c r="F28" s="80">
        <v>61.16</v>
      </c>
      <c r="G28" s="80">
        <v>63.92</v>
      </c>
      <c r="H28" s="80">
        <v>64.349999999999994</v>
      </c>
      <c r="I28" s="80">
        <v>67.39</v>
      </c>
      <c r="J28" s="80">
        <v>68.28</v>
      </c>
      <c r="K28" s="80">
        <v>71.37</v>
      </c>
      <c r="L28" s="80">
        <v>76.42</v>
      </c>
      <c r="M28" s="80">
        <v>79.78</v>
      </c>
      <c r="N28" s="80">
        <v>82.39</v>
      </c>
      <c r="O28" s="80">
        <v>86.72</v>
      </c>
      <c r="P28" s="80">
        <v>90.83</v>
      </c>
      <c r="Q28" s="80">
        <v>95.83</v>
      </c>
      <c r="R28" s="80">
        <v>96.79</v>
      </c>
      <c r="S28" s="80">
        <v>104.34</v>
      </c>
      <c r="T28" s="80">
        <v>110</v>
      </c>
      <c r="U28" s="80">
        <v>128.88999999999999</v>
      </c>
      <c r="V28" s="80">
        <v>134.52000000000001</v>
      </c>
      <c r="W28" s="80">
        <v>141.18483892944045</v>
      </c>
      <c r="X28" s="80">
        <v>139.86636618357491</v>
      </c>
      <c r="Y28" s="80">
        <v>119.37958287108945</v>
      </c>
      <c r="Z28" s="80">
        <v>118.63</v>
      </c>
      <c r="AA28" s="80">
        <v>121.7</v>
      </c>
      <c r="AB28" s="80">
        <v>121.12</v>
      </c>
      <c r="AC28" s="80">
        <v>122.52</v>
      </c>
      <c r="AD28" s="21">
        <f t="shared" si="0"/>
        <v>530.91999999999996</v>
      </c>
      <c r="AE28" s="21">
        <f t="shared" si="1"/>
        <v>552.6877199999999</v>
      </c>
    </row>
    <row r="29" spans="2:31" x14ac:dyDescent="0.25">
      <c r="B29" s="81" t="s">
        <v>529</v>
      </c>
      <c r="C29" s="81" t="s">
        <v>31</v>
      </c>
      <c r="D29" s="80">
        <v>56.94</v>
      </c>
      <c r="E29" s="80">
        <v>62.67</v>
      </c>
      <c r="F29" s="80">
        <v>65.59</v>
      </c>
      <c r="G29" s="80">
        <v>67.8</v>
      </c>
      <c r="H29" s="80">
        <v>67.290000000000006</v>
      </c>
      <c r="I29" s="80">
        <v>71.25</v>
      </c>
      <c r="J29" s="80">
        <v>73.989999999999995</v>
      </c>
      <c r="K29" s="80">
        <v>74.72</v>
      </c>
      <c r="L29" s="80">
        <v>81.56</v>
      </c>
      <c r="M29" s="80">
        <v>83.73</v>
      </c>
      <c r="N29" s="80">
        <v>87.44</v>
      </c>
      <c r="O29" s="80">
        <v>91.6</v>
      </c>
      <c r="P29" s="80">
        <v>98.62</v>
      </c>
      <c r="Q29" s="80">
        <v>103.02</v>
      </c>
      <c r="R29" s="80">
        <v>103.37</v>
      </c>
      <c r="S29" s="80">
        <v>108.14</v>
      </c>
      <c r="T29" s="80">
        <v>114.62</v>
      </c>
      <c r="U29" s="80">
        <v>124.95</v>
      </c>
      <c r="V29" s="80">
        <v>129.59</v>
      </c>
      <c r="W29" s="80">
        <v>132.15606100795756</v>
      </c>
      <c r="X29" s="80">
        <v>131.32560068259383</v>
      </c>
      <c r="Y29" s="80">
        <v>124.72792618629177</v>
      </c>
      <c r="Z29" s="80">
        <v>124.38</v>
      </c>
      <c r="AA29" s="80">
        <v>122.43</v>
      </c>
      <c r="AB29" s="80">
        <v>125.25</v>
      </c>
      <c r="AC29" s="80">
        <v>126.82</v>
      </c>
      <c r="AD29" s="21">
        <f t="shared" si="0"/>
        <v>549.55333333333328</v>
      </c>
      <c r="AE29" s="21">
        <f t="shared" si="1"/>
        <v>572.08501999999987</v>
      </c>
    </row>
    <row r="30" spans="2:31" x14ac:dyDescent="0.25">
      <c r="B30" s="81" t="s">
        <v>530</v>
      </c>
      <c r="C30" s="81" t="s">
        <v>55</v>
      </c>
      <c r="D30" s="80">
        <v>56.36</v>
      </c>
      <c r="E30" s="80">
        <v>58.34</v>
      </c>
      <c r="F30" s="80">
        <v>59.84</v>
      </c>
      <c r="G30" s="80">
        <v>60.45</v>
      </c>
      <c r="H30" s="80">
        <v>64.44</v>
      </c>
      <c r="I30" s="80">
        <v>64.819999999999993</v>
      </c>
      <c r="J30" s="80">
        <v>67.930000000000007</v>
      </c>
      <c r="K30" s="80">
        <v>69.73</v>
      </c>
      <c r="L30" s="80">
        <v>73.38</v>
      </c>
      <c r="M30" s="80">
        <v>76.900000000000006</v>
      </c>
      <c r="N30" s="80">
        <v>80.44</v>
      </c>
      <c r="O30" s="80">
        <v>84.56</v>
      </c>
      <c r="P30" s="80">
        <v>89.07</v>
      </c>
      <c r="Q30" s="80">
        <v>95.12</v>
      </c>
      <c r="R30" s="80">
        <v>96.24</v>
      </c>
      <c r="S30" s="80">
        <v>104.77</v>
      </c>
      <c r="T30" s="80">
        <v>108.68</v>
      </c>
      <c r="U30" s="80">
        <v>114.08</v>
      </c>
      <c r="V30" s="80">
        <v>119.1</v>
      </c>
      <c r="W30" s="80">
        <v>123.24685664291964</v>
      </c>
      <c r="X30" s="80">
        <v>122.82402830427091</v>
      </c>
      <c r="Y30" s="80">
        <v>122.6827480234634</v>
      </c>
      <c r="Z30" s="80">
        <v>120.13</v>
      </c>
      <c r="AA30" s="80">
        <v>120.06</v>
      </c>
      <c r="AB30" s="80">
        <v>123.56</v>
      </c>
      <c r="AC30" s="80">
        <v>125.94</v>
      </c>
      <c r="AD30" s="21">
        <f t="shared" si="0"/>
        <v>545.74</v>
      </c>
      <c r="AE30" s="21">
        <f t="shared" si="1"/>
        <v>568.11533999999995</v>
      </c>
    </row>
    <row r="31" spans="2:31" x14ac:dyDescent="0.25">
      <c r="B31" s="81" t="s">
        <v>510</v>
      </c>
      <c r="C31" s="81" t="s">
        <v>32</v>
      </c>
      <c r="D31" s="80">
        <v>49.97</v>
      </c>
      <c r="E31" s="80">
        <v>52.81</v>
      </c>
      <c r="F31" s="80">
        <v>55.72</v>
      </c>
      <c r="G31" s="80">
        <v>58.22</v>
      </c>
      <c r="H31" s="80">
        <v>59.68</v>
      </c>
      <c r="I31" s="80">
        <v>62.02</v>
      </c>
      <c r="J31" s="80">
        <v>64.489999999999995</v>
      </c>
      <c r="K31" s="80">
        <v>67.75</v>
      </c>
      <c r="L31" s="80">
        <v>72.260000000000005</v>
      </c>
      <c r="M31" s="80">
        <v>76.66</v>
      </c>
      <c r="N31" s="80">
        <v>80.81</v>
      </c>
      <c r="O31" s="80">
        <v>85.01</v>
      </c>
      <c r="P31" s="80">
        <v>90.42</v>
      </c>
      <c r="Q31" s="80">
        <v>97.01</v>
      </c>
      <c r="R31" s="80">
        <v>98.37</v>
      </c>
      <c r="S31" s="80">
        <v>103.93</v>
      </c>
      <c r="T31" s="80">
        <v>110.52</v>
      </c>
      <c r="U31" s="80">
        <v>116.32</v>
      </c>
      <c r="V31" s="80">
        <v>120.96</v>
      </c>
      <c r="W31" s="80">
        <v>123.58382141952907</v>
      </c>
      <c r="X31" s="80">
        <v>122.47492824150444</v>
      </c>
      <c r="Y31" s="80">
        <v>122.32783855682101</v>
      </c>
      <c r="Z31" s="80">
        <v>121.65</v>
      </c>
      <c r="AA31" s="80">
        <v>120.51</v>
      </c>
      <c r="AB31" s="80">
        <v>123.69</v>
      </c>
      <c r="AC31" s="80">
        <v>125.52</v>
      </c>
      <c r="AD31" s="21">
        <f t="shared" si="0"/>
        <v>543.91999999999996</v>
      </c>
      <c r="AE31" s="21">
        <f t="shared" si="1"/>
        <v>566.22071999999991</v>
      </c>
    </row>
    <row r="32" spans="2:31" x14ac:dyDescent="0.25">
      <c r="B32" s="81" t="s">
        <v>531</v>
      </c>
      <c r="C32" s="81" t="s">
        <v>33</v>
      </c>
      <c r="D32" s="80">
        <v>52.1</v>
      </c>
      <c r="E32" s="80">
        <v>55.6</v>
      </c>
      <c r="F32" s="80">
        <v>57.94</v>
      </c>
      <c r="G32" s="80">
        <v>60.36</v>
      </c>
      <c r="H32" s="80">
        <v>62.01</v>
      </c>
      <c r="I32" s="80">
        <v>65.099999999999994</v>
      </c>
      <c r="J32" s="80">
        <v>67.17</v>
      </c>
      <c r="K32" s="80">
        <v>68.97</v>
      </c>
      <c r="L32" s="80">
        <v>75.63</v>
      </c>
      <c r="M32" s="80">
        <v>79.239999999999995</v>
      </c>
      <c r="N32" s="80">
        <v>82.46</v>
      </c>
      <c r="O32" s="80">
        <v>84.75</v>
      </c>
      <c r="P32" s="80">
        <v>92.03</v>
      </c>
      <c r="Q32" s="80">
        <v>97.64</v>
      </c>
      <c r="R32" s="80">
        <v>98.21</v>
      </c>
      <c r="S32" s="80">
        <v>103.13</v>
      </c>
      <c r="T32" s="80">
        <v>110.15</v>
      </c>
      <c r="U32" s="80">
        <v>114.68</v>
      </c>
      <c r="V32" s="80">
        <v>118.96</v>
      </c>
      <c r="W32" s="80">
        <v>119.89043435095559</v>
      </c>
      <c r="X32" s="80">
        <v>119.70042274412853</v>
      </c>
      <c r="Y32" s="80">
        <v>117.5219078136554</v>
      </c>
      <c r="Z32" s="80">
        <v>117.09</v>
      </c>
      <c r="AA32" s="80">
        <v>115.73</v>
      </c>
      <c r="AB32" s="80">
        <v>118.9</v>
      </c>
      <c r="AC32" s="80">
        <v>120.72</v>
      </c>
      <c r="AD32" s="21">
        <f t="shared" si="0"/>
        <v>523.12</v>
      </c>
      <c r="AE32" s="21">
        <f t="shared" si="1"/>
        <v>544.56791999999996</v>
      </c>
    </row>
    <row r="33" spans="2:31" x14ac:dyDescent="0.25">
      <c r="B33" s="81" t="s">
        <v>511</v>
      </c>
      <c r="C33" s="81" t="s">
        <v>34</v>
      </c>
      <c r="D33" s="80">
        <v>51.99</v>
      </c>
      <c r="E33" s="80">
        <v>55.7</v>
      </c>
      <c r="F33" s="80">
        <v>58.25</v>
      </c>
      <c r="G33" s="80">
        <v>58.11</v>
      </c>
      <c r="H33" s="80">
        <v>60.54</v>
      </c>
      <c r="I33" s="80">
        <v>63.61</v>
      </c>
      <c r="J33" s="80">
        <v>66.819999999999993</v>
      </c>
      <c r="K33" s="80">
        <v>70.05</v>
      </c>
      <c r="L33" s="80">
        <v>74.03</v>
      </c>
      <c r="M33" s="80">
        <v>75.739999999999995</v>
      </c>
      <c r="N33" s="80">
        <v>78.09</v>
      </c>
      <c r="O33" s="80">
        <v>82.92</v>
      </c>
      <c r="P33" s="80">
        <v>87.43</v>
      </c>
      <c r="Q33" s="80">
        <v>94.41</v>
      </c>
      <c r="R33" s="80">
        <v>96.78</v>
      </c>
      <c r="S33" s="80">
        <v>103.63</v>
      </c>
      <c r="T33" s="80">
        <v>111.11</v>
      </c>
      <c r="U33" s="80">
        <v>115.73</v>
      </c>
      <c r="V33" s="80">
        <v>122.78</v>
      </c>
      <c r="W33" s="80">
        <v>126.30816624120061</v>
      </c>
      <c r="X33" s="80">
        <v>125.85332435176508</v>
      </c>
      <c r="Y33" s="80">
        <v>124.92498109938575</v>
      </c>
      <c r="Z33" s="80">
        <v>124.19</v>
      </c>
      <c r="AA33" s="80">
        <v>123.84</v>
      </c>
      <c r="AB33" s="80">
        <v>126.71</v>
      </c>
      <c r="AC33" s="80">
        <v>128.69999999999999</v>
      </c>
      <c r="AD33" s="21">
        <f t="shared" si="0"/>
        <v>557.69999999999993</v>
      </c>
      <c r="AE33" s="21">
        <f t="shared" si="1"/>
        <v>580.56569999999988</v>
      </c>
    </row>
    <row r="34" spans="2:31" x14ac:dyDescent="0.25">
      <c r="B34" s="81" t="s">
        <v>532</v>
      </c>
      <c r="C34" s="81" t="s">
        <v>35</v>
      </c>
      <c r="D34" s="80">
        <v>52.1</v>
      </c>
      <c r="E34" s="80">
        <v>58.59</v>
      </c>
      <c r="F34" s="80">
        <v>61.62</v>
      </c>
      <c r="G34" s="80">
        <v>64.63</v>
      </c>
      <c r="H34" s="80">
        <v>66.78</v>
      </c>
      <c r="I34" s="80">
        <v>67.849999999999994</v>
      </c>
      <c r="J34" s="80">
        <v>68.94</v>
      </c>
      <c r="K34" s="80">
        <v>70.849999999999994</v>
      </c>
      <c r="L34" s="80">
        <v>74.27</v>
      </c>
      <c r="M34" s="80">
        <v>77.61</v>
      </c>
      <c r="N34" s="80">
        <v>80.400000000000006</v>
      </c>
      <c r="O34" s="80">
        <v>84.3</v>
      </c>
      <c r="P34" s="80">
        <v>88.73</v>
      </c>
      <c r="Q34" s="80">
        <v>94.14</v>
      </c>
      <c r="R34" s="80">
        <v>95.46</v>
      </c>
      <c r="S34" s="80">
        <v>101.79</v>
      </c>
      <c r="T34" s="80">
        <v>110.27</v>
      </c>
      <c r="U34" s="80">
        <v>117.86</v>
      </c>
      <c r="V34" s="80">
        <v>120.6</v>
      </c>
      <c r="W34" s="80">
        <v>122.90639791643075</v>
      </c>
      <c r="X34" s="80">
        <v>122.03595070422536</v>
      </c>
      <c r="Y34" s="80">
        <v>116.7353181076672</v>
      </c>
      <c r="Z34" s="80">
        <v>116.49</v>
      </c>
      <c r="AA34" s="80">
        <v>117.35</v>
      </c>
      <c r="AB34" s="80">
        <v>118.32</v>
      </c>
      <c r="AC34" s="80">
        <v>119.66</v>
      </c>
      <c r="AD34" s="21">
        <f t="shared" si="0"/>
        <v>518.52666666666664</v>
      </c>
      <c r="AE34" s="21">
        <f t="shared" si="1"/>
        <v>539.78625999999997</v>
      </c>
    </row>
    <row r="35" spans="2:31" x14ac:dyDescent="0.25">
      <c r="B35" s="81" t="s">
        <v>512</v>
      </c>
      <c r="C35" s="81" t="s">
        <v>36</v>
      </c>
      <c r="D35" s="80">
        <v>55.45</v>
      </c>
      <c r="E35" s="80">
        <v>58.76</v>
      </c>
      <c r="F35" s="80">
        <v>61.21</v>
      </c>
      <c r="G35" s="80">
        <v>63.14</v>
      </c>
      <c r="H35" s="80">
        <v>64.34</v>
      </c>
      <c r="I35" s="80">
        <v>66.52</v>
      </c>
      <c r="J35" s="80">
        <v>69.260000000000005</v>
      </c>
      <c r="K35" s="80">
        <v>72.39</v>
      </c>
      <c r="L35" s="80">
        <v>77.650000000000006</v>
      </c>
      <c r="M35" s="80">
        <v>81.36</v>
      </c>
      <c r="N35" s="80">
        <v>86.06</v>
      </c>
      <c r="O35" s="80">
        <v>89.7</v>
      </c>
      <c r="P35" s="80">
        <v>94.9</v>
      </c>
      <c r="Q35" s="80">
        <v>102.29</v>
      </c>
      <c r="R35" s="80">
        <v>103.76</v>
      </c>
      <c r="S35" s="80">
        <v>110.84</v>
      </c>
      <c r="T35" s="80">
        <v>119.12</v>
      </c>
      <c r="U35" s="80">
        <v>121.88</v>
      </c>
      <c r="V35" s="80">
        <v>127.45</v>
      </c>
      <c r="W35" s="80">
        <v>134.56079061799971</v>
      </c>
      <c r="X35" s="80">
        <v>131.24190002651818</v>
      </c>
      <c r="Y35" s="80">
        <v>128.38156287505001</v>
      </c>
      <c r="Z35" s="80">
        <v>128.01</v>
      </c>
      <c r="AA35" s="80">
        <v>127.91</v>
      </c>
      <c r="AB35" s="80">
        <v>131.04</v>
      </c>
      <c r="AC35" s="80">
        <v>132.52000000000001</v>
      </c>
      <c r="AD35" s="21">
        <f t="shared" si="0"/>
        <v>574.25333333333333</v>
      </c>
      <c r="AE35" s="21">
        <f t="shared" si="1"/>
        <v>597.79771999999991</v>
      </c>
    </row>
    <row r="36" spans="2:31" x14ac:dyDescent="0.25">
      <c r="B36" s="81" t="s">
        <v>513</v>
      </c>
      <c r="C36" s="81" t="s">
        <v>37</v>
      </c>
      <c r="D36" s="80">
        <v>51.6</v>
      </c>
      <c r="E36" s="80">
        <v>55.43</v>
      </c>
      <c r="F36" s="80">
        <v>58.59</v>
      </c>
      <c r="G36" s="80">
        <v>60.44</v>
      </c>
      <c r="H36" s="80">
        <v>62.6</v>
      </c>
      <c r="I36" s="80">
        <v>64.66</v>
      </c>
      <c r="J36" s="80">
        <v>67.25</v>
      </c>
      <c r="K36" s="80">
        <v>71.34</v>
      </c>
      <c r="L36" s="80">
        <v>76.150000000000006</v>
      </c>
      <c r="M36" s="80">
        <v>80.31</v>
      </c>
      <c r="N36" s="80">
        <v>85.33</v>
      </c>
      <c r="O36" s="80">
        <v>90.11</v>
      </c>
      <c r="P36" s="80">
        <v>95.96</v>
      </c>
      <c r="Q36" s="80">
        <v>103.17</v>
      </c>
      <c r="R36" s="80">
        <v>104.23</v>
      </c>
      <c r="S36" s="80">
        <v>109.77</v>
      </c>
      <c r="T36" s="80">
        <v>117.42</v>
      </c>
      <c r="U36" s="80">
        <v>122.03</v>
      </c>
      <c r="V36" s="80">
        <v>127.97</v>
      </c>
      <c r="W36" s="80">
        <v>141.51451040031395</v>
      </c>
      <c r="X36" s="80">
        <v>130.11890814025017</v>
      </c>
      <c r="Y36" s="80">
        <v>130.46124570357256</v>
      </c>
      <c r="Z36" s="80">
        <v>140.33000000000001</v>
      </c>
      <c r="AA36" s="80">
        <v>129.08000000000001</v>
      </c>
      <c r="AB36" s="80">
        <v>132.97</v>
      </c>
      <c r="AC36" s="80">
        <v>134.88</v>
      </c>
      <c r="AD36" s="21">
        <f t="shared" si="0"/>
        <v>584.4799999999999</v>
      </c>
      <c r="AE36" s="21">
        <f t="shared" si="1"/>
        <v>608.44367999999986</v>
      </c>
    </row>
    <row r="40" spans="2:31" x14ac:dyDescent="0.25">
      <c r="B40" s="104" t="s">
        <v>1052</v>
      </c>
    </row>
    <row r="41" spans="2:31" x14ac:dyDescent="0.25">
      <c r="B41" s="105" t="s">
        <v>1053</v>
      </c>
    </row>
    <row r="42" spans="2:31" x14ac:dyDescent="0.25">
      <c r="B42" s="106" t="s">
        <v>1054</v>
      </c>
    </row>
    <row r="43" spans="2:31" x14ac:dyDescent="0.25">
      <c r="B43" s="105" t="s">
        <v>1055</v>
      </c>
    </row>
    <row r="44" spans="2:31" x14ac:dyDescent="0.25">
      <c r="B44" s="105" t="s">
        <v>1056</v>
      </c>
    </row>
    <row r="45" spans="2:31" x14ac:dyDescent="0.25">
      <c r="B45" s="105" t="s">
        <v>1057</v>
      </c>
    </row>
    <row r="46" spans="2:31" x14ac:dyDescent="0.25">
      <c r="B46" s="105"/>
    </row>
    <row r="47" spans="2:31" x14ac:dyDescent="0.25">
      <c r="B47" s="107" t="s">
        <v>987</v>
      </c>
    </row>
    <row r="48" spans="2:31" x14ac:dyDescent="0.25">
      <c r="B48" s="108" t="s">
        <v>1058</v>
      </c>
    </row>
    <row r="49" spans="2:2" x14ac:dyDescent="0.25">
      <c r="B49" s="108" t="s">
        <v>1059</v>
      </c>
    </row>
    <row r="50" spans="2:2" x14ac:dyDescent="0.25">
      <c r="B50" s="108" t="s">
        <v>1060</v>
      </c>
    </row>
    <row r="51" spans="2:2" x14ac:dyDescent="0.25">
      <c r="B51" s="88"/>
    </row>
    <row r="52" spans="2:2" x14ac:dyDescent="0.25">
      <c r="B52" s="109" t="s">
        <v>1061</v>
      </c>
    </row>
    <row r="53" spans="2:2" x14ac:dyDescent="0.25">
      <c r="B53" s="110" t="s">
        <v>1062</v>
      </c>
    </row>
    <row r="54" spans="2:2" x14ac:dyDescent="0.25">
      <c r="B54" s="110"/>
    </row>
    <row r="55" spans="2:2" x14ac:dyDescent="0.25">
      <c r="B55" s="70" t="s">
        <v>1458</v>
      </c>
    </row>
    <row r="56" spans="2:2" x14ac:dyDescent="0.25">
      <c r="B56" s="70" t="s">
        <v>1063</v>
      </c>
    </row>
  </sheetData>
  <sheetProtection algorithmName="SHA-512" hashValue="lGj1a4lcqum884RxbRJ8MvIb7T88CklY2VkzTDuAc73hxWpYNMDKgVHLcFOJ1fp1RN2LIPbeViKKAaav1GhLzA==" saltValue="NYQr+PX+CfRkk26greXliw==" spinCount="100000" sheet="1" objects="1" scenarios="1"/>
  <hyperlinks>
    <hyperlink ref="B53" r:id="rId1" xr:uid="{00000000-0004-0000-0F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C9D2-E04B-4B8D-AFE0-D9D4EA9BCFCE}">
  <dimension ref="A1:AK69"/>
  <sheetViews>
    <sheetView topLeftCell="A44" workbookViewId="0">
      <selection activeCell="M71" sqref="M71"/>
    </sheetView>
  </sheetViews>
  <sheetFormatPr defaultRowHeight="15" x14ac:dyDescent="0.25"/>
  <sheetData>
    <row r="1" spans="1:37" ht="18.75" x14ac:dyDescent="0.25">
      <c r="A1" s="94" t="s">
        <v>1018</v>
      </c>
      <c r="B1" s="95"/>
      <c r="C1" s="95"/>
      <c r="D1" s="96"/>
      <c r="E1" s="95"/>
      <c r="F1" s="95"/>
      <c r="G1" s="97"/>
      <c r="H1" s="97"/>
      <c r="I1" s="97"/>
      <c r="J1" s="97"/>
      <c r="K1" s="97"/>
      <c r="L1" s="97"/>
      <c r="M1" s="97"/>
      <c r="N1" s="97"/>
      <c r="O1" s="97"/>
      <c r="P1" s="97"/>
      <c r="Q1" s="97"/>
      <c r="R1" s="97"/>
      <c r="S1" s="97"/>
      <c r="T1" s="97"/>
      <c r="U1" s="97"/>
      <c r="V1" s="97"/>
      <c r="W1" s="97"/>
      <c r="X1" s="97"/>
      <c r="Y1" s="97"/>
      <c r="Z1" s="97"/>
      <c r="AA1" s="97"/>
      <c r="AB1" s="97"/>
      <c r="AC1" s="97"/>
      <c r="AD1" s="97"/>
      <c r="AE1" s="97"/>
      <c r="AF1" s="98"/>
      <c r="AG1" s="97"/>
      <c r="AH1" s="97"/>
      <c r="AI1" s="97"/>
      <c r="AJ1" s="298" t="s">
        <v>57</v>
      </c>
      <c r="AK1" s="298"/>
    </row>
    <row r="2" spans="1:37" x14ac:dyDescent="0.25">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row>
    <row r="3" spans="1:37" x14ac:dyDescent="0.25">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row>
    <row r="4" spans="1:37" ht="78" thickBot="1" x14ac:dyDescent="0.3">
      <c r="A4" s="84"/>
      <c r="B4" s="83" t="s">
        <v>1016</v>
      </c>
      <c r="C4" s="83" t="s">
        <v>1017</v>
      </c>
      <c r="D4" s="82" t="s">
        <v>1019</v>
      </c>
      <c r="E4" s="82" t="s">
        <v>1020</v>
      </c>
      <c r="F4" s="82" t="s">
        <v>1021</v>
      </c>
      <c r="G4" s="82" t="s">
        <v>1022</v>
      </c>
      <c r="H4" s="82" t="s">
        <v>1023</v>
      </c>
      <c r="I4" s="82" t="s">
        <v>1024</v>
      </c>
      <c r="J4" s="82" t="s">
        <v>1025</v>
      </c>
      <c r="K4" s="82" t="s">
        <v>1026</v>
      </c>
      <c r="L4" s="82" t="s">
        <v>1027</v>
      </c>
      <c r="M4" s="82" t="s">
        <v>1028</v>
      </c>
      <c r="N4" s="82" t="s">
        <v>1029</v>
      </c>
      <c r="O4" s="82" t="s">
        <v>1030</v>
      </c>
      <c r="P4" s="82" t="s">
        <v>1031</v>
      </c>
      <c r="Q4" s="82" t="s">
        <v>1032</v>
      </c>
      <c r="R4" s="82" t="s">
        <v>1033</v>
      </c>
      <c r="S4" s="82" t="s">
        <v>1034</v>
      </c>
      <c r="T4" s="82" t="s">
        <v>1035</v>
      </c>
      <c r="U4" s="82" t="s">
        <v>1036</v>
      </c>
      <c r="V4" s="82" t="s">
        <v>1037</v>
      </c>
      <c r="W4" s="82" t="s">
        <v>1038</v>
      </c>
      <c r="X4" s="82" t="s">
        <v>1039</v>
      </c>
      <c r="Y4" s="82" t="s">
        <v>1040</v>
      </c>
      <c r="Z4" s="82" t="s">
        <v>1041</v>
      </c>
      <c r="AA4" s="82" t="s">
        <v>1042</v>
      </c>
      <c r="AB4" s="82" t="s">
        <v>1043</v>
      </c>
      <c r="AC4" s="82" t="s">
        <v>1044</v>
      </c>
      <c r="AD4" s="82" t="s">
        <v>1045</v>
      </c>
      <c r="AE4" s="82" t="s">
        <v>1046</v>
      </c>
      <c r="AF4" s="99"/>
      <c r="AG4" s="82" t="s">
        <v>1047</v>
      </c>
      <c r="AH4" s="82" t="s">
        <v>1048</v>
      </c>
      <c r="AI4" s="82" t="s">
        <v>1049</v>
      </c>
      <c r="AJ4" s="82">
        <v>2022</v>
      </c>
      <c r="AK4" s="82">
        <v>2023</v>
      </c>
    </row>
    <row r="5" spans="1:37" x14ac:dyDescent="0.25">
      <c r="B5" s="81" t="s">
        <v>514</v>
      </c>
      <c r="C5" s="81" t="s">
        <v>53</v>
      </c>
      <c r="D5" s="102"/>
      <c r="E5" s="102"/>
      <c r="F5" s="102"/>
      <c r="G5" s="102"/>
      <c r="H5" s="102"/>
      <c r="I5" s="102">
        <v>39.71</v>
      </c>
      <c r="J5" s="102">
        <v>42.1</v>
      </c>
      <c r="K5" s="103">
        <v>44.43</v>
      </c>
      <c r="L5" s="103">
        <v>49.68</v>
      </c>
      <c r="M5" s="103">
        <v>52.24</v>
      </c>
      <c r="N5" s="103">
        <v>54.52</v>
      </c>
      <c r="O5" s="103">
        <v>57.56</v>
      </c>
      <c r="P5" s="103">
        <v>58.42</v>
      </c>
      <c r="Q5" s="103">
        <v>60.7</v>
      </c>
      <c r="R5" s="103">
        <v>63.06</v>
      </c>
      <c r="S5" s="103">
        <v>66.13</v>
      </c>
      <c r="T5" s="103">
        <v>71.069999999999993</v>
      </c>
      <c r="U5" s="103">
        <v>74.05</v>
      </c>
      <c r="V5" s="103">
        <v>72.7</v>
      </c>
      <c r="W5" s="103">
        <v>73.97</v>
      </c>
      <c r="X5" s="103">
        <v>79.3</v>
      </c>
      <c r="Y5" s="103">
        <v>88.29</v>
      </c>
      <c r="Z5" s="103">
        <v>90.39</v>
      </c>
      <c r="AA5" s="103">
        <v>91.99</v>
      </c>
      <c r="AB5" s="103">
        <v>98.58</v>
      </c>
      <c r="AC5" s="103" t="s">
        <v>1013</v>
      </c>
      <c r="AD5" s="103">
        <v>97.27</v>
      </c>
      <c r="AE5" s="103">
        <v>94.89</v>
      </c>
      <c r="AF5" s="103"/>
      <c r="AG5" s="103">
        <v>95.52</v>
      </c>
      <c r="AH5" s="103">
        <v>97.02</v>
      </c>
      <c r="AI5" s="103">
        <v>96.88</v>
      </c>
      <c r="AJ5" s="21">
        <f>AI5*(52/12)</f>
        <v>419.81333333333328</v>
      </c>
      <c r="AK5" s="21">
        <f>AJ5*104.1%</f>
        <v>437.02567999999991</v>
      </c>
    </row>
    <row r="6" spans="1:37" x14ac:dyDescent="0.25">
      <c r="B6" s="81" t="s">
        <v>515</v>
      </c>
      <c r="C6" s="81" t="s">
        <v>11</v>
      </c>
      <c r="D6" s="102"/>
      <c r="E6" s="102"/>
      <c r="F6" s="102"/>
      <c r="G6" s="102"/>
      <c r="H6" s="102"/>
      <c r="I6" s="102">
        <v>52.11</v>
      </c>
      <c r="J6" s="102">
        <v>52.6</v>
      </c>
      <c r="K6" s="103">
        <v>52.59</v>
      </c>
      <c r="L6" s="103">
        <v>55.35</v>
      </c>
      <c r="M6" s="103">
        <v>56.92</v>
      </c>
      <c r="N6" s="103">
        <v>57.78</v>
      </c>
      <c r="O6" s="103">
        <v>61.9</v>
      </c>
      <c r="P6" s="103">
        <v>62.24</v>
      </c>
      <c r="Q6" s="103">
        <v>64.83</v>
      </c>
      <c r="R6" s="103">
        <v>67.760000000000005</v>
      </c>
      <c r="S6" s="103">
        <v>70.98</v>
      </c>
      <c r="T6" s="103">
        <v>75.08</v>
      </c>
      <c r="U6" s="103">
        <v>79.55</v>
      </c>
      <c r="V6" s="103">
        <v>81.77</v>
      </c>
      <c r="W6" s="103">
        <v>83.17</v>
      </c>
      <c r="X6" s="103">
        <v>95.75</v>
      </c>
      <c r="Y6" s="103">
        <v>98.27</v>
      </c>
      <c r="Z6" s="103">
        <v>98.29</v>
      </c>
      <c r="AA6" s="103">
        <v>101.05</v>
      </c>
      <c r="AB6" s="103">
        <v>103.36</v>
      </c>
      <c r="AC6" s="103">
        <v>102.92</v>
      </c>
      <c r="AD6" s="103">
        <v>102.75</v>
      </c>
      <c r="AE6" s="103">
        <v>102.52</v>
      </c>
      <c r="AF6" s="103"/>
      <c r="AG6" s="103">
        <v>101.37</v>
      </c>
      <c r="AH6" s="103">
        <v>104.61</v>
      </c>
      <c r="AI6" s="103">
        <v>107.27</v>
      </c>
      <c r="AJ6" s="21">
        <f t="shared" ref="AJ6:AJ37" si="0">AI6*(52/12)</f>
        <v>464.83666666666664</v>
      </c>
      <c r="AK6" s="21">
        <f t="shared" ref="AK6:AK37" si="1">AJ6*104.1%</f>
        <v>483.89496999999994</v>
      </c>
    </row>
    <row r="7" spans="1:37" x14ac:dyDescent="0.25">
      <c r="B7" s="81" t="s">
        <v>516</v>
      </c>
      <c r="C7" s="81" t="s">
        <v>12</v>
      </c>
      <c r="D7" s="102"/>
      <c r="E7" s="102"/>
      <c r="F7" s="102"/>
      <c r="G7" s="102"/>
      <c r="H7" s="102"/>
      <c r="I7" s="102">
        <v>53.02</v>
      </c>
      <c r="J7" s="102">
        <v>58.52</v>
      </c>
      <c r="K7" s="103" t="s">
        <v>1050</v>
      </c>
      <c r="L7" s="103" t="s">
        <v>1050</v>
      </c>
      <c r="M7" s="103" t="s">
        <v>1050</v>
      </c>
      <c r="N7" s="103" t="s">
        <v>1050</v>
      </c>
      <c r="O7" s="103" t="s">
        <v>1050</v>
      </c>
      <c r="P7" s="103" t="s">
        <v>1050</v>
      </c>
      <c r="Q7" s="103" t="s">
        <v>1050</v>
      </c>
      <c r="R7" s="103" t="s">
        <v>1050</v>
      </c>
      <c r="S7" s="103" t="s">
        <v>1050</v>
      </c>
      <c r="T7" s="103" t="s">
        <v>1050</v>
      </c>
      <c r="U7" s="103" t="s">
        <v>1050</v>
      </c>
      <c r="V7" s="103" t="s">
        <v>1050</v>
      </c>
      <c r="W7" s="103" t="s">
        <v>1050</v>
      </c>
      <c r="X7" s="103" t="s">
        <v>1050</v>
      </c>
      <c r="Y7" s="103" t="s">
        <v>1050</v>
      </c>
      <c r="Z7" s="103" t="s">
        <v>1050</v>
      </c>
      <c r="AA7" s="103" t="s">
        <v>1050</v>
      </c>
      <c r="AB7" s="103" t="s">
        <v>1050</v>
      </c>
      <c r="AC7" s="103" t="s">
        <v>1050</v>
      </c>
      <c r="AD7" s="103" t="s">
        <v>1050</v>
      </c>
      <c r="AE7" s="103" t="s">
        <v>1050</v>
      </c>
      <c r="AF7" s="103"/>
      <c r="AG7" s="103" t="s">
        <v>49</v>
      </c>
      <c r="AH7" s="103" t="s">
        <v>49</v>
      </c>
      <c r="AI7" s="103" t="s">
        <v>49</v>
      </c>
      <c r="AJ7" s="21" t="e">
        <f t="shared" si="0"/>
        <v>#VALUE!</v>
      </c>
      <c r="AK7" s="21" t="e">
        <f t="shared" si="1"/>
        <v>#VALUE!</v>
      </c>
    </row>
    <row r="8" spans="1:37" x14ac:dyDescent="0.25">
      <c r="B8" s="81" t="s">
        <v>517</v>
      </c>
      <c r="C8" s="81" t="s">
        <v>13</v>
      </c>
      <c r="D8" s="102"/>
      <c r="E8" s="102"/>
      <c r="F8" s="102"/>
      <c r="G8" s="102"/>
      <c r="H8" s="102"/>
      <c r="I8" s="102">
        <v>69.81</v>
      </c>
      <c r="J8" s="102">
        <v>69.05</v>
      </c>
      <c r="K8" s="103">
        <v>70.37</v>
      </c>
      <c r="L8" s="103">
        <v>72.59</v>
      </c>
      <c r="M8" s="103">
        <v>72.81</v>
      </c>
      <c r="N8" s="103">
        <v>74.48</v>
      </c>
      <c r="O8" s="103">
        <v>74.150000000000006</v>
      </c>
      <c r="P8" s="103">
        <v>74.28</v>
      </c>
      <c r="Q8" s="103">
        <v>77.03</v>
      </c>
      <c r="R8" s="103">
        <v>79.87</v>
      </c>
      <c r="S8" s="103">
        <v>78.64</v>
      </c>
      <c r="T8" s="103">
        <v>83.32</v>
      </c>
      <c r="U8" s="103">
        <v>86.83</v>
      </c>
      <c r="V8" s="103">
        <v>87.48</v>
      </c>
      <c r="W8" s="103">
        <v>88.35</v>
      </c>
      <c r="X8" s="103">
        <v>95.08</v>
      </c>
      <c r="Y8" s="103">
        <v>104.52</v>
      </c>
      <c r="Z8" s="103">
        <v>112.81</v>
      </c>
      <c r="AA8" s="103">
        <v>114.53</v>
      </c>
      <c r="AB8" s="103">
        <v>113.62</v>
      </c>
      <c r="AC8" s="103">
        <v>112.71</v>
      </c>
      <c r="AD8" s="103">
        <v>113.66</v>
      </c>
      <c r="AE8" s="103">
        <v>113.25</v>
      </c>
      <c r="AF8" s="103"/>
      <c r="AG8" s="103">
        <v>112.66</v>
      </c>
      <c r="AH8" s="103">
        <v>116.07</v>
      </c>
      <c r="AI8" s="103">
        <v>120.29</v>
      </c>
      <c r="AJ8" s="21">
        <f t="shared" si="0"/>
        <v>521.25666666666666</v>
      </c>
      <c r="AK8" s="21">
        <f t="shared" si="1"/>
        <v>542.6281899999999</v>
      </c>
    </row>
    <row r="9" spans="1:37" x14ac:dyDescent="0.25">
      <c r="B9" s="81" t="s">
        <v>518</v>
      </c>
      <c r="C9" s="81" t="s">
        <v>14</v>
      </c>
      <c r="D9" s="102"/>
      <c r="E9" s="102"/>
      <c r="F9" s="102"/>
      <c r="G9" s="102"/>
      <c r="H9" s="102"/>
      <c r="I9" s="102">
        <v>42.72</v>
      </c>
      <c r="J9" s="102">
        <v>42.72</v>
      </c>
      <c r="K9" s="103" t="s">
        <v>1050</v>
      </c>
      <c r="L9" s="103" t="s">
        <v>1050</v>
      </c>
      <c r="M9" s="103" t="s">
        <v>1050</v>
      </c>
      <c r="N9" s="103" t="s">
        <v>1050</v>
      </c>
      <c r="O9" s="103" t="s">
        <v>1050</v>
      </c>
      <c r="P9" s="103" t="s">
        <v>1050</v>
      </c>
      <c r="Q9" s="103" t="s">
        <v>1050</v>
      </c>
      <c r="R9" s="103" t="s">
        <v>1050</v>
      </c>
      <c r="S9" s="103" t="s">
        <v>1050</v>
      </c>
      <c r="T9" s="103" t="s">
        <v>1050</v>
      </c>
      <c r="U9" s="103" t="s">
        <v>1050</v>
      </c>
      <c r="V9" s="103" t="s">
        <v>1050</v>
      </c>
      <c r="W9" s="103" t="s">
        <v>1050</v>
      </c>
      <c r="X9" s="103" t="s">
        <v>1050</v>
      </c>
      <c r="Y9" s="103" t="s">
        <v>1050</v>
      </c>
      <c r="Z9" s="103" t="s">
        <v>1050</v>
      </c>
      <c r="AA9" s="103" t="s">
        <v>1050</v>
      </c>
      <c r="AB9" s="103" t="s">
        <v>1050</v>
      </c>
      <c r="AC9" s="103" t="s">
        <v>1050</v>
      </c>
      <c r="AD9" s="103" t="s">
        <v>1050</v>
      </c>
      <c r="AE9" s="103" t="s">
        <v>1050</v>
      </c>
      <c r="AF9" s="103"/>
      <c r="AG9" s="103" t="s">
        <v>49</v>
      </c>
      <c r="AH9" s="103" t="s">
        <v>49</v>
      </c>
      <c r="AI9" s="103" t="s">
        <v>49</v>
      </c>
      <c r="AJ9" s="21" t="e">
        <f t="shared" si="0"/>
        <v>#VALUE!</v>
      </c>
      <c r="AK9" s="21" t="e">
        <f t="shared" si="1"/>
        <v>#VALUE!</v>
      </c>
    </row>
    <row r="10" spans="1:37" x14ac:dyDescent="0.25">
      <c r="B10" s="81" t="s">
        <v>500</v>
      </c>
      <c r="C10" s="81" t="s">
        <v>15</v>
      </c>
      <c r="D10" s="102"/>
      <c r="E10" s="102"/>
      <c r="F10" s="102"/>
      <c r="G10" s="102"/>
      <c r="H10" s="102"/>
      <c r="I10" s="102">
        <v>58.71</v>
      </c>
      <c r="J10" s="102">
        <v>59.69</v>
      </c>
      <c r="K10" s="103">
        <v>60.76</v>
      </c>
      <c r="L10" s="103">
        <v>59.77</v>
      </c>
      <c r="M10" s="103">
        <v>62.92</v>
      </c>
      <c r="N10" s="103">
        <v>65.3</v>
      </c>
      <c r="O10" s="103">
        <v>68.930000000000007</v>
      </c>
      <c r="P10" s="103">
        <v>69.790000000000006</v>
      </c>
      <c r="Q10" s="103">
        <v>68.180000000000007</v>
      </c>
      <c r="R10" s="103">
        <v>72.14</v>
      </c>
      <c r="S10" s="103">
        <v>75.28</v>
      </c>
      <c r="T10" s="103">
        <v>78.599999999999994</v>
      </c>
      <c r="U10" s="103">
        <v>81.900000000000006</v>
      </c>
      <c r="V10" s="103">
        <v>84.51</v>
      </c>
      <c r="W10" s="103">
        <v>85.64</v>
      </c>
      <c r="X10" s="103">
        <v>91.54</v>
      </c>
      <c r="Y10" s="103">
        <v>103.96</v>
      </c>
      <c r="Z10" s="103">
        <v>103.96</v>
      </c>
      <c r="AA10" s="103">
        <v>109.79</v>
      </c>
      <c r="AB10" s="103">
        <v>114.72</v>
      </c>
      <c r="AC10" s="103">
        <v>113.57</v>
      </c>
      <c r="AD10" s="103">
        <v>113.03</v>
      </c>
      <c r="AE10" s="103">
        <v>112.59</v>
      </c>
      <c r="AF10" s="103"/>
      <c r="AG10" s="103">
        <v>111.03</v>
      </c>
      <c r="AH10" s="103">
        <v>113.88</v>
      </c>
      <c r="AI10" s="103">
        <v>115.4</v>
      </c>
      <c r="AJ10" s="21">
        <f t="shared" si="0"/>
        <v>500.06666666666666</v>
      </c>
      <c r="AK10" s="21">
        <f t="shared" si="1"/>
        <v>520.56939999999997</v>
      </c>
    </row>
    <row r="11" spans="1:37" x14ac:dyDescent="0.25">
      <c r="B11" s="81" t="s">
        <v>501</v>
      </c>
      <c r="C11" s="81" t="s">
        <v>10</v>
      </c>
      <c r="D11" s="102"/>
      <c r="E11" s="102"/>
      <c r="F11" s="102"/>
      <c r="G11" s="102"/>
      <c r="H11" s="102"/>
      <c r="I11" s="102">
        <v>55.34</v>
      </c>
      <c r="J11" s="102">
        <v>55.82</v>
      </c>
      <c r="K11" s="103">
        <v>56.83</v>
      </c>
      <c r="L11" s="103">
        <v>58.58</v>
      </c>
      <c r="M11" s="103">
        <v>58.7</v>
      </c>
      <c r="N11" s="103">
        <v>60.43</v>
      </c>
      <c r="O11" s="103">
        <v>63.12</v>
      </c>
      <c r="P11" s="103">
        <v>65.540000000000006</v>
      </c>
      <c r="Q11" s="103">
        <v>68.36</v>
      </c>
      <c r="R11" s="103">
        <v>66.7</v>
      </c>
      <c r="S11" s="103">
        <v>65.39</v>
      </c>
      <c r="T11" s="103">
        <v>69.98</v>
      </c>
      <c r="U11" s="103">
        <v>73.069999999999993</v>
      </c>
      <c r="V11" s="103">
        <v>75.34</v>
      </c>
      <c r="W11" s="103">
        <v>76.64</v>
      </c>
      <c r="X11" s="103">
        <v>83</v>
      </c>
      <c r="Y11" s="103">
        <v>90.16</v>
      </c>
      <c r="Z11" s="103">
        <v>112.15</v>
      </c>
      <c r="AA11" s="103">
        <v>100.69</v>
      </c>
      <c r="AB11" s="103">
        <v>104.73</v>
      </c>
      <c r="AC11" s="103">
        <v>105.66</v>
      </c>
      <c r="AD11" s="103">
        <v>104.62</v>
      </c>
      <c r="AE11" s="103">
        <v>100.51</v>
      </c>
      <c r="AF11" s="103"/>
      <c r="AG11" s="103">
        <v>103.08</v>
      </c>
      <c r="AH11" s="103">
        <v>106.01</v>
      </c>
      <c r="AI11" s="103">
        <v>107.87</v>
      </c>
      <c r="AJ11" s="21">
        <f t="shared" si="0"/>
        <v>467.43666666666667</v>
      </c>
      <c r="AK11" s="21">
        <f t="shared" si="1"/>
        <v>486.60156999999998</v>
      </c>
    </row>
    <row r="12" spans="1:37" x14ac:dyDescent="0.25">
      <c r="B12" s="81" t="s">
        <v>519</v>
      </c>
      <c r="C12" s="81" t="s">
        <v>16</v>
      </c>
      <c r="D12" s="102"/>
      <c r="E12" s="102"/>
      <c r="F12" s="102"/>
      <c r="G12" s="102"/>
      <c r="H12" s="102"/>
      <c r="I12" s="102">
        <v>62.1</v>
      </c>
      <c r="J12" s="102">
        <v>62.78</v>
      </c>
      <c r="K12" s="103">
        <v>62.78</v>
      </c>
      <c r="L12" s="103">
        <v>64.2</v>
      </c>
      <c r="M12" s="103">
        <v>67.95</v>
      </c>
      <c r="N12" s="103">
        <v>65.69</v>
      </c>
      <c r="O12" s="103">
        <v>69.05</v>
      </c>
      <c r="P12" s="103">
        <v>65.53</v>
      </c>
      <c r="Q12" s="103">
        <v>67.89</v>
      </c>
      <c r="R12" s="103">
        <v>70.48</v>
      </c>
      <c r="S12" s="103">
        <v>73.680000000000007</v>
      </c>
      <c r="T12" s="103">
        <v>79.19</v>
      </c>
      <c r="U12" s="103">
        <v>81.569999999999993</v>
      </c>
      <c r="V12" s="103">
        <v>84.33</v>
      </c>
      <c r="W12" s="103">
        <v>85.12</v>
      </c>
      <c r="X12" s="103">
        <v>95.81</v>
      </c>
      <c r="Y12" s="103">
        <v>100.13</v>
      </c>
      <c r="Z12" s="103">
        <v>104.99</v>
      </c>
      <c r="AA12" s="103">
        <v>107.37</v>
      </c>
      <c r="AB12" s="103">
        <v>106.64</v>
      </c>
      <c r="AC12" s="103">
        <v>105.46</v>
      </c>
      <c r="AD12" s="103">
        <v>104.42</v>
      </c>
      <c r="AE12" s="103">
        <v>103.4</v>
      </c>
      <c r="AF12" s="103"/>
      <c r="AG12" s="103">
        <v>103.48</v>
      </c>
      <c r="AH12" s="103">
        <v>106.24</v>
      </c>
      <c r="AI12" s="103">
        <v>108.71</v>
      </c>
      <c r="AJ12" s="21">
        <f t="shared" si="0"/>
        <v>471.0766666666666</v>
      </c>
      <c r="AK12" s="21">
        <f t="shared" si="1"/>
        <v>490.39080999999987</v>
      </c>
    </row>
    <row r="13" spans="1:37" x14ac:dyDescent="0.25">
      <c r="B13" s="81" t="s">
        <v>520</v>
      </c>
      <c r="C13" s="81" t="s">
        <v>17</v>
      </c>
      <c r="D13" s="102"/>
      <c r="E13" s="102"/>
      <c r="F13" s="102"/>
      <c r="G13" s="102"/>
      <c r="H13" s="102"/>
      <c r="I13" s="102">
        <v>59.17</v>
      </c>
      <c r="J13" s="102">
        <v>58.72</v>
      </c>
      <c r="K13" s="103">
        <v>59.11</v>
      </c>
      <c r="L13" s="103">
        <v>60.85</v>
      </c>
      <c r="M13" s="103">
        <v>63.26</v>
      </c>
      <c r="N13" s="103">
        <v>65.819999999999993</v>
      </c>
      <c r="O13" s="103">
        <v>67.77</v>
      </c>
      <c r="P13" s="103">
        <v>64.2</v>
      </c>
      <c r="Q13" s="103">
        <v>66.52</v>
      </c>
      <c r="R13" s="103">
        <v>69.010000000000005</v>
      </c>
      <c r="S13" s="103">
        <v>73.680000000000007</v>
      </c>
      <c r="T13" s="103">
        <v>77.45</v>
      </c>
      <c r="U13" s="103">
        <v>78.67</v>
      </c>
      <c r="V13" s="103">
        <v>82.02</v>
      </c>
      <c r="W13" s="103">
        <v>82.02</v>
      </c>
      <c r="X13" s="103">
        <v>86.14</v>
      </c>
      <c r="Y13" s="103">
        <v>92.89</v>
      </c>
      <c r="Z13" s="103">
        <v>92.45</v>
      </c>
      <c r="AA13" s="103">
        <v>95.19</v>
      </c>
      <c r="AB13" s="103">
        <v>97.45</v>
      </c>
      <c r="AC13" s="103">
        <v>96.47</v>
      </c>
      <c r="AD13" s="103">
        <v>95.81</v>
      </c>
      <c r="AE13" s="103">
        <v>95.83</v>
      </c>
      <c r="AF13" s="103"/>
      <c r="AG13" s="103">
        <v>95.46</v>
      </c>
      <c r="AH13" s="103">
        <v>98.34</v>
      </c>
      <c r="AI13" s="103">
        <v>100.12</v>
      </c>
      <c r="AJ13" s="21">
        <f t="shared" si="0"/>
        <v>433.8533333333333</v>
      </c>
      <c r="AK13" s="21">
        <f t="shared" si="1"/>
        <v>451.64131999999995</v>
      </c>
    </row>
    <row r="14" spans="1:37" x14ac:dyDescent="0.25">
      <c r="B14" s="81" t="s">
        <v>521</v>
      </c>
      <c r="C14" s="81" t="s">
        <v>18</v>
      </c>
      <c r="D14" s="102"/>
      <c r="E14" s="102"/>
      <c r="F14" s="102"/>
      <c r="G14" s="102"/>
      <c r="H14" s="102"/>
      <c r="I14" s="102">
        <v>51.98</v>
      </c>
      <c r="J14" s="102">
        <v>52.79</v>
      </c>
      <c r="K14" s="103">
        <v>53.5</v>
      </c>
      <c r="L14" s="103">
        <v>55.55</v>
      </c>
      <c r="M14" s="103">
        <v>57.93</v>
      </c>
      <c r="N14" s="103">
        <v>62.75</v>
      </c>
      <c r="O14" s="103">
        <v>65.739999999999995</v>
      </c>
      <c r="P14" s="103">
        <v>64.87</v>
      </c>
      <c r="Q14" s="103">
        <v>66.72</v>
      </c>
      <c r="R14" s="103">
        <v>69.05</v>
      </c>
      <c r="S14" s="103">
        <v>72.05</v>
      </c>
      <c r="T14" s="103">
        <v>76.930000000000007</v>
      </c>
      <c r="U14" s="103">
        <v>79.099999999999994</v>
      </c>
      <c r="V14" s="103">
        <v>81.06</v>
      </c>
      <c r="W14" s="103">
        <v>81.27</v>
      </c>
      <c r="X14" s="103">
        <v>86.3</v>
      </c>
      <c r="Y14" s="103">
        <v>92.44</v>
      </c>
      <c r="Z14" s="103">
        <v>96.1</v>
      </c>
      <c r="AA14" s="103">
        <v>102.75</v>
      </c>
      <c r="AB14" s="103">
        <v>101.78</v>
      </c>
      <c r="AC14" s="103">
        <v>100.97</v>
      </c>
      <c r="AD14" s="103">
        <v>100.38</v>
      </c>
      <c r="AE14" s="103">
        <v>101.06</v>
      </c>
      <c r="AF14" s="103"/>
      <c r="AG14" s="103">
        <v>100.97</v>
      </c>
      <c r="AH14" s="103">
        <v>104.28</v>
      </c>
      <c r="AI14" s="103">
        <v>106.25</v>
      </c>
      <c r="AJ14" s="21">
        <f t="shared" si="0"/>
        <v>460.41666666666663</v>
      </c>
      <c r="AK14" s="21">
        <f t="shared" si="1"/>
        <v>479.29374999999993</v>
      </c>
    </row>
    <row r="15" spans="1:37" x14ac:dyDescent="0.25">
      <c r="B15" s="81" t="s">
        <v>522</v>
      </c>
      <c r="C15" s="81" t="s">
        <v>19</v>
      </c>
      <c r="D15" s="102"/>
      <c r="E15" s="102"/>
      <c r="F15" s="102"/>
      <c r="G15" s="102"/>
      <c r="H15" s="102"/>
      <c r="I15" s="102">
        <v>50.5</v>
      </c>
      <c r="J15" s="102">
        <v>51.14</v>
      </c>
      <c r="K15" s="103">
        <v>53.95</v>
      </c>
      <c r="L15" s="103">
        <v>56.25</v>
      </c>
      <c r="M15" s="103">
        <v>54.65</v>
      </c>
      <c r="N15" s="103">
        <v>59</v>
      </c>
      <c r="O15" s="103">
        <v>60.93</v>
      </c>
      <c r="P15" s="103">
        <v>63.87</v>
      </c>
      <c r="Q15" s="103">
        <v>64.959999999999994</v>
      </c>
      <c r="R15" s="103">
        <v>67.44</v>
      </c>
      <c r="S15" s="103">
        <v>70.55</v>
      </c>
      <c r="T15" s="103">
        <v>75.87</v>
      </c>
      <c r="U15" s="103">
        <v>78.44</v>
      </c>
      <c r="V15" s="103">
        <v>80.58</v>
      </c>
      <c r="W15" s="103">
        <v>81.55</v>
      </c>
      <c r="X15" s="103">
        <v>87.07</v>
      </c>
      <c r="Y15" s="103">
        <v>93.44</v>
      </c>
      <c r="Z15" s="103">
        <v>97.46</v>
      </c>
      <c r="AA15" s="103">
        <v>102.18</v>
      </c>
      <c r="AB15" s="103">
        <v>104.62</v>
      </c>
      <c r="AC15" s="103">
        <v>103.58</v>
      </c>
      <c r="AD15" s="103">
        <v>90.71</v>
      </c>
      <c r="AE15" s="103">
        <v>89.9</v>
      </c>
      <c r="AF15" s="103"/>
      <c r="AG15" s="103">
        <v>89.18</v>
      </c>
      <c r="AH15" s="103">
        <v>92</v>
      </c>
      <c r="AI15" s="103">
        <v>94.27</v>
      </c>
      <c r="AJ15" s="21">
        <f t="shared" si="0"/>
        <v>408.50333333333327</v>
      </c>
      <c r="AK15" s="21">
        <f t="shared" si="1"/>
        <v>425.25196999999991</v>
      </c>
    </row>
    <row r="16" spans="1:37" x14ac:dyDescent="0.25">
      <c r="B16" s="81" t="s">
        <v>502</v>
      </c>
      <c r="C16" s="81" t="s">
        <v>20</v>
      </c>
      <c r="D16" s="102"/>
      <c r="E16" s="102"/>
      <c r="F16" s="102"/>
      <c r="G16" s="102"/>
      <c r="H16" s="102"/>
      <c r="I16" s="102">
        <v>54.79</v>
      </c>
      <c r="J16" s="102">
        <v>55.25</v>
      </c>
      <c r="K16" s="103">
        <v>56.11</v>
      </c>
      <c r="L16" s="103">
        <v>56.62</v>
      </c>
      <c r="M16" s="103">
        <v>58.47</v>
      </c>
      <c r="N16" s="103">
        <v>61.71</v>
      </c>
      <c r="O16" s="103">
        <v>64.72</v>
      </c>
      <c r="P16" s="103">
        <v>59.19</v>
      </c>
      <c r="Q16" s="103">
        <v>61.33</v>
      </c>
      <c r="R16" s="103">
        <v>65</v>
      </c>
      <c r="S16" s="103">
        <v>67.81</v>
      </c>
      <c r="T16" s="103">
        <v>72.22</v>
      </c>
      <c r="U16" s="103">
        <v>74.67</v>
      </c>
      <c r="V16" s="103">
        <v>78.84</v>
      </c>
      <c r="W16" s="103">
        <v>79.31</v>
      </c>
      <c r="X16" s="103">
        <v>88.83</v>
      </c>
      <c r="Y16" s="103">
        <v>91.23</v>
      </c>
      <c r="Z16" s="103">
        <v>95</v>
      </c>
      <c r="AA16" s="103">
        <v>99.41</v>
      </c>
      <c r="AB16" s="103">
        <v>102.57</v>
      </c>
      <c r="AC16" s="103">
        <v>101.55</v>
      </c>
      <c r="AD16" s="103">
        <v>100.55</v>
      </c>
      <c r="AE16" s="103">
        <v>99.97</v>
      </c>
      <c r="AF16" s="103"/>
      <c r="AG16" s="103">
        <v>98.18</v>
      </c>
      <c r="AH16" s="103">
        <v>101.58</v>
      </c>
      <c r="AI16" s="103">
        <v>103.29</v>
      </c>
      <c r="AJ16" s="21">
        <f t="shared" si="0"/>
        <v>447.59</v>
      </c>
      <c r="AK16" s="21">
        <f t="shared" si="1"/>
        <v>465.94118999999995</v>
      </c>
    </row>
    <row r="17" spans="2:37" x14ac:dyDescent="0.25">
      <c r="B17" s="81" t="s">
        <v>503</v>
      </c>
      <c r="C17" s="81" t="s">
        <v>50</v>
      </c>
      <c r="D17" s="102"/>
      <c r="E17" s="102"/>
      <c r="F17" s="102"/>
      <c r="G17" s="102"/>
      <c r="H17" s="102"/>
      <c r="I17" s="102">
        <v>53.77</v>
      </c>
      <c r="J17" s="102">
        <v>54.26</v>
      </c>
      <c r="K17" s="103">
        <v>56.18</v>
      </c>
      <c r="L17" s="103">
        <v>57.98</v>
      </c>
      <c r="M17" s="103">
        <v>59.13</v>
      </c>
      <c r="N17" s="103">
        <v>61.37</v>
      </c>
      <c r="O17" s="103">
        <v>63.97</v>
      </c>
      <c r="P17" s="103">
        <v>64.8</v>
      </c>
      <c r="Q17" s="103">
        <v>68.02</v>
      </c>
      <c r="R17" s="103">
        <v>71.19</v>
      </c>
      <c r="S17" s="103">
        <v>74.599999999999994</v>
      </c>
      <c r="T17" s="103">
        <v>81.42</v>
      </c>
      <c r="U17" s="103">
        <v>82.78</v>
      </c>
      <c r="V17" s="103">
        <v>85.3</v>
      </c>
      <c r="W17" s="103">
        <v>86.42</v>
      </c>
      <c r="X17" s="103">
        <v>92.19</v>
      </c>
      <c r="Y17" s="103">
        <v>92.6</v>
      </c>
      <c r="Z17" s="103">
        <v>99.31</v>
      </c>
      <c r="AA17" s="103">
        <v>106.29</v>
      </c>
      <c r="AB17" s="103">
        <v>109.44</v>
      </c>
      <c r="AC17" s="103">
        <v>108.34</v>
      </c>
      <c r="AD17" s="103">
        <v>107.94</v>
      </c>
      <c r="AE17" s="103">
        <v>107.48</v>
      </c>
      <c r="AF17" s="103"/>
      <c r="AG17" s="103">
        <v>104.02</v>
      </c>
      <c r="AH17" s="103">
        <v>106.87</v>
      </c>
      <c r="AI17" s="103">
        <v>109.3</v>
      </c>
      <c r="AJ17" s="21">
        <f t="shared" si="0"/>
        <v>473.63333333333327</v>
      </c>
      <c r="AK17" s="21">
        <f t="shared" si="1"/>
        <v>493.05229999999989</v>
      </c>
    </row>
    <row r="18" spans="2:37" x14ac:dyDescent="0.25">
      <c r="B18" s="81" t="s">
        <v>504</v>
      </c>
      <c r="C18" s="81" t="s">
        <v>21</v>
      </c>
      <c r="D18" s="102"/>
      <c r="E18" s="102"/>
      <c r="F18" s="102"/>
      <c r="G18" s="102"/>
      <c r="H18" s="102"/>
      <c r="I18" s="102">
        <v>57.54</v>
      </c>
      <c r="J18" s="102">
        <v>56.02</v>
      </c>
      <c r="K18" s="103">
        <v>58.96</v>
      </c>
      <c r="L18" s="103">
        <v>58.94</v>
      </c>
      <c r="M18" s="103">
        <v>60.48</v>
      </c>
      <c r="N18" s="103">
        <v>62.14</v>
      </c>
      <c r="O18" s="103">
        <v>65.319999999999993</v>
      </c>
      <c r="P18" s="103">
        <v>62.83</v>
      </c>
      <c r="Q18" s="103">
        <v>65.44</v>
      </c>
      <c r="R18" s="103">
        <v>68.739999999999995</v>
      </c>
      <c r="S18" s="103">
        <v>72.14</v>
      </c>
      <c r="T18" s="103">
        <v>76.95</v>
      </c>
      <c r="U18" s="103">
        <v>79.709999999999994</v>
      </c>
      <c r="V18" s="103">
        <v>82.53</v>
      </c>
      <c r="W18" s="103">
        <v>83.43</v>
      </c>
      <c r="X18" s="103">
        <v>87.5</v>
      </c>
      <c r="Y18" s="103">
        <v>94.02</v>
      </c>
      <c r="Z18" s="103">
        <v>98.48</v>
      </c>
      <c r="AA18" s="103">
        <v>103.27</v>
      </c>
      <c r="AB18" s="103">
        <v>107.12</v>
      </c>
      <c r="AC18" s="103">
        <v>106.44</v>
      </c>
      <c r="AD18" s="103">
        <v>105.56</v>
      </c>
      <c r="AE18" s="103">
        <v>104.63</v>
      </c>
      <c r="AF18" s="103"/>
      <c r="AG18" s="103">
        <v>103.72</v>
      </c>
      <c r="AH18" s="103">
        <v>104.78</v>
      </c>
      <c r="AI18" s="103">
        <v>106.83</v>
      </c>
      <c r="AJ18" s="21">
        <f t="shared" si="0"/>
        <v>462.92999999999995</v>
      </c>
      <c r="AK18" s="21">
        <f t="shared" si="1"/>
        <v>481.91012999999992</v>
      </c>
    </row>
    <row r="19" spans="2:37" x14ac:dyDescent="0.25">
      <c r="B19" s="81" t="s">
        <v>523</v>
      </c>
      <c r="C19" s="81" t="s">
        <v>22</v>
      </c>
      <c r="D19" s="102"/>
      <c r="E19" s="102"/>
      <c r="F19" s="102"/>
      <c r="G19" s="102"/>
      <c r="H19" s="102"/>
      <c r="I19" s="102">
        <v>64.680000000000007</v>
      </c>
      <c r="J19" s="102">
        <v>65.17</v>
      </c>
      <c r="K19" s="103">
        <v>67.209999999999994</v>
      </c>
      <c r="L19" s="103">
        <v>66.77</v>
      </c>
      <c r="M19" s="103">
        <v>68.650000000000006</v>
      </c>
      <c r="N19" s="103">
        <v>70.67</v>
      </c>
      <c r="O19" s="103">
        <v>73.349999999999994</v>
      </c>
      <c r="P19" s="103">
        <v>75.38</v>
      </c>
      <c r="Q19" s="103">
        <v>77.36</v>
      </c>
      <c r="R19" s="103">
        <v>77.37</v>
      </c>
      <c r="S19" s="103">
        <v>77.36</v>
      </c>
      <c r="T19" s="103">
        <v>78.709999999999994</v>
      </c>
      <c r="U19" s="103">
        <v>81.06</v>
      </c>
      <c r="V19" s="103">
        <v>84</v>
      </c>
      <c r="W19" s="103">
        <v>86.6</v>
      </c>
      <c r="X19" s="103">
        <v>95.7</v>
      </c>
      <c r="Y19" s="103">
        <v>102.08</v>
      </c>
      <c r="Z19" s="103">
        <v>107.06</v>
      </c>
      <c r="AA19" s="103">
        <v>112.5</v>
      </c>
      <c r="AB19" s="103">
        <v>114.99</v>
      </c>
      <c r="AC19" s="103">
        <v>113.8</v>
      </c>
      <c r="AD19" s="103">
        <v>113.08</v>
      </c>
      <c r="AE19" s="103">
        <v>112.13</v>
      </c>
      <c r="AF19" s="103"/>
      <c r="AG19" s="103">
        <v>112.23</v>
      </c>
      <c r="AH19" s="103">
        <v>115.53</v>
      </c>
      <c r="AI19" s="103">
        <v>117.27</v>
      </c>
      <c r="AJ19" s="21">
        <f t="shared" si="0"/>
        <v>508.16999999999996</v>
      </c>
      <c r="AK19" s="21">
        <f t="shared" si="1"/>
        <v>529.00496999999996</v>
      </c>
    </row>
    <row r="20" spans="2:37" x14ac:dyDescent="0.25">
      <c r="B20" s="81" t="s">
        <v>524</v>
      </c>
      <c r="C20" s="81" t="s">
        <v>23</v>
      </c>
      <c r="D20" s="102"/>
      <c r="E20" s="102"/>
      <c r="F20" s="102"/>
      <c r="G20" s="102"/>
      <c r="H20" s="102"/>
      <c r="I20" s="102">
        <v>44.59</v>
      </c>
      <c r="J20" s="102">
        <v>44.95</v>
      </c>
      <c r="K20" s="103">
        <v>45.18</v>
      </c>
      <c r="L20" s="103">
        <v>46.83</v>
      </c>
      <c r="M20" s="103">
        <v>48.26</v>
      </c>
      <c r="N20" s="103">
        <v>49.21</v>
      </c>
      <c r="O20" s="103">
        <v>52.67</v>
      </c>
      <c r="P20" s="103">
        <v>53.43</v>
      </c>
      <c r="Q20" s="103">
        <v>55.19</v>
      </c>
      <c r="R20" s="103">
        <v>55.73</v>
      </c>
      <c r="S20" s="103">
        <v>58.59</v>
      </c>
      <c r="T20" s="103">
        <v>62.71</v>
      </c>
      <c r="U20" s="103">
        <v>66.39</v>
      </c>
      <c r="V20" s="103">
        <v>68.45</v>
      </c>
      <c r="W20" s="103">
        <v>69.73</v>
      </c>
      <c r="X20" s="103">
        <v>75.03</v>
      </c>
      <c r="Y20" s="103">
        <v>81.23</v>
      </c>
      <c r="Z20" s="103">
        <v>86.79</v>
      </c>
      <c r="AA20" s="103">
        <v>90.64</v>
      </c>
      <c r="AB20" s="103">
        <v>90.64</v>
      </c>
      <c r="AC20" s="103">
        <v>98.23</v>
      </c>
      <c r="AD20" s="103">
        <v>98.15</v>
      </c>
      <c r="AE20" s="103" t="s">
        <v>1013</v>
      </c>
      <c r="AF20" s="103"/>
      <c r="AG20" s="103">
        <v>96.5</v>
      </c>
      <c r="AH20" s="103">
        <v>100.62</v>
      </c>
      <c r="AI20" s="103">
        <v>102.87</v>
      </c>
      <c r="AJ20" s="21">
        <f t="shared" si="0"/>
        <v>445.77</v>
      </c>
      <c r="AK20" s="21">
        <f t="shared" si="1"/>
        <v>464.04656999999997</v>
      </c>
    </row>
    <row r="21" spans="2:37" x14ac:dyDescent="0.25">
      <c r="B21" s="81" t="s">
        <v>525</v>
      </c>
      <c r="C21" s="81" t="s">
        <v>24</v>
      </c>
      <c r="D21" s="102"/>
      <c r="E21" s="102"/>
      <c r="F21" s="102"/>
      <c r="G21" s="102"/>
      <c r="H21" s="102"/>
      <c r="I21" s="102">
        <v>63.24</v>
      </c>
      <c r="J21" s="102">
        <v>64.2</v>
      </c>
      <c r="K21" s="103">
        <v>65.28</v>
      </c>
      <c r="L21" s="103">
        <v>66.709999999999994</v>
      </c>
      <c r="M21" s="103">
        <v>68.8</v>
      </c>
      <c r="N21" s="103">
        <v>70.819999999999993</v>
      </c>
      <c r="O21" s="103">
        <v>72.400000000000006</v>
      </c>
      <c r="P21" s="103">
        <v>74.13</v>
      </c>
      <c r="Q21" s="103">
        <v>76.06</v>
      </c>
      <c r="R21" s="103">
        <v>78.069999999999993</v>
      </c>
      <c r="S21" s="103">
        <v>80.88</v>
      </c>
      <c r="T21" s="103">
        <v>84.28</v>
      </c>
      <c r="U21" s="103">
        <v>86.09</v>
      </c>
      <c r="V21" s="103">
        <v>88.71</v>
      </c>
      <c r="W21" s="103">
        <v>89.98</v>
      </c>
      <c r="X21" s="103">
        <v>95.22</v>
      </c>
      <c r="Y21" s="103">
        <v>101</v>
      </c>
      <c r="Z21" s="103">
        <v>104.53</v>
      </c>
      <c r="AA21" s="103">
        <v>110.62</v>
      </c>
      <c r="AB21" s="103">
        <v>109.99</v>
      </c>
      <c r="AC21" s="103">
        <v>108.95</v>
      </c>
      <c r="AD21" s="103">
        <v>108.05</v>
      </c>
      <c r="AE21" s="103">
        <v>109.02</v>
      </c>
      <c r="AF21" s="103"/>
      <c r="AG21" s="103">
        <v>108.48</v>
      </c>
      <c r="AH21" s="103">
        <v>111.47</v>
      </c>
      <c r="AI21" s="103">
        <v>113.67</v>
      </c>
      <c r="AJ21" s="21">
        <f t="shared" si="0"/>
        <v>492.57</v>
      </c>
      <c r="AK21" s="21">
        <f t="shared" si="1"/>
        <v>512.76536999999996</v>
      </c>
    </row>
    <row r="22" spans="2:37" x14ac:dyDescent="0.25">
      <c r="B22" s="81" t="s">
        <v>526</v>
      </c>
      <c r="C22" s="81" t="s">
        <v>25</v>
      </c>
      <c r="D22" s="102"/>
      <c r="E22" s="102"/>
      <c r="F22" s="102"/>
      <c r="G22" s="102"/>
      <c r="H22" s="102"/>
      <c r="I22" s="102">
        <v>49.81</v>
      </c>
      <c r="J22" s="102">
        <v>50.81</v>
      </c>
      <c r="K22" s="103">
        <v>52.01</v>
      </c>
      <c r="L22" s="103">
        <v>52.89</v>
      </c>
      <c r="M22" s="103">
        <v>55.85</v>
      </c>
      <c r="N22" s="103">
        <v>57.91</v>
      </c>
      <c r="O22" s="103">
        <v>61.25</v>
      </c>
      <c r="P22" s="103">
        <v>62.2</v>
      </c>
      <c r="Q22" s="103">
        <v>64.8</v>
      </c>
      <c r="R22" s="103">
        <v>67.47</v>
      </c>
      <c r="S22" s="103">
        <v>70.84</v>
      </c>
      <c r="T22" s="103">
        <v>75.95</v>
      </c>
      <c r="U22" s="103">
        <v>77.89</v>
      </c>
      <c r="V22" s="103">
        <v>77.42</v>
      </c>
      <c r="W22" s="103">
        <v>78.73</v>
      </c>
      <c r="X22" s="103">
        <v>84.35</v>
      </c>
      <c r="Y22" s="103">
        <v>91.36</v>
      </c>
      <c r="Z22" s="103">
        <v>97.76</v>
      </c>
      <c r="AA22" s="103">
        <v>101.45</v>
      </c>
      <c r="AB22" s="103">
        <v>105.22</v>
      </c>
      <c r="AC22" s="103">
        <v>104.6</v>
      </c>
      <c r="AD22" s="103">
        <v>106.5</v>
      </c>
      <c r="AE22" s="103" t="s">
        <v>1013</v>
      </c>
      <c r="AF22" s="103"/>
      <c r="AG22" s="103">
        <v>102.52</v>
      </c>
      <c r="AH22" s="103">
        <v>105.29</v>
      </c>
      <c r="AI22" s="103">
        <v>107.18</v>
      </c>
      <c r="AJ22" s="21">
        <f t="shared" si="0"/>
        <v>464.44666666666666</v>
      </c>
      <c r="AK22" s="21">
        <f t="shared" si="1"/>
        <v>483.48897999999997</v>
      </c>
    </row>
    <row r="23" spans="2:37" x14ac:dyDescent="0.25">
      <c r="B23" s="81" t="s">
        <v>505</v>
      </c>
      <c r="C23" s="81" t="s">
        <v>26</v>
      </c>
      <c r="D23" s="102"/>
      <c r="E23" s="102"/>
      <c r="F23" s="102"/>
      <c r="G23" s="102"/>
      <c r="H23" s="102"/>
      <c r="I23" s="102">
        <v>56.16</v>
      </c>
      <c r="J23" s="102">
        <v>57.16</v>
      </c>
      <c r="K23" s="103">
        <v>58.36</v>
      </c>
      <c r="L23" s="103">
        <v>60</v>
      </c>
      <c r="M23" s="103">
        <v>62.32</v>
      </c>
      <c r="N23" s="103">
        <v>64.459999999999994</v>
      </c>
      <c r="O23" s="103">
        <v>68.59</v>
      </c>
      <c r="P23" s="103">
        <v>67.08</v>
      </c>
      <c r="Q23" s="103">
        <v>67.09</v>
      </c>
      <c r="R23" s="103">
        <v>70.41</v>
      </c>
      <c r="S23" s="103">
        <v>73.92</v>
      </c>
      <c r="T23" s="103">
        <v>79.010000000000005</v>
      </c>
      <c r="U23" s="103">
        <v>81.59</v>
      </c>
      <c r="V23" s="103">
        <v>84.42</v>
      </c>
      <c r="W23" s="103">
        <v>85.86</v>
      </c>
      <c r="X23" s="103">
        <v>92.07</v>
      </c>
      <c r="Y23" s="103">
        <v>100.49</v>
      </c>
      <c r="Z23" s="103">
        <v>105.84</v>
      </c>
      <c r="AA23" s="103">
        <v>111.85</v>
      </c>
      <c r="AB23" s="103">
        <v>115.91</v>
      </c>
      <c r="AC23" s="103">
        <v>116.45</v>
      </c>
      <c r="AD23" s="103">
        <v>116.55</v>
      </c>
      <c r="AE23" s="103">
        <v>117.3</v>
      </c>
      <c r="AF23" s="103"/>
      <c r="AG23" s="103">
        <v>117.77</v>
      </c>
      <c r="AH23" s="103">
        <v>121.17</v>
      </c>
      <c r="AI23" s="103">
        <v>122.6</v>
      </c>
      <c r="AJ23" s="21">
        <f t="shared" si="0"/>
        <v>531.26666666666665</v>
      </c>
      <c r="AK23" s="21">
        <f t="shared" si="1"/>
        <v>553.04859999999996</v>
      </c>
    </row>
    <row r="24" spans="2:37" x14ac:dyDescent="0.25">
      <c r="B24" s="81" t="s">
        <v>506</v>
      </c>
      <c r="C24" s="81" t="s">
        <v>51</v>
      </c>
      <c r="D24" s="102"/>
      <c r="E24" s="102"/>
      <c r="F24" s="102"/>
      <c r="G24" s="102"/>
      <c r="H24" s="102"/>
      <c r="I24" s="102">
        <v>68.72</v>
      </c>
      <c r="J24" s="102">
        <v>68.72</v>
      </c>
      <c r="K24" s="103">
        <v>68.16</v>
      </c>
      <c r="L24" s="103">
        <v>68.17</v>
      </c>
      <c r="M24" s="103">
        <v>68.150000000000006</v>
      </c>
      <c r="N24" s="103">
        <v>70.23</v>
      </c>
      <c r="O24" s="103">
        <v>74.010000000000005</v>
      </c>
      <c r="P24" s="103">
        <v>77.91</v>
      </c>
      <c r="Q24" s="103">
        <v>79.69</v>
      </c>
      <c r="R24" s="103">
        <v>79.47</v>
      </c>
      <c r="S24" s="103">
        <v>79.41</v>
      </c>
      <c r="T24" s="103">
        <v>82.52</v>
      </c>
      <c r="U24" s="103">
        <v>86.93</v>
      </c>
      <c r="V24" s="103">
        <v>89.79</v>
      </c>
      <c r="W24" s="103">
        <v>90.86</v>
      </c>
      <c r="X24" s="103">
        <v>96.99</v>
      </c>
      <c r="Y24" s="103">
        <v>120.33</v>
      </c>
      <c r="Z24" s="103">
        <v>111.66</v>
      </c>
      <c r="AA24" s="103">
        <v>118.56</v>
      </c>
      <c r="AB24" s="103">
        <v>123.91</v>
      </c>
      <c r="AC24" s="103">
        <v>123.06</v>
      </c>
      <c r="AD24" s="103">
        <v>122.15</v>
      </c>
      <c r="AE24" s="103">
        <v>121.14</v>
      </c>
      <c r="AF24" s="103"/>
      <c r="AG24" s="103">
        <v>119.96</v>
      </c>
      <c r="AH24" s="103">
        <v>123.19</v>
      </c>
      <c r="AI24" s="103">
        <v>125.18</v>
      </c>
      <c r="AJ24" s="21">
        <f t="shared" si="0"/>
        <v>542.44666666666672</v>
      </c>
      <c r="AK24" s="21">
        <f t="shared" si="1"/>
        <v>564.68698000000006</v>
      </c>
    </row>
    <row r="25" spans="2:37" x14ac:dyDescent="0.25">
      <c r="B25" s="81" t="s">
        <v>527</v>
      </c>
      <c r="C25" s="81" t="s">
        <v>54</v>
      </c>
      <c r="D25" s="102"/>
      <c r="E25" s="102"/>
      <c r="F25" s="102"/>
      <c r="G25" s="102"/>
      <c r="H25" s="102"/>
      <c r="I25" s="102">
        <v>61.15</v>
      </c>
      <c r="J25" s="102">
        <v>61.64</v>
      </c>
      <c r="K25" s="103">
        <v>63.43</v>
      </c>
      <c r="L25" s="103">
        <v>63.99</v>
      </c>
      <c r="M25" s="103">
        <v>66.33</v>
      </c>
      <c r="N25" s="103">
        <v>66.44</v>
      </c>
      <c r="O25" s="103">
        <v>70.14</v>
      </c>
      <c r="P25" s="103">
        <v>71.03</v>
      </c>
      <c r="Q25" s="103">
        <v>71.540000000000006</v>
      </c>
      <c r="R25" s="103">
        <v>74.849999999999994</v>
      </c>
      <c r="S25" s="103">
        <v>79.28</v>
      </c>
      <c r="T25" s="103">
        <v>84.81</v>
      </c>
      <c r="U25" s="103">
        <v>86.25</v>
      </c>
      <c r="V25" s="103">
        <v>89.23</v>
      </c>
      <c r="W25" s="103">
        <v>90.14</v>
      </c>
      <c r="X25" s="103">
        <v>96.62</v>
      </c>
      <c r="Y25" s="103">
        <v>104.12</v>
      </c>
      <c r="Z25" s="103">
        <v>107</v>
      </c>
      <c r="AA25" s="103">
        <v>114.95</v>
      </c>
      <c r="AB25" s="103">
        <v>116.94</v>
      </c>
      <c r="AC25" s="103">
        <v>116.42</v>
      </c>
      <c r="AD25" s="103">
        <v>116.13</v>
      </c>
      <c r="AE25" s="103">
        <v>113.24</v>
      </c>
      <c r="AF25" s="103"/>
      <c r="AG25" s="103">
        <v>112.82</v>
      </c>
      <c r="AH25" s="103">
        <v>113.96</v>
      </c>
      <c r="AI25" s="103">
        <v>118.55</v>
      </c>
      <c r="AJ25" s="21">
        <f t="shared" si="0"/>
        <v>513.71666666666658</v>
      </c>
      <c r="AK25" s="21">
        <f t="shared" si="1"/>
        <v>534.77904999999987</v>
      </c>
    </row>
    <row r="26" spans="2:37" x14ac:dyDescent="0.25">
      <c r="B26" s="81" t="s">
        <v>507</v>
      </c>
      <c r="C26" s="81" t="s">
        <v>27</v>
      </c>
      <c r="D26" s="102"/>
      <c r="E26" s="102"/>
      <c r="F26" s="102"/>
      <c r="G26" s="102"/>
      <c r="H26" s="102"/>
      <c r="I26" s="102">
        <v>49.56</v>
      </c>
      <c r="J26" s="102">
        <v>54.01</v>
      </c>
      <c r="K26" s="103">
        <v>55.24</v>
      </c>
      <c r="L26" s="103">
        <v>57.72</v>
      </c>
      <c r="M26" s="103">
        <v>59.88</v>
      </c>
      <c r="N26" s="103">
        <v>61.63</v>
      </c>
      <c r="O26" s="103">
        <v>62.52</v>
      </c>
      <c r="P26" s="103">
        <v>66.069999999999993</v>
      </c>
      <c r="Q26" s="103">
        <v>67.849999999999994</v>
      </c>
      <c r="R26" s="103">
        <v>69.89</v>
      </c>
      <c r="S26" s="103">
        <v>73.78</v>
      </c>
      <c r="T26" s="103">
        <v>69.760000000000005</v>
      </c>
      <c r="U26" s="103">
        <v>72.849999999999994</v>
      </c>
      <c r="V26" s="103">
        <v>82.22</v>
      </c>
      <c r="W26" s="103">
        <v>85.18</v>
      </c>
      <c r="X26" s="103">
        <v>98.18</v>
      </c>
      <c r="Y26" s="103">
        <v>98.12</v>
      </c>
      <c r="Z26" s="103">
        <v>102.12</v>
      </c>
      <c r="AA26" s="103">
        <v>107.06</v>
      </c>
      <c r="AB26" s="103">
        <v>110.18</v>
      </c>
      <c r="AC26" s="103">
        <v>108.06</v>
      </c>
      <c r="AD26" s="103">
        <v>107.73</v>
      </c>
      <c r="AE26" s="103">
        <v>106.93</v>
      </c>
      <c r="AF26" s="103"/>
      <c r="AG26" s="103">
        <v>105.47</v>
      </c>
      <c r="AH26" s="103">
        <v>108.17</v>
      </c>
      <c r="AI26" s="103">
        <v>110.28</v>
      </c>
      <c r="AJ26" s="21">
        <f t="shared" si="0"/>
        <v>477.88</v>
      </c>
      <c r="AK26" s="21">
        <f t="shared" si="1"/>
        <v>497.47307999999998</v>
      </c>
    </row>
    <row r="27" spans="2:37" x14ac:dyDescent="0.25">
      <c r="B27" s="81" t="s">
        <v>508</v>
      </c>
      <c r="C27" s="81" t="s">
        <v>28</v>
      </c>
      <c r="D27" s="102"/>
      <c r="E27" s="102"/>
      <c r="F27" s="102"/>
      <c r="G27" s="102"/>
      <c r="H27" s="102"/>
      <c r="I27" s="102">
        <v>46.73</v>
      </c>
      <c r="J27" s="102">
        <v>48.9</v>
      </c>
      <c r="K27" s="103">
        <v>49.82</v>
      </c>
      <c r="L27" s="103">
        <v>52.15</v>
      </c>
      <c r="M27" s="103">
        <v>55</v>
      </c>
      <c r="N27" s="103">
        <v>57.03</v>
      </c>
      <c r="O27" s="103">
        <v>59.16</v>
      </c>
      <c r="P27" s="103">
        <v>58.45</v>
      </c>
      <c r="Q27" s="103">
        <v>61.57</v>
      </c>
      <c r="R27" s="103">
        <v>64.44</v>
      </c>
      <c r="S27" s="103">
        <v>67.52</v>
      </c>
      <c r="T27" s="103">
        <v>70.900000000000006</v>
      </c>
      <c r="U27" s="103">
        <v>74.64</v>
      </c>
      <c r="V27" s="103">
        <v>76.67</v>
      </c>
      <c r="W27" s="103">
        <v>77.010000000000005</v>
      </c>
      <c r="X27" s="103">
        <v>81.67</v>
      </c>
      <c r="Y27" s="103">
        <v>87.38</v>
      </c>
      <c r="Z27" s="103">
        <v>95.91</v>
      </c>
      <c r="AA27" s="103">
        <v>98.45</v>
      </c>
      <c r="AB27" s="103">
        <v>98.12</v>
      </c>
      <c r="AC27" s="103">
        <v>96.34</v>
      </c>
      <c r="AD27" s="103">
        <v>95.53</v>
      </c>
      <c r="AE27" s="103">
        <v>94.63</v>
      </c>
      <c r="AF27" s="103"/>
      <c r="AG27" s="103">
        <v>91.52</v>
      </c>
      <c r="AH27" s="103">
        <v>95.04</v>
      </c>
      <c r="AI27" s="103">
        <v>95.3</v>
      </c>
      <c r="AJ27" s="21">
        <f t="shared" si="0"/>
        <v>412.96666666666664</v>
      </c>
      <c r="AK27" s="21">
        <f t="shared" si="1"/>
        <v>429.89829999999995</v>
      </c>
    </row>
    <row r="28" spans="2:37" x14ac:dyDescent="0.25">
      <c r="B28" s="81" t="s">
        <v>528</v>
      </c>
      <c r="C28" s="81" t="s">
        <v>29</v>
      </c>
      <c r="D28" s="102"/>
      <c r="E28" s="102"/>
      <c r="F28" s="102"/>
      <c r="G28" s="102"/>
      <c r="H28" s="102"/>
      <c r="I28" s="102">
        <v>52.56</v>
      </c>
      <c r="J28" s="102">
        <v>53.05</v>
      </c>
      <c r="K28" s="103">
        <v>54.06</v>
      </c>
      <c r="L28" s="103">
        <v>54.83</v>
      </c>
      <c r="M28" s="103">
        <v>56.02</v>
      </c>
      <c r="N28" s="103">
        <v>58.36</v>
      </c>
      <c r="O28" s="103">
        <v>61.95</v>
      </c>
      <c r="P28" s="103">
        <v>59.77</v>
      </c>
      <c r="Q28" s="103">
        <v>63.02</v>
      </c>
      <c r="R28" s="103">
        <v>66.069999999999993</v>
      </c>
      <c r="S28" s="103">
        <v>69.459999999999994</v>
      </c>
      <c r="T28" s="103">
        <v>69.459999999999994</v>
      </c>
      <c r="U28" s="103">
        <v>77.16</v>
      </c>
      <c r="V28" s="103" t="s">
        <v>1051</v>
      </c>
      <c r="W28" s="103" t="s">
        <v>1050</v>
      </c>
      <c r="X28" s="103" t="s">
        <v>1050</v>
      </c>
      <c r="Y28" s="103" t="s">
        <v>1050</v>
      </c>
      <c r="Z28" s="103" t="s">
        <v>1050</v>
      </c>
      <c r="AA28" s="103" t="s">
        <v>1050</v>
      </c>
      <c r="AB28" s="103" t="s">
        <v>1050</v>
      </c>
      <c r="AC28" s="103" t="s">
        <v>1050</v>
      </c>
      <c r="AD28" s="103" t="s">
        <v>1050</v>
      </c>
      <c r="AE28" s="103" t="s">
        <v>1050</v>
      </c>
      <c r="AF28" s="103"/>
      <c r="AG28" s="103">
        <v>85.5</v>
      </c>
      <c r="AH28" s="103">
        <v>100.92</v>
      </c>
      <c r="AI28" s="103">
        <v>100.92</v>
      </c>
      <c r="AJ28" s="21">
        <f t="shared" si="0"/>
        <v>437.32</v>
      </c>
      <c r="AK28" s="21">
        <f t="shared" si="1"/>
        <v>455.25011999999998</v>
      </c>
    </row>
    <row r="29" spans="2:37" x14ac:dyDescent="0.25">
      <c r="B29" s="81" t="s">
        <v>509</v>
      </c>
      <c r="C29" s="81" t="s">
        <v>30</v>
      </c>
      <c r="D29" s="102"/>
      <c r="E29" s="102"/>
      <c r="F29" s="102"/>
      <c r="G29" s="102"/>
      <c r="H29" s="102"/>
      <c r="I29" s="102">
        <v>43.72</v>
      </c>
      <c r="J29" s="102">
        <v>44.21</v>
      </c>
      <c r="K29" s="103">
        <v>44.92</v>
      </c>
      <c r="L29" s="103">
        <v>49.4</v>
      </c>
      <c r="M29" s="103">
        <v>54.35</v>
      </c>
      <c r="N29" s="103">
        <v>56.35</v>
      </c>
      <c r="O29" s="103">
        <v>58.63</v>
      </c>
      <c r="P29" s="103">
        <v>60.05</v>
      </c>
      <c r="Q29" s="103">
        <v>57.88</v>
      </c>
      <c r="R29" s="103">
        <v>60.59</v>
      </c>
      <c r="S29" s="103">
        <v>63.62</v>
      </c>
      <c r="T29" s="103">
        <v>68.33</v>
      </c>
      <c r="U29" s="103">
        <v>71.040000000000006</v>
      </c>
      <c r="V29" s="103">
        <v>73.180000000000007</v>
      </c>
      <c r="W29" s="103">
        <v>74.290000000000006</v>
      </c>
      <c r="X29" s="103">
        <v>98.24</v>
      </c>
      <c r="Y29" s="103">
        <v>95.31</v>
      </c>
      <c r="Z29" s="103">
        <v>101</v>
      </c>
      <c r="AA29" s="103">
        <v>97.92</v>
      </c>
      <c r="AB29" s="103">
        <v>100.84</v>
      </c>
      <c r="AC29" s="103">
        <v>103.39</v>
      </c>
      <c r="AD29" s="103">
        <v>99.69</v>
      </c>
      <c r="AE29" s="103">
        <v>99.17</v>
      </c>
      <c r="AF29" s="103"/>
      <c r="AG29" s="103">
        <v>101.98</v>
      </c>
      <c r="AH29" s="103">
        <v>104.64</v>
      </c>
      <c r="AI29" s="103">
        <v>106.95</v>
      </c>
      <c r="AJ29" s="21">
        <f t="shared" si="0"/>
        <v>463.45</v>
      </c>
      <c r="AK29" s="21">
        <f t="shared" si="1"/>
        <v>482.45144999999997</v>
      </c>
    </row>
    <row r="30" spans="2:37" x14ac:dyDescent="0.25">
      <c r="B30" s="81" t="s">
        <v>529</v>
      </c>
      <c r="C30" s="81" t="s">
        <v>31</v>
      </c>
      <c r="D30" s="102"/>
      <c r="E30" s="102"/>
      <c r="F30" s="102"/>
      <c r="G30" s="102"/>
      <c r="H30" s="102"/>
      <c r="I30" s="102">
        <v>65.89</v>
      </c>
      <c r="J30" s="102">
        <v>66.36</v>
      </c>
      <c r="K30" s="103">
        <v>67.56</v>
      </c>
      <c r="L30" s="103">
        <v>67.650000000000006</v>
      </c>
      <c r="M30" s="103">
        <v>69.14</v>
      </c>
      <c r="N30" s="103">
        <v>70</v>
      </c>
      <c r="O30" s="103">
        <v>68.27</v>
      </c>
      <c r="P30" s="103">
        <v>68.05</v>
      </c>
      <c r="Q30" s="103">
        <v>70.349999999999994</v>
      </c>
      <c r="R30" s="103">
        <v>71.790000000000006</v>
      </c>
      <c r="S30" s="103">
        <v>74.42</v>
      </c>
      <c r="T30" s="103">
        <v>79.31</v>
      </c>
      <c r="U30" s="103">
        <v>81.400000000000006</v>
      </c>
      <c r="V30" s="103">
        <v>83.6</v>
      </c>
      <c r="W30" s="103">
        <v>83.79</v>
      </c>
      <c r="X30" s="103">
        <v>89.25</v>
      </c>
      <c r="Y30" s="103">
        <v>98.72</v>
      </c>
      <c r="Z30" s="103">
        <v>102.82</v>
      </c>
      <c r="AA30" s="103">
        <v>105.11</v>
      </c>
      <c r="AB30" s="103">
        <v>104.7</v>
      </c>
      <c r="AC30" s="103">
        <v>105.59</v>
      </c>
      <c r="AD30" s="103">
        <v>104.76</v>
      </c>
      <c r="AE30" s="103">
        <v>105.26</v>
      </c>
      <c r="AF30" s="103"/>
      <c r="AG30" s="103">
        <v>104.85</v>
      </c>
      <c r="AH30" s="103">
        <v>108.8</v>
      </c>
      <c r="AI30" s="103">
        <v>111.59</v>
      </c>
      <c r="AJ30" s="21">
        <f t="shared" si="0"/>
        <v>483.55666666666667</v>
      </c>
      <c r="AK30" s="21">
        <f t="shared" si="1"/>
        <v>503.38248999999996</v>
      </c>
    </row>
    <row r="31" spans="2:37" x14ac:dyDescent="0.25">
      <c r="B31" s="81" t="s">
        <v>530</v>
      </c>
      <c r="C31" s="81" t="s">
        <v>55</v>
      </c>
      <c r="D31" s="102"/>
      <c r="E31" s="102"/>
      <c r="F31" s="102"/>
      <c r="G31" s="102"/>
      <c r="H31" s="102"/>
      <c r="I31" s="102">
        <v>52.92</v>
      </c>
      <c r="J31" s="102">
        <v>54.54</v>
      </c>
      <c r="K31" s="103">
        <v>56.09</v>
      </c>
      <c r="L31" s="103">
        <v>61.13</v>
      </c>
      <c r="M31" s="103">
        <v>62.41</v>
      </c>
      <c r="N31" s="103" t="s">
        <v>1050</v>
      </c>
      <c r="O31" s="103" t="s">
        <v>1050</v>
      </c>
      <c r="P31" s="103" t="s">
        <v>1050</v>
      </c>
      <c r="Q31" s="103" t="s">
        <v>1050</v>
      </c>
      <c r="R31" s="103" t="s">
        <v>1050</v>
      </c>
      <c r="S31" s="103" t="s">
        <v>1050</v>
      </c>
      <c r="T31" s="103" t="s">
        <v>1050</v>
      </c>
      <c r="U31" s="103" t="s">
        <v>1050</v>
      </c>
      <c r="V31" s="103" t="s">
        <v>1050</v>
      </c>
      <c r="W31" s="103" t="s">
        <v>1050</v>
      </c>
      <c r="X31" s="103" t="s">
        <v>1050</v>
      </c>
      <c r="Y31" s="103" t="s">
        <v>1050</v>
      </c>
      <c r="Z31" s="103" t="s">
        <v>1050</v>
      </c>
      <c r="AA31" s="103" t="s">
        <v>1050</v>
      </c>
      <c r="AB31" s="103" t="s">
        <v>1050</v>
      </c>
      <c r="AC31" s="103" t="s">
        <v>1050</v>
      </c>
      <c r="AD31" s="103" t="s">
        <v>1050</v>
      </c>
      <c r="AE31" s="103" t="s">
        <v>1050</v>
      </c>
      <c r="AF31" s="103"/>
      <c r="AG31" s="103" t="s">
        <v>49</v>
      </c>
      <c r="AH31" s="103" t="s">
        <v>49</v>
      </c>
      <c r="AI31" s="103" t="s">
        <v>49</v>
      </c>
      <c r="AJ31" s="21" t="e">
        <f t="shared" si="0"/>
        <v>#VALUE!</v>
      </c>
      <c r="AK31" s="21" t="e">
        <f t="shared" si="1"/>
        <v>#VALUE!</v>
      </c>
    </row>
    <row r="32" spans="2:37" x14ac:dyDescent="0.25">
      <c r="B32" s="81" t="s">
        <v>510</v>
      </c>
      <c r="C32" s="81" t="s">
        <v>32</v>
      </c>
      <c r="D32" s="102"/>
      <c r="E32" s="102"/>
      <c r="F32" s="102"/>
      <c r="G32" s="102"/>
      <c r="H32" s="102"/>
      <c r="I32" s="102">
        <v>50.07</v>
      </c>
      <c r="J32" s="102">
        <v>50.56</v>
      </c>
      <c r="K32" s="103">
        <v>49.7</v>
      </c>
      <c r="L32" s="103">
        <v>54.74</v>
      </c>
      <c r="M32" s="103">
        <v>56.56</v>
      </c>
      <c r="N32" s="103">
        <v>58.84</v>
      </c>
      <c r="O32" s="103">
        <v>58.24</v>
      </c>
      <c r="P32" s="103">
        <v>60.09</v>
      </c>
      <c r="Q32" s="103">
        <v>61.27</v>
      </c>
      <c r="R32" s="103">
        <v>66.5</v>
      </c>
      <c r="S32" s="103">
        <v>70.09</v>
      </c>
      <c r="T32" s="103">
        <v>73.260000000000005</v>
      </c>
      <c r="U32" s="103">
        <v>77.42</v>
      </c>
      <c r="V32" s="103">
        <v>79.540000000000006</v>
      </c>
      <c r="W32" s="103">
        <v>80.599999999999994</v>
      </c>
      <c r="X32" s="103">
        <v>85.2</v>
      </c>
      <c r="Y32" s="103">
        <v>93.65</v>
      </c>
      <c r="Z32" s="103">
        <v>98.68</v>
      </c>
      <c r="AA32" s="103">
        <v>99.18</v>
      </c>
      <c r="AB32" s="103">
        <v>103.9</v>
      </c>
      <c r="AC32" s="103">
        <v>100.76</v>
      </c>
      <c r="AD32" s="103">
        <v>100.13</v>
      </c>
      <c r="AE32" s="103">
        <v>98.75</v>
      </c>
      <c r="AF32" s="103"/>
      <c r="AG32" s="103">
        <v>101.68</v>
      </c>
      <c r="AH32" s="103">
        <v>104.99</v>
      </c>
      <c r="AI32" s="103">
        <v>107.18</v>
      </c>
      <c r="AJ32" s="21">
        <f t="shared" si="0"/>
        <v>464.44666666666666</v>
      </c>
      <c r="AK32" s="21">
        <f t="shared" si="1"/>
        <v>483.48897999999997</v>
      </c>
    </row>
    <row r="33" spans="2:37" x14ac:dyDescent="0.25">
      <c r="B33" s="81" t="s">
        <v>531</v>
      </c>
      <c r="C33" s="81" t="s">
        <v>33</v>
      </c>
      <c r="D33" s="102"/>
      <c r="E33" s="102"/>
      <c r="F33" s="102"/>
      <c r="G33" s="102"/>
      <c r="H33" s="102"/>
      <c r="I33" s="102">
        <v>50.97</v>
      </c>
      <c r="J33" s="102">
        <v>53.08</v>
      </c>
      <c r="K33" s="103">
        <v>54.63</v>
      </c>
      <c r="L33" s="103">
        <v>54.15</v>
      </c>
      <c r="M33" s="103">
        <v>56.88</v>
      </c>
      <c r="N33" s="103">
        <v>55.23</v>
      </c>
      <c r="O33" s="103">
        <v>57.6</v>
      </c>
      <c r="P33" s="103">
        <v>59.36</v>
      </c>
      <c r="Q33" s="103">
        <v>64.41</v>
      </c>
      <c r="R33" s="103">
        <v>64.58</v>
      </c>
      <c r="S33" s="103">
        <v>69.06</v>
      </c>
      <c r="T33" s="103">
        <v>74.55</v>
      </c>
      <c r="U33" s="103">
        <v>77.44</v>
      </c>
      <c r="V33" s="103">
        <v>79.95</v>
      </c>
      <c r="W33" s="103">
        <v>81.31</v>
      </c>
      <c r="X33" s="103">
        <v>87.2</v>
      </c>
      <c r="Y33" s="103">
        <v>94.51</v>
      </c>
      <c r="Z33" s="103">
        <v>99.41</v>
      </c>
      <c r="AA33" s="103">
        <v>108.82</v>
      </c>
      <c r="AB33" s="103">
        <v>108.86</v>
      </c>
      <c r="AC33" s="103">
        <v>107.74</v>
      </c>
      <c r="AD33" s="103">
        <v>107.06</v>
      </c>
      <c r="AE33" s="103">
        <v>107.49</v>
      </c>
      <c r="AF33" s="103"/>
      <c r="AG33" s="103">
        <v>108.11</v>
      </c>
      <c r="AH33" s="103">
        <v>112.24</v>
      </c>
      <c r="AI33" s="103">
        <v>114.94</v>
      </c>
      <c r="AJ33" s="21">
        <f t="shared" si="0"/>
        <v>498.07333333333327</v>
      </c>
      <c r="AK33" s="21">
        <f t="shared" si="1"/>
        <v>518.49433999999985</v>
      </c>
    </row>
    <row r="34" spans="2:37" x14ac:dyDescent="0.25">
      <c r="B34" s="81" t="s">
        <v>511</v>
      </c>
      <c r="C34" s="81" t="s">
        <v>34</v>
      </c>
      <c r="D34" s="102"/>
      <c r="E34" s="102"/>
      <c r="F34" s="102"/>
      <c r="G34" s="102"/>
      <c r="H34" s="102"/>
      <c r="I34" s="102">
        <v>45.01</v>
      </c>
      <c r="J34" s="102">
        <v>49.21</v>
      </c>
      <c r="K34" s="103">
        <v>50.52</v>
      </c>
      <c r="L34" s="103">
        <v>58.71</v>
      </c>
      <c r="M34" s="103">
        <v>62.86</v>
      </c>
      <c r="N34" s="103">
        <v>67.67</v>
      </c>
      <c r="O34" s="103">
        <v>69.650000000000006</v>
      </c>
      <c r="P34" s="103">
        <v>70.19</v>
      </c>
      <c r="Q34" s="103">
        <v>66.760000000000005</v>
      </c>
      <c r="R34" s="103">
        <v>70.14</v>
      </c>
      <c r="S34" s="103">
        <v>73.319999999999993</v>
      </c>
      <c r="T34" s="103">
        <v>77.33</v>
      </c>
      <c r="U34" s="103">
        <v>81.36</v>
      </c>
      <c r="V34" s="103">
        <v>83.86</v>
      </c>
      <c r="W34" s="103">
        <v>86.46</v>
      </c>
      <c r="X34" s="103">
        <v>92.23</v>
      </c>
      <c r="Y34" s="103">
        <v>99.16</v>
      </c>
      <c r="Z34" s="103">
        <v>103.56</v>
      </c>
      <c r="AA34" s="103">
        <v>111.48</v>
      </c>
      <c r="AB34" s="103">
        <v>112.07</v>
      </c>
      <c r="AC34" s="103">
        <v>114.53</v>
      </c>
      <c r="AD34" s="103">
        <v>110.81</v>
      </c>
      <c r="AE34" s="103">
        <v>109.96</v>
      </c>
      <c r="AF34" s="103"/>
      <c r="AG34" s="103">
        <v>109.04</v>
      </c>
      <c r="AH34" s="103">
        <v>112.29</v>
      </c>
      <c r="AI34" s="103">
        <v>114.13</v>
      </c>
      <c r="AJ34" s="21">
        <f t="shared" si="0"/>
        <v>494.56333333333328</v>
      </c>
      <c r="AK34" s="21">
        <f t="shared" si="1"/>
        <v>514.84042999999986</v>
      </c>
    </row>
    <row r="35" spans="2:37" x14ac:dyDescent="0.25">
      <c r="B35" s="81" t="s">
        <v>532</v>
      </c>
      <c r="C35" s="81" t="s">
        <v>35</v>
      </c>
      <c r="D35" s="102"/>
      <c r="E35" s="102"/>
      <c r="F35" s="102"/>
      <c r="G35" s="102"/>
      <c r="H35" s="102"/>
      <c r="I35" s="102">
        <v>46.37</v>
      </c>
      <c r="J35" s="102">
        <v>49.36</v>
      </c>
      <c r="K35" s="103">
        <v>52.17</v>
      </c>
      <c r="L35" s="103">
        <v>59.54</v>
      </c>
      <c r="M35" s="103">
        <v>62.65</v>
      </c>
      <c r="N35" s="103">
        <v>64.47</v>
      </c>
      <c r="O35" s="103">
        <v>66.680000000000007</v>
      </c>
      <c r="P35" s="103">
        <v>68.290000000000006</v>
      </c>
      <c r="Q35" s="103">
        <v>70.08</v>
      </c>
      <c r="R35" s="103">
        <v>72.08</v>
      </c>
      <c r="S35" s="103">
        <v>70.56</v>
      </c>
      <c r="T35" s="103">
        <v>79.23</v>
      </c>
      <c r="U35" s="103">
        <v>78.27</v>
      </c>
      <c r="V35" s="103">
        <v>80.41</v>
      </c>
      <c r="W35" s="103">
        <v>80.95</v>
      </c>
      <c r="X35" s="103">
        <v>86.51</v>
      </c>
      <c r="Y35" s="103">
        <v>92.39</v>
      </c>
      <c r="Z35" s="103">
        <v>104.79</v>
      </c>
      <c r="AA35" s="103">
        <v>100.8</v>
      </c>
      <c r="AB35" s="103">
        <v>104.6</v>
      </c>
      <c r="AC35" s="103">
        <v>104.86</v>
      </c>
      <c r="AD35" s="103">
        <v>104.69</v>
      </c>
      <c r="AE35" s="103">
        <v>104.69</v>
      </c>
      <c r="AF35" s="103"/>
      <c r="AG35" s="103">
        <v>102.65</v>
      </c>
      <c r="AH35" s="103">
        <v>104.72</v>
      </c>
      <c r="AI35" s="103">
        <v>105.67</v>
      </c>
      <c r="AJ35" s="21">
        <f t="shared" si="0"/>
        <v>457.90333333333331</v>
      </c>
      <c r="AK35" s="21">
        <f t="shared" si="1"/>
        <v>476.67736999999994</v>
      </c>
    </row>
    <row r="36" spans="2:37" x14ac:dyDescent="0.25">
      <c r="B36" s="81" t="s">
        <v>512</v>
      </c>
      <c r="C36" s="81" t="s">
        <v>36</v>
      </c>
      <c r="D36" s="102"/>
      <c r="E36" s="102"/>
      <c r="F36" s="102"/>
      <c r="G36" s="102"/>
      <c r="H36" s="102"/>
      <c r="I36" s="102">
        <v>59.68</v>
      </c>
      <c r="J36" s="102">
        <v>60.17</v>
      </c>
      <c r="K36" s="103">
        <v>60.79</v>
      </c>
      <c r="L36" s="103">
        <v>65.61</v>
      </c>
      <c r="M36" s="103">
        <v>66.95</v>
      </c>
      <c r="N36" s="103">
        <v>70.05</v>
      </c>
      <c r="O36" s="103">
        <v>72.48</v>
      </c>
      <c r="P36" s="103">
        <v>77.48</v>
      </c>
      <c r="Q36" s="103">
        <v>81.62</v>
      </c>
      <c r="R36" s="103">
        <v>86.98</v>
      </c>
      <c r="S36" s="103">
        <v>94.63</v>
      </c>
      <c r="T36" s="103">
        <v>99.84</v>
      </c>
      <c r="U36" s="103">
        <v>105.06</v>
      </c>
      <c r="V36" s="103">
        <v>108.07</v>
      </c>
      <c r="W36" s="103">
        <v>104.64</v>
      </c>
      <c r="X36" s="103">
        <v>112.49</v>
      </c>
      <c r="Y36" s="103">
        <v>120.85</v>
      </c>
      <c r="Z36" s="103">
        <v>130.83000000000001</v>
      </c>
      <c r="AA36" s="103">
        <v>125.85</v>
      </c>
      <c r="AB36" s="103">
        <v>128.44999999999999</v>
      </c>
      <c r="AC36" s="103">
        <v>128.85</v>
      </c>
      <c r="AD36" s="103">
        <v>128.13999999999999</v>
      </c>
      <c r="AE36" s="103">
        <v>126.35</v>
      </c>
      <c r="AF36" s="103"/>
      <c r="AG36" s="103">
        <v>125.2</v>
      </c>
      <c r="AH36" s="103">
        <v>128.49</v>
      </c>
      <c r="AI36" s="103">
        <v>129.75</v>
      </c>
      <c r="AJ36" s="21">
        <f t="shared" si="0"/>
        <v>562.25</v>
      </c>
      <c r="AK36" s="21">
        <f t="shared" si="1"/>
        <v>585.30224999999996</v>
      </c>
    </row>
    <row r="37" spans="2:37" x14ac:dyDescent="0.25">
      <c r="B37" s="81" t="s">
        <v>513</v>
      </c>
      <c r="C37" s="81" t="s">
        <v>37</v>
      </c>
      <c r="D37" s="102"/>
      <c r="E37" s="102"/>
      <c r="F37" s="102"/>
      <c r="G37" s="102"/>
      <c r="H37" s="102"/>
      <c r="I37" s="102">
        <v>64.62</v>
      </c>
      <c r="J37" s="102">
        <v>66.650000000000006</v>
      </c>
      <c r="K37" s="103">
        <v>68.62</v>
      </c>
      <c r="L37" s="103">
        <v>73.959999999999994</v>
      </c>
      <c r="M37" s="103">
        <v>76.150000000000006</v>
      </c>
      <c r="N37" s="103">
        <v>77.84</v>
      </c>
      <c r="O37" s="103">
        <v>81.3</v>
      </c>
      <c r="P37" s="103">
        <v>81.59</v>
      </c>
      <c r="Q37" s="103">
        <v>84.26</v>
      </c>
      <c r="R37" s="103">
        <v>87.08</v>
      </c>
      <c r="S37" s="103">
        <v>90.22</v>
      </c>
      <c r="T37" s="103">
        <v>93.96</v>
      </c>
      <c r="U37" s="103">
        <v>93.64</v>
      </c>
      <c r="V37" s="103">
        <v>96.61</v>
      </c>
      <c r="W37" s="103">
        <v>98.03</v>
      </c>
      <c r="X37" s="103">
        <v>106.03</v>
      </c>
      <c r="Y37" s="103">
        <v>111.43</v>
      </c>
      <c r="Z37" s="103">
        <v>117.92</v>
      </c>
      <c r="AA37" s="103">
        <v>122.19</v>
      </c>
      <c r="AB37" s="103">
        <v>126.14</v>
      </c>
      <c r="AC37" s="103">
        <v>131.87</v>
      </c>
      <c r="AD37" s="103">
        <v>129.97999999999999</v>
      </c>
      <c r="AE37" s="103">
        <v>127.09</v>
      </c>
      <c r="AF37" s="103"/>
      <c r="AG37" s="103">
        <v>121.27</v>
      </c>
      <c r="AH37" s="103">
        <v>124.56</v>
      </c>
      <c r="AI37" s="103">
        <v>126.76</v>
      </c>
      <c r="AJ37" s="21">
        <f t="shared" si="0"/>
        <v>549.29333333333329</v>
      </c>
      <c r="AK37" s="21">
        <f t="shared" si="1"/>
        <v>571.81435999999997</v>
      </c>
    </row>
    <row r="41" spans="2:37" x14ac:dyDescent="0.25">
      <c r="B41" s="88"/>
    </row>
    <row r="42" spans="2:37" x14ac:dyDescent="0.25">
      <c r="B42" s="130" t="s">
        <v>1064</v>
      </c>
    </row>
    <row r="43" spans="2:37" x14ac:dyDescent="0.25">
      <c r="B43" s="81" t="s">
        <v>1065</v>
      </c>
    </row>
    <row r="44" spans="2:37" x14ac:dyDescent="0.25">
      <c r="B44" s="131" t="s">
        <v>1066</v>
      </c>
    </row>
    <row r="45" spans="2:37" x14ac:dyDescent="0.25">
      <c r="B45" s="131" t="s">
        <v>1067</v>
      </c>
    </row>
    <row r="47" spans="2:37" x14ac:dyDescent="0.25">
      <c r="B47" s="132" t="s">
        <v>1052</v>
      </c>
    </row>
    <row r="48" spans="2:37" x14ac:dyDescent="0.25">
      <c r="B48" s="133" t="s">
        <v>1068</v>
      </c>
    </row>
    <row r="49" spans="2:2" x14ac:dyDescent="0.25">
      <c r="B49" s="133" t="s">
        <v>1069</v>
      </c>
    </row>
    <row r="50" spans="2:2" x14ac:dyDescent="0.25">
      <c r="B50" s="133" t="s">
        <v>1070</v>
      </c>
    </row>
    <row r="51" spans="2:2" x14ac:dyDescent="0.25">
      <c r="B51" s="133" t="s">
        <v>1071</v>
      </c>
    </row>
    <row r="52" spans="2:2" x14ac:dyDescent="0.25">
      <c r="B52" s="133" t="s">
        <v>1072</v>
      </c>
    </row>
    <row r="53" spans="2:2" x14ac:dyDescent="0.25">
      <c r="B53" s="133" t="s">
        <v>1073</v>
      </c>
    </row>
    <row r="54" spans="2:2" x14ac:dyDescent="0.25">
      <c r="B54" s="133" t="s">
        <v>1074</v>
      </c>
    </row>
    <row r="55" spans="2:2" x14ac:dyDescent="0.25">
      <c r="B55" s="134" t="s">
        <v>1075</v>
      </c>
    </row>
    <row r="56" spans="2:2" x14ac:dyDescent="0.25">
      <c r="B56" s="134" t="s">
        <v>1076</v>
      </c>
    </row>
    <row r="57" spans="2:2" x14ac:dyDescent="0.25">
      <c r="B57" s="134" t="s">
        <v>1077</v>
      </c>
    </row>
    <row r="58" spans="2:2" x14ac:dyDescent="0.25">
      <c r="B58" s="135"/>
    </row>
    <row r="59" spans="2:2" x14ac:dyDescent="0.25">
      <c r="B59" s="136" t="s">
        <v>1078</v>
      </c>
    </row>
    <row r="60" spans="2:2" x14ac:dyDescent="0.25">
      <c r="B60" s="137" t="s">
        <v>1079</v>
      </c>
    </row>
    <row r="61" spans="2:2" x14ac:dyDescent="0.25">
      <c r="B61" s="137" t="s">
        <v>1080</v>
      </c>
    </row>
    <row r="62" spans="2:2" x14ac:dyDescent="0.25">
      <c r="B62" s="138" t="s">
        <v>1081</v>
      </c>
    </row>
    <row r="63" spans="2:2" x14ac:dyDescent="0.25">
      <c r="B63" s="138" t="s">
        <v>1082</v>
      </c>
    </row>
    <row r="65" spans="2:2" x14ac:dyDescent="0.25">
      <c r="B65" s="109" t="s">
        <v>1061</v>
      </c>
    </row>
    <row r="66" spans="2:2" x14ac:dyDescent="0.25">
      <c r="B66" s="139" t="s">
        <v>1062</v>
      </c>
    </row>
    <row r="67" spans="2:2" x14ac:dyDescent="0.25">
      <c r="B67" s="139"/>
    </row>
    <row r="68" spans="2:2" x14ac:dyDescent="0.25">
      <c r="B68" s="70" t="s">
        <v>1458</v>
      </c>
    </row>
    <row r="69" spans="2:2" x14ac:dyDescent="0.25">
      <c r="B69" s="70" t="s">
        <v>1063</v>
      </c>
    </row>
  </sheetData>
  <sheetProtection algorithmName="SHA-512" hashValue="rgGbxhWZcgVp+cb5lgxJq6c5xarBCd/hCuUlzOs0Ymvk2BAwIHYPHAs+rxldyu0Nyh7YbzAQS3Ang7e//9VxlA==" saltValue="/MPL+MDilg/s4dFScuaDpQ==" spinCount="100000" sheet="1" objects="1" scenarios="1"/>
  <mergeCells count="1">
    <mergeCell ref="AJ1:AK1"/>
  </mergeCells>
  <hyperlinks>
    <hyperlink ref="B66" r:id="rId1" xr:uid="{00000000-0004-0000-10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3A2AB-EF75-4526-A883-36300274BABD}">
  <dimension ref="A1:J662"/>
  <sheetViews>
    <sheetView zoomScaleNormal="100" workbookViewId="0">
      <selection activeCell="A29" sqref="A29"/>
    </sheetView>
  </sheetViews>
  <sheetFormatPr defaultColWidth="9.140625" defaultRowHeight="12.75" x14ac:dyDescent="0.2"/>
  <cols>
    <col min="1" max="1" width="31.42578125" style="129" customWidth="1"/>
    <col min="2" max="9" width="12" style="129" customWidth="1"/>
    <col min="10" max="16384" width="9.140625" style="129"/>
  </cols>
  <sheetData>
    <row r="1" spans="1:10" x14ac:dyDescent="0.2">
      <c r="A1" s="101" t="s">
        <v>1103</v>
      </c>
    </row>
    <row r="2" spans="1:10" x14ac:dyDescent="0.2">
      <c r="A2" s="111" t="s">
        <v>1102</v>
      </c>
    </row>
    <row r="6" spans="1:10" ht="14.45" customHeight="1" x14ac:dyDescent="0.2">
      <c r="A6" s="301" t="s">
        <v>1101</v>
      </c>
      <c r="B6" s="303" t="s">
        <v>1100</v>
      </c>
      <c r="C6" s="299"/>
      <c r="D6" s="303" t="s">
        <v>1099</v>
      </c>
      <c r="E6" s="300"/>
      <c r="F6" s="303" t="s">
        <v>1098</v>
      </c>
      <c r="G6" s="300"/>
      <c r="H6" s="299" t="s">
        <v>1097</v>
      </c>
      <c r="I6" s="300"/>
    </row>
    <row r="7" spans="1:10" ht="25.5" x14ac:dyDescent="0.2">
      <c r="A7" s="302"/>
      <c r="B7" s="116" t="s">
        <v>1096</v>
      </c>
      <c r="C7" s="114" t="s">
        <v>1095</v>
      </c>
      <c r="D7" s="115" t="s">
        <v>1096</v>
      </c>
      <c r="E7" s="117" t="s">
        <v>1095</v>
      </c>
      <c r="F7" s="115" t="s">
        <v>1096</v>
      </c>
      <c r="G7" s="117" t="s">
        <v>1095</v>
      </c>
      <c r="H7" s="116" t="s">
        <v>1096</v>
      </c>
      <c r="I7" s="117" t="s">
        <v>1095</v>
      </c>
    </row>
    <row r="8" spans="1:10" x14ac:dyDescent="0.2">
      <c r="A8" s="118" t="s">
        <v>1094</v>
      </c>
      <c r="B8" s="119">
        <v>3145</v>
      </c>
      <c r="C8" s="121">
        <v>4903</v>
      </c>
      <c r="D8" s="119">
        <v>1990</v>
      </c>
      <c r="E8" s="121">
        <v>3122</v>
      </c>
      <c r="F8" s="119">
        <v>1686</v>
      </c>
      <c r="G8" s="121">
        <v>2616</v>
      </c>
      <c r="H8" s="120">
        <v>1287</v>
      </c>
      <c r="I8" s="121">
        <v>1982</v>
      </c>
      <c r="J8" s="128"/>
    </row>
    <row r="9" spans="1:10" x14ac:dyDescent="0.2">
      <c r="A9" s="122" t="s">
        <v>1093</v>
      </c>
      <c r="B9" s="123">
        <v>1978</v>
      </c>
      <c r="C9" s="124">
        <v>3156</v>
      </c>
      <c r="D9" s="123">
        <v>1201</v>
      </c>
      <c r="E9" s="124">
        <v>1941</v>
      </c>
      <c r="F9" s="123">
        <v>941</v>
      </c>
      <c r="G9" s="124">
        <v>1510</v>
      </c>
      <c r="H9" s="128">
        <v>651</v>
      </c>
      <c r="I9" s="124">
        <v>1028</v>
      </c>
      <c r="J9" s="128"/>
    </row>
    <row r="10" spans="1:10" x14ac:dyDescent="0.2">
      <c r="A10" s="122" t="s">
        <v>1092</v>
      </c>
      <c r="B10" s="123">
        <v>1552</v>
      </c>
      <c r="C10" s="124">
        <v>2491</v>
      </c>
      <c r="D10" s="123">
        <v>1029</v>
      </c>
      <c r="E10" s="124">
        <v>1656</v>
      </c>
      <c r="F10" s="123">
        <v>846</v>
      </c>
      <c r="G10" s="124">
        <v>1345</v>
      </c>
      <c r="H10" s="128">
        <v>612</v>
      </c>
      <c r="I10" s="124">
        <v>959</v>
      </c>
      <c r="J10" s="128"/>
    </row>
    <row r="11" spans="1:10" x14ac:dyDescent="0.2">
      <c r="A11" s="122" t="s">
        <v>1091</v>
      </c>
      <c r="B11" s="123">
        <v>934</v>
      </c>
      <c r="C11" s="124">
        <v>1503</v>
      </c>
      <c r="D11" s="123">
        <v>590</v>
      </c>
      <c r="E11" s="124">
        <v>951</v>
      </c>
      <c r="F11" s="123">
        <v>477</v>
      </c>
      <c r="G11" s="124">
        <v>767</v>
      </c>
      <c r="H11" s="128">
        <v>394</v>
      </c>
      <c r="I11" s="124">
        <v>606</v>
      </c>
      <c r="J11" s="128"/>
    </row>
    <row r="12" spans="1:10" x14ac:dyDescent="0.2">
      <c r="A12" s="122" t="s">
        <v>1090</v>
      </c>
      <c r="B12" s="123">
        <v>1466</v>
      </c>
      <c r="C12" s="124">
        <v>2305</v>
      </c>
      <c r="D12" s="123">
        <v>939</v>
      </c>
      <c r="E12" s="124">
        <v>1512</v>
      </c>
      <c r="F12" s="123">
        <v>771</v>
      </c>
      <c r="G12" s="124">
        <v>1229</v>
      </c>
      <c r="H12" s="128">
        <v>559</v>
      </c>
      <c r="I12" s="124">
        <v>865</v>
      </c>
      <c r="J12" s="128"/>
    </row>
    <row r="13" spans="1:10" x14ac:dyDescent="0.2">
      <c r="A13" s="122" t="s">
        <v>1089</v>
      </c>
      <c r="B13" s="123">
        <v>1169</v>
      </c>
      <c r="C13" s="124">
        <v>1872</v>
      </c>
      <c r="D13" s="123">
        <v>686</v>
      </c>
      <c r="E13" s="124">
        <v>1114</v>
      </c>
      <c r="F13" s="123">
        <v>557</v>
      </c>
      <c r="G13" s="124">
        <v>896</v>
      </c>
      <c r="H13" s="128">
        <v>417</v>
      </c>
      <c r="I13" s="124">
        <v>664</v>
      </c>
      <c r="J13" s="128"/>
    </row>
    <row r="14" spans="1:10" x14ac:dyDescent="0.2">
      <c r="A14" s="122" t="s">
        <v>1088</v>
      </c>
      <c r="B14" s="123">
        <v>1035</v>
      </c>
      <c r="C14" s="124">
        <v>1702</v>
      </c>
      <c r="D14" s="123">
        <v>637</v>
      </c>
      <c r="E14" s="124">
        <v>1045</v>
      </c>
      <c r="F14" s="123">
        <v>463</v>
      </c>
      <c r="G14" s="124">
        <v>748</v>
      </c>
      <c r="H14" s="128">
        <v>412</v>
      </c>
      <c r="I14" s="124">
        <v>666</v>
      </c>
      <c r="J14" s="128"/>
    </row>
    <row r="15" spans="1:10" x14ac:dyDescent="0.2">
      <c r="A15" s="122" t="s">
        <v>1087</v>
      </c>
      <c r="B15" s="123">
        <v>1026</v>
      </c>
      <c r="C15" s="124">
        <v>1671</v>
      </c>
      <c r="D15" s="123">
        <v>636</v>
      </c>
      <c r="E15" s="124">
        <v>1045</v>
      </c>
      <c r="F15" s="123">
        <v>522</v>
      </c>
      <c r="G15" s="124">
        <v>850</v>
      </c>
      <c r="H15" s="128">
        <v>382</v>
      </c>
      <c r="I15" s="124">
        <v>613</v>
      </c>
      <c r="J15" s="128"/>
    </row>
    <row r="16" spans="1:10" x14ac:dyDescent="0.2">
      <c r="A16" s="122" t="s">
        <v>1086</v>
      </c>
      <c r="B16" s="123">
        <v>955</v>
      </c>
      <c r="C16" s="124">
        <v>1511</v>
      </c>
      <c r="D16" s="123">
        <v>568</v>
      </c>
      <c r="E16" s="124">
        <v>886</v>
      </c>
      <c r="F16" s="123">
        <v>454</v>
      </c>
      <c r="G16" s="124">
        <v>703</v>
      </c>
      <c r="H16" s="128">
        <v>372</v>
      </c>
      <c r="I16" s="124">
        <v>553</v>
      </c>
      <c r="J16" s="128"/>
    </row>
    <row r="17" spans="1:10" x14ac:dyDescent="0.2">
      <c r="A17" s="122" t="s">
        <v>1085</v>
      </c>
      <c r="B17" s="123">
        <v>954</v>
      </c>
      <c r="C17" s="124">
        <v>1556</v>
      </c>
      <c r="D17" s="123">
        <v>581</v>
      </c>
      <c r="E17" s="124">
        <v>950</v>
      </c>
      <c r="F17" s="123">
        <v>463</v>
      </c>
      <c r="G17" s="124">
        <v>747</v>
      </c>
      <c r="H17" s="128">
        <v>387</v>
      </c>
      <c r="I17" s="124">
        <v>620</v>
      </c>
      <c r="J17" s="128"/>
    </row>
    <row r="18" spans="1:10" x14ac:dyDescent="0.2">
      <c r="A18" s="122" t="s">
        <v>1084</v>
      </c>
      <c r="B18" s="123">
        <v>756</v>
      </c>
      <c r="C18" s="124">
        <v>1253</v>
      </c>
      <c r="D18" s="123">
        <v>453</v>
      </c>
      <c r="E18" s="124">
        <v>736</v>
      </c>
      <c r="F18" s="123">
        <v>362</v>
      </c>
      <c r="G18" s="124">
        <v>580</v>
      </c>
      <c r="H18" s="128">
        <v>289</v>
      </c>
      <c r="I18" s="124">
        <v>465</v>
      </c>
      <c r="J18" s="128"/>
    </row>
    <row r="19" spans="1:10" x14ac:dyDescent="0.2">
      <c r="A19" s="125" t="s">
        <v>1083</v>
      </c>
      <c r="B19" s="100">
        <v>728</v>
      </c>
      <c r="C19" s="127">
        <v>1185</v>
      </c>
      <c r="D19" s="100">
        <v>466</v>
      </c>
      <c r="E19" s="127">
        <v>747</v>
      </c>
      <c r="F19" s="100">
        <v>342</v>
      </c>
      <c r="G19" s="127">
        <v>538</v>
      </c>
      <c r="H19" s="126">
        <v>358</v>
      </c>
      <c r="I19" s="127">
        <v>563</v>
      </c>
      <c r="J19" s="128"/>
    </row>
    <row r="20" spans="1:10" ht="15" x14ac:dyDescent="0.25">
      <c r="D20"/>
    </row>
    <row r="21" spans="1:10" ht="15" x14ac:dyDescent="0.25">
      <c r="A21" s="301" t="s">
        <v>1101</v>
      </c>
      <c r="B21" s="302"/>
      <c r="C21" s="118" t="s">
        <v>1094</v>
      </c>
      <c r="D21"/>
    </row>
    <row r="22" spans="1:10" ht="26.25" x14ac:dyDescent="0.25">
      <c r="A22" s="112" t="s">
        <v>1100</v>
      </c>
      <c r="B22" s="114" t="s">
        <v>1095</v>
      </c>
      <c r="C22" s="121">
        <v>4903</v>
      </c>
      <c r="D22"/>
    </row>
    <row r="23" spans="1:10" ht="26.25" x14ac:dyDescent="0.25">
      <c r="A23" s="113" t="s">
        <v>1099</v>
      </c>
      <c r="B23" s="117" t="s">
        <v>1095</v>
      </c>
      <c r="C23" s="121">
        <v>3122</v>
      </c>
      <c r="D23"/>
    </row>
    <row r="24" spans="1:10" ht="26.25" x14ac:dyDescent="0.25">
      <c r="A24" s="113" t="s">
        <v>1098</v>
      </c>
      <c r="B24" s="117" t="s">
        <v>1095</v>
      </c>
      <c r="C24" s="121">
        <v>2616</v>
      </c>
      <c r="D24"/>
    </row>
    <row r="25" spans="1:10" ht="26.25" x14ac:dyDescent="0.25">
      <c r="A25" s="113" t="s">
        <v>1097</v>
      </c>
      <c r="B25" s="117" t="s">
        <v>1095</v>
      </c>
      <c r="C25" s="121">
        <v>1982</v>
      </c>
      <c r="D25"/>
    </row>
    <row r="26" spans="1:10" ht="15" x14ac:dyDescent="0.25">
      <c r="D26"/>
    </row>
    <row r="27" spans="1:10" ht="15" x14ac:dyDescent="0.25">
      <c r="D27"/>
    </row>
    <row r="28" spans="1:10" ht="15" x14ac:dyDescent="0.25">
      <c r="A28" s="206" t="s">
        <v>1459</v>
      </c>
      <c r="D28"/>
    </row>
    <row r="29" spans="1:10" ht="15" x14ac:dyDescent="0.25">
      <c r="D29"/>
    </row>
    <row r="30" spans="1:10" ht="15" x14ac:dyDescent="0.25">
      <c r="D30"/>
    </row>
    <row r="31" spans="1:10" ht="15" x14ac:dyDescent="0.25">
      <c r="D31"/>
    </row>
    <row r="32" spans="1:10" ht="15" x14ac:dyDescent="0.25">
      <c r="D32"/>
    </row>
    <row r="33" spans="4:4" ht="15" x14ac:dyDescent="0.25">
      <c r="D33"/>
    </row>
    <row r="34" spans="4:4" ht="15" x14ac:dyDescent="0.25">
      <c r="D34"/>
    </row>
    <row r="35" spans="4:4" ht="15" x14ac:dyDescent="0.25">
      <c r="D35"/>
    </row>
    <row r="36" spans="4:4" ht="15" x14ac:dyDescent="0.25">
      <c r="D36"/>
    </row>
    <row r="37" spans="4:4" ht="15" x14ac:dyDescent="0.25">
      <c r="D37"/>
    </row>
    <row r="38" spans="4:4" ht="15" x14ac:dyDescent="0.25">
      <c r="D38"/>
    </row>
    <row r="39" spans="4:4" ht="15" x14ac:dyDescent="0.25">
      <c r="D39"/>
    </row>
    <row r="40" spans="4:4" ht="15" x14ac:dyDescent="0.25">
      <c r="D40"/>
    </row>
    <row r="41" spans="4:4" ht="15" x14ac:dyDescent="0.25">
      <c r="D41"/>
    </row>
    <row r="42" spans="4:4" ht="15" x14ac:dyDescent="0.25">
      <c r="D42"/>
    </row>
    <row r="43" spans="4:4" ht="15" x14ac:dyDescent="0.25">
      <c r="D43"/>
    </row>
    <row r="44" spans="4:4" ht="15" x14ac:dyDescent="0.25">
      <c r="D44"/>
    </row>
    <row r="45" spans="4:4" ht="15" x14ac:dyDescent="0.25">
      <c r="D45"/>
    </row>
    <row r="46" spans="4:4" ht="15" x14ac:dyDescent="0.25">
      <c r="D46"/>
    </row>
    <row r="47" spans="4:4" ht="15" x14ac:dyDescent="0.25">
      <c r="D47"/>
    </row>
    <row r="48" spans="4:4" ht="15" x14ac:dyDescent="0.25">
      <c r="D48"/>
    </row>
    <row r="49" spans="4:4" ht="15" x14ac:dyDescent="0.25">
      <c r="D49"/>
    </row>
    <row r="50" spans="4:4" ht="15" x14ac:dyDescent="0.25">
      <c r="D50"/>
    </row>
    <row r="51" spans="4:4" ht="15" x14ac:dyDescent="0.25">
      <c r="D51"/>
    </row>
    <row r="52" spans="4:4" ht="15" x14ac:dyDescent="0.25">
      <c r="D52"/>
    </row>
    <row r="53" spans="4:4" ht="15" x14ac:dyDescent="0.25">
      <c r="D53"/>
    </row>
    <row r="54" spans="4:4" ht="15" x14ac:dyDescent="0.25">
      <c r="D54"/>
    </row>
    <row r="55" spans="4:4" ht="15" x14ac:dyDescent="0.25">
      <c r="D55"/>
    </row>
    <row r="56" spans="4:4" ht="15" x14ac:dyDescent="0.25">
      <c r="D56"/>
    </row>
    <row r="57" spans="4:4" ht="15" x14ac:dyDescent="0.25">
      <c r="D57"/>
    </row>
    <row r="58" spans="4:4" ht="15" x14ac:dyDescent="0.25">
      <c r="D58"/>
    </row>
    <row r="59" spans="4:4" ht="15" x14ac:dyDescent="0.25">
      <c r="D59"/>
    </row>
    <row r="60" spans="4:4" ht="15" x14ac:dyDescent="0.25">
      <c r="D60"/>
    </row>
    <row r="61" spans="4:4" ht="15" x14ac:dyDescent="0.25">
      <c r="D61"/>
    </row>
    <row r="62" spans="4:4" ht="15" x14ac:dyDescent="0.25">
      <c r="D62"/>
    </row>
    <row r="63" spans="4:4" ht="15" x14ac:dyDescent="0.25">
      <c r="D63"/>
    </row>
    <row r="64" spans="4:4" ht="15" x14ac:dyDescent="0.25">
      <c r="D64"/>
    </row>
    <row r="65" spans="4:4" ht="15" x14ac:dyDescent="0.25">
      <c r="D65"/>
    </row>
    <row r="66" spans="4:4" ht="15" x14ac:dyDescent="0.25">
      <c r="D66"/>
    </row>
    <row r="67" spans="4:4" ht="15" x14ac:dyDescent="0.25">
      <c r="D67"/>
    </row>
    <row r="68" spans="4:4" ht="15" x14ac:dyDescent="0.25">
      <c r="D68"/>
    </row>
    <row r="69" spans="4:4" ht="15" x14ac:dyDescent="0.25">
      <c r="D69"/>
    </row>
    <row r="70" spans="4:4" ht="15" x14ac:dyDescent="0.25">
      <c r="D70"/>
    </row>
    <row r="71" spans="4:4" ht="15" x14ac:dyDescent="0.25">
      <c r="D71"/>
    </row>
    <row r="72" spans="4:4" ht="15" x14ac:dyDescent="0.25">
      <c r="D72"/>
    </row>
    <row r="73" spans="4:4" ht="15" x14ac:dyDescent="0.25">
      <c r="D73"/>
    </row>
    <row r="74" spans="4:4" ht="15" x14ac:dyDescent="0.25">
      <c r="D74"/>
    </row>
    <row r="75" spans="4:4" ht="15" x14ac:dyDescent="0.25">
      <c r="D75"/>
    </row>
    <row r="76" spans="4:4" ht="15" x14ac:dyDescent="0.25">
      <c r="D76"/>
    </row>
    <row r="77" spans="4:4" ht="15" x14ac:dyDescent="0.25">
      <c r="D77"/>
    </row>
    <row r="78" spans="4:4" ht="15" x14ac:dyDescent="0.25">
      <c r="D78"/>
    </row>
    <row r="79" spans="4:4" ht="15" x14ac:dyDescent="0.25">
      <c r="D79"/>
    </row>
    <row r="80" spans="4:4" ht="15" x14ac:dyDescent="0.25">
      <c r="D80"/>
    </row>
    <row r="81" spans="4:4" ht="15" x14ac:dyDescent="0.25">
      <c r="D81"/>
    </row>
    <row r="82" spans="4:4" ht="15" x14ac:dyDescent="0.25">
      <c r="D82"/>
    </row>
    <row r="83" spans="4:4" ht="15" x14ac:dyDescent="0.25">
      <c r="D83"/>
    </row>
    <row r="84" spans="4:4" ht="15" x14ac:dyDescent="0.25">
      <c r="D84"/>
    </row>
    <row r="85" spans="4:4" ht="15" x14ac:dyDescent="0.25">
      <c r="D85"/>
    </row>
    <row r="86" spans="4:4" ht="15" x14ac:dyDescent="0.25">
      <c r="D86"/>
    </row>
    <row r="87" spans="4:4" ht="15" x14ac:dyDescent="0.25">
      <c r="D87"/>
    </row>
    <row r="88" spans="4:4" ht="15" x14ac:dyDescent="0.25">
      <c r="D88"/>
    </row>
    <row r="89" spans="4:4" ht="15" x14ac:dyDescent="0.25">
      <c r="D89"/>
    </row>
    <row r="90" spans="4:4" ht="15" x14ac:dyDescent="0.25">
      <c r="D90"/>
    </row>
    <row r="91" spans="4:4" ht="15" x14ac:dyDescent="0.25">
      <c r="D91"/>
    </row>
    <row r="92" spans="4:4" ht="15" x14ac:dyDescent="0.25">
      <c r="D92"/>
    </row>
    <row r="93" spans="4:4" ht="15" x14ac:dyDescent="0.25">
      <c r="D93"/>
    </row>
    <row r="94" spans="4:4" ht="15" x14ac:dyDescent="0.25">
      <c r="D94"/>
    </row>
    <row r="95" spans="4:4" ht="15" x14ac:dyDescent="0.25">
      <c r="D95"/>
    </row>
    <row r="96" spans="4:4" ht="15" x14ac:dyDescent="0.25">
      <c r="D96"/>
    </row>
    <row r="97" spans="4:4" ht="15" x14ac:dyDescent="0.25">
      <c r="D97"/>
    </row>
    <row r="98" spans="4:4" ht="15" x14ac:dyDescent="0.25">
      <c r="D98"/>
    </row>
    <row r="99" spans="4:4" ht="15" x14ac:dyDescent="0.25">
      <c r="D99"/>
    </row>
    <row r="100" spans="4:4" ht="15" x14ac:dyDescent="0.25">
      <c r="D100"/>
    </row>
    <row r="101" spans="4:4" ht="15" x14ac:dyDescent="0.25">
      <c r="D101"/>
    </row>
    <row r="102" spans="4:4" ht="15" x14ac:dyDescent="0.25">
      <c r="D102"/>
    </row>
    <row r="103" spans="4:4" ht="15" x14ac:dyDescent="0.25">
      <c r="D103"/>
    </row>
    <row r="104" spans="4:4" ht="15" x14ac:dyDescent="0.25">
      <c r="D104"/>
    </row>
    <row r="105" spans="4:4" ht="15" x14ac:dyDescent="0.25">
      <c r="D105"/>
    </row>
    <row r="106" spans="4:4" ht="15" x14ac:dyDescent="0.25">
      <c r="D106"/>
    </row>
    <row r="107" spans="4:4" ht="15" x14ac:dyDescent="0.25">
      <c r="D107"/>
    </row>
    <row r="108" spans="4:4" ht="15" x14ac:dyDescent="0.25">
      <c r="D108"/>
    </row>
    <row r="109" spans="4:4" ht="15" x14ac:dyDescent="0.25">
      <c r="D109"/>
    </row>
    <row r="110" spans="4:4" ht="15" x14ac:dyDescent="0.25">
      <c r="D110"/>
    </row>
    <row r="111" spans="4:4" ht="15" x14ac:dyDescent="0.25">
      <c r="D111"/>
    </row>
    <row r="112" spans="4:4" ht="15" x14ac:dyDescent="0.25">
      <c r="D112"/>
    </row>
    <row r="113" spans="4:4" ht="15" x14ac:dyDescent="0.25">
      <c r="D113"/>
    </row>
    <row r="114" spans="4:4" ht="15" x14ac:dyDescent="0.25">
      <c r="D114"/>
    </row>
    <row r="115" spans="4:4" ht="15" x14ac:dyDescent="0.25">
      <c r="D115"/>
    </row>
    <row r="116" spans="4:4" ht="15" x14ac:dyDescent="0.25">
      <c r="D116"/>
    </row>
    <row r="117" spans="4:4" ht="15" x14ac:dyDescent="0.25">
      <c r="D117"/>
    </row>
    <row r="118" spans="4:4" ht="15" x14ac:dyDescent="0.25">
      <c r="D118"/>
    </row>
    <row r="119" spans="4:4" ht="15" x14ac:dyDescent="0.25">
      <c r="D119"/>
    </row>
    <row r="120" spans="4:4" ht="15" x14ac:dyDescent="0.25">
      <c r="D120"/>
    </row>
    <row r="121" spans="4:4" ht="15" x14ac:dyDescent="0.25">
      <c r="D121"/>
    </row>
    <row r="122" spans="4:4" ht="15" x14ac:dyDescent="0.25">
      <c r="D122"/>
    </row>
    <row r="123" spans="4:4" ht="15" x14ac:dyDescent="0.25">
      <c r="D123"/>
    </row>
    <row r="124" spans="4:4" ht="15" x14ac:dyDescent="0.25">
      <c r="D124"/>
    </row>
    <row r="125" spans="4:4" ht="15" x14ac:dyDescent="0.25">
      <c r="D125"/>
    </row>
    <row r="126" spans="4:4" ht="15" x14ac:dyDescent="0.25">
      <c r="D126"/>
    </row>
    <row r="127" spans="4:4" ht="15" x14ac:dyDescent="0.25">
      <c r="D127"/>
    </row>
    <row r="128" spans="4:4" ht="15" x14ac:dyDescent="0.25">
      <c r="D128"/>
    </row>
    <row r="129" spans="4:4" ht="15" x14ac:dyDescent="0.25">
      <c r="D129"/>
    </row>
    <row r="130" spans="4:4" ht="15" x14ac:dyDescent="0.25">
      <c r="D130"/>
    </row>
    <row r="131" spans="4:4" ht="15" x14ac:dyDescent="0.25">
      <c r="D131"/>
    </row>
    <row r="132" spans="4:4" ht="15" x14ac:dyDescent="0.25">
      <c r="D132"/>
    </row>
    <row r="133" spans="4:4" ht="15" x14ac:dyDescent="0.25">
      <c r="D133"/>
    </row>
    <row r="134" spans="4:4" ht="15" x14ac:dyDescent="0.25">
      <c r="D134"/>
    </row>
    <row r="135" spans="4:4" ht="15" x14ac:dyDescent="0.25">
      <c r="D135"/>
    </row>
    <row r="136" spans="4:4" ht="15" x14ac:dyDescent="0.25">
      <c r="D136"/>
    </row>
    <row r="137" spans="4:4" ht="15" x14ac:dyDescent="0.25">
      <c r="D137"/>
    </row>
    <row r="138" spans="4:4" ht="15" x14ac:dyDescent="0.25">
      <c r="D138"/>
    </row>
    <row r="139" spans="4:4" ht="15" x14ac:dyDescent="0.25">
      <c r="D139"/>
    </row>
    <row r="140" spans="4:4" ht="15" x14ac:dyDescent="0.25">
      <c r="D140"/>
    </row>
    <row r="141" spans="4:4" ht="15" x14ac:dyDescent="0.25">
      <c r="D141"/>
    </row>
    <row r="142" spans="4:4" ht="15" x14ac:dyDescent="0.25">
      <c r="D142"/>
    </row>
    <row r="143" spans="4:4" ht="15" x14ac:dyDescent="0.25">
      <c r="D143"/>
    </row>
    <row r="144" spans="4:4" ht="15" x14ac:dyDescent="0.25">
      <c r="D144"/>
    </row>
    <row r="145" spans="4:4" ht="15" x14ac:dyDescent="0.25">
      <c r="D145"/>
    </row>
    <row r="146" spans="4:4" ht="15" x14ac:dyDescent="0.25">
      <c r="D146"/>
    </row>
    <row r="147" spans="4:4" ht="15" x14ac:dyDescent="0.25">
      <c r="D147"/>
    </row>
    <row r="148" spans="4:4" ht="15" x14ac:dyDescent="0.25">
      <c r="D148"/>
    </row>
    <row r="149" spans="4:4" ht="15" x14ac:dyDescent="0.25">
      <c r="D149"/>
    </row>
    <row r="150" spans="4:4" ht="15" x14ac:dyDescent="0.25">
      <c r="D150"/>
    </row>
    <row r="151" spans="4:4" ht="15" x14ac:dyDescent="0.25">
      <c r="D151"/>
    </row>
    <row r="152" spans="4:4" ht="15" x14ac:dyDescent="0.25">
      <c r="D152"/>
    </row>
    <row r="153" spans="4:4" ht="15" x14ac:dyDescent="0.25">
      <c r="D153"/>
    </row>
    <row r="154" spans="4:4" ht="15" x14ac:dyDescent="0.25">
      <c r="D154"/>
    </row>
    <row r="155" spans="4:4" ht="15" x14ac:dyDescent="0.25">
      <c r="D155"/>
    </row>
    <row r="156" spans="4:4" ht="15" x14ac:dyDescent="0.25">
      <c r="D156"/>
    </row>
    <row r="157" spans="4:4" ht="15" x14ac:dyDescent="0.25">
      <c r="D157"/>
    </row>
    <row r="158" spans="4:4" ht="15" x14ac:dyDescent="0.25">
      <c r="D158"/>
    </row>
    <row r="159" spans="4:4" ht="15" x14ac:dyDescent="0.25">
      <c r="D159"/>
    </row>
    <row r="160" spans="4:4" ht="15" x14ac:dyDescent="0.25">
      <c r="D160"/>
    </row>
    <row r="161" spans="4:4" ht="15" x14ac:dyDescent="0.25">
      <c r="D161"/>
    </row>
    <row r="162" spans="4:4" ht="15" x14ac:dyDescent="0.25">
      <c r="D162"/>
    </row>
    <row r="163" spans="4:4" ht="15" x14ac:dyDescent="0.25">
      <c r="D163"/>
    </row>
    <row r="164" spans="4:4" ht="15" x14ac:dyDescent="0.25">
      <c r="D164"/>
    </row>
    <row r="165" spans="4:4" ht="15" x14ac:dyDescent="0.25">
      <c r="D165"/>
    </row>
    <row r="166" spans="4:4" ht="15" x14ac:dyDescent="0.25">
      <c r="D166"/>
    </row>
    <row r="167" spans="4:4" ht="15" x14ac:dyDescent="0.25">
      <c r="D167"/>
    </row>
    <row r="168" spans="4:4" ht="15" x14ac:dyDescent="0.25">
      <c r="D168"/>
    </row>
    <row r="169" spans="4:4" ht="15" x14ac:dyDescent="0.25">
      <c r="D169"/>
    </row>
    <row r="170" spans="4:4" ht="15" x14ac:dyDescent="0.25">
      <c r="D170"/>
    </row>
    <row r="171" spans="4:4" ht="15" x14ac:dyDescent="0.25">
      <c r="D171"/>
    </row>
    <row r="172" spans="4:4" ht="15" x14ac:dyDescent="0.25">
      <c r="D172"/>
    </row>
    <row r="173" spans="4:4" ht="15" x14ac:dyDescent="0.25">
      <c r="D173"/>
    </row>
    <row r="174" spans="4:4" ht="15" x14ac:dyDescent="0.25">
      <c r="D174"/>
    </row>
    <row r="175" spans="4:4" ht="15" x14ac:dyDescent="0.25">
      <c r="D175"/>
    </row>
    <row r="176" spans="4:4" ht="15" x14ac:dyDescent="0.25">
      <c r="D176"/>
    </row>
    <row r="177" spans="4:4" ht="15" x14ac:dyDescent="0.25">
      <c r="D177"/>
    </row>
    <row r="178" spans="4:4" ht="15" x14ac:dyDescent="0.25">
      <c r="D178"/>
    </row>
    <row r="179" spans="4:4" ht="15" x14ac:dyDescent="0.25">
      <c r="D179"/>
    </row>
    <row r="180" spans="4:4" ht="15" x14ac:dyDescent="0.25">
      <c r="D180"/>
    </row>
    <row r="181" spans="4:4" ht="15" x14ac:dyDescent="0.25">
      <c r="D181"/>
    </row>
    <row r="182" spans="4:4" ht="15" x14ac:dyDescent="0.25">
      <c r="D182"/>
    </row>
    <row r="183" spans="4:4" ht="15" x14ac:dyDescent="0.25">
      <c r="D183"/>
    </row>
    <row r="184" spans="4:4" ht="15" x14ac:dyDescent="0.25">
      <c r="D184"/>
    </row>
    <row r="185" spans="4:4" ht="15" x14ac:dyDescent="0.25">
      <c r="D185"/>
    </row>
    <row r="186" spans="4:4" ht="15" x14ac:dyDescent="0.25">
      <c r="D186"/>
    </row>
    <row r="187" spans="4:4" ht="15" x14ac:dyDescent="0.25">
      <c r="D187"/>
    </row>
    <row r="188" spans="4:4" ht="15" x14ac:dyDescent="0.25">
      <c r="D188"/>
    </row>
    <row r="189" spans="4:4" ht="15" x14ac:dyDescent="0.25">
      <c r="D189"/>
    </row>
    <row r="190" spans="4:4" ht="15" x14ac:dyDescent="0.25">
      <c r="D190"/>
    </row>
    <row r="191" spans="4:4" ht="15" x14ac:dyDescent="0.25">
      <c r="D191"/>
    </row>
    <row r="192" spans="4:4" ht="15" x14ac:dyDescent="0.25">
      <c r="D192"/>
    </row>
    <row r="193" spans="4:4" ht="15" x14ac:dyDescent="0.25">
      <c r="D193"/>
    </row>
    <row r="194" spans="4:4" ht="15" x14ac:dyDescent="0.25">
      <c r="D194"/>
    </row>
    <row r="195" spans="4:4" ht="15" x14ac:dyDescent="0.25">
      <c r="D195"/>
    </row>
    <row r="196" spans="4:4" ht="15" x14ac:dyDescent="0.25">
      <c r="D196"/>
    </row>
    <row r="197" spans="4:4" ht="15" x14ac:dyDescent="0.25">
      <c r="D197"/>
    </row>
    <row r="198" spans="4:4" ht="15" x14ac:dyDescent="0.25">
      <c r="D198"/>
    </row>
    <row r="199" spans="4:4" ht="15" x14ac:dyDescent="0.25">
      <c r="D199"/>
    </row>
    <row r="200" spans="4:4" ht="15" x14ac:dyDescent="0.25">
      <c r="D200"/>
    </row>
    <row r="201" spans="4:4" ht="15" x14ac:dyDescent="0.25">
      <c r="D201"/>
    </row>
    <row r="202" spans="4:4" ht="15" x14ac:dyDescent="0.25">
      <c r="D202"/>
    </row>
    <row r="203" spans="4:4" ht="15" x14ac:dyDescent="0.25">
      <c r="D203"/>
    </row>
    <row r="204" spans="4:4" ht="15" x14ac:dyDescent="0.25">
      <c r="D204"/>
    </row>
    <row r="205" spans="4:4" ht="15" x14ac:dyDescent="0.25">
      <c r="D205"/>
    </row>
    <row r="206" spans="4:4" ht="15" x14ac:dyDescent="0.25">
      <c r="D206"/>
    </row>
    <row r="207" spans="4:4" ht="15" x14ac:dyDescent="0.25">
      <c r="D207"/>
    </row>
    <row r="208" spans="4:4" ht="15" x14ac:dyDescent="0.25">
      <c r="D208"/>
    </row>
    <row r="209" spans="4:4" ht="15" x14ac:dyDescent="0.25">
      <c r="D209"/>
    </row>
    <row r="210" spans="4:4" ht="15" x14ac:dyDescent="0.25">
      <c r="D210"/>
    </row>
    <row r="211" spans="4:4" ht="15" x14ac:dyDescent="0.25">
      <c r="D211"/>
    </row>
    <row r="212" spans="4:4" ht="15" x14ac:dyDescent="0.25">
      <c r="D212"/>
    </row>
    <row r="213" spans="4:4" ht="15" x14ac:dyDescent="0.25">
      <c r="D213"/>
    </row>
    <row r="214" spans="4:4" ht="15" x14ac:dyDescent="0.25">
      <c r="D214"/>
    </row>
    <row r="215" spans="4:4" ht="15" x14ac:dyDescent="0.25">
      <c r="D215"/>
    </row>
    <row r="216" spans="4:4" ht="15" x14ac:dyDescent="0.25">
      <c r="D216"/>
    </row>
    <row r="217" spans="4:4" ht="15" x14ac:dyDescent="0.25">
      <c r="D217"/>
    </row>
    <row r="218" spans="4:4" ht="15" x14ac:dyDescent="0.25">
      <c r="D218"/>
    </row>
    <row r="219" spans="4:4" ht="15" x14ac:dyDescent="0.25">
      <c r="D219"/>
    </row>
    <row r="220" spans="4:4" ht="15" x14ac:dyDescent="0.25">
      <c r="D220"/>
    </row>
    <row r="221" spans="4:4" ht="15" x14ac:dyDescent="0.25">
      <c r="D221"/>
    </row>
    <row r="222" spans="4:4" ht="15" x14ac:dyDescent="0.25">
      <c r="D222"/>
    </row>
    <row r="223" spans="4:4" ht="15" x14ac:dyDescent="0.25">
      <c r="D223"/>
    </row>
    <row r="224" spans="4:4" ht="15" x14ac:dyDescent="0.25">
      <c r="D224"/>
    </row>
    <row r="225" spans="4:4" ht="15" x14ac:dyDescent="0.25">
      <c r="D225"/>
    </row>
    <row r="226" spans="4:4" ht="15" x14ac:dyDescent="0.25">
      <c r="D226"/>
    </row>
    <row r="227" spans="4:4" ht="15" x14ac:dyDescent="0.25">
      <c r="D227"/>
    </row>
    <row r="228" spans="4:4" ht="15" x14ac:dyDescent="0.25">
      <c r="D228"/>
    </row>
    <row r="229" spans="4:4" ht="15" x14ac:dyDescent="0.25">
      <c r="D229"/>
    </row>
    <row r="230" spans="4:4" ht="15" x14ac:dyDescent="0.25">
      <c r="D230"/>
    </row>
    <row r="231" spans="4:4" ht="15" x14ac:dyDescent="0.25">
      <c r="D231"/>
    </row>
    <row r="232" spans="4:4" ht="15" x14ac:dyDescent="0.25">
      <c r="D232"/>
    </row>
    <row r="233" spans="4:4" ht="15" x14ac:dyDescent="0.25">
      <c r="D233"/>
    </row>
    <row r="234" spans="4:4" ht="15" x14ac:dyDescent="0.25">
      <c r="D234"/>
    </row>
    <row r="235" spans="4:4" ht="15" x14ac:dyDescent="0.25">
      <c r="D235"/>
    </row>
    <row r="236" spans="4:4" ht="15" x14ac:dyDescent="0.25">
      <c r="D236"/>
    </row>
    <row r="237" spans="4:4" ht="15" x14ac:dyDescent="0.25">
      <c r="D237"/>
    </row>
    <row r="238" spans="4:4" ht="15" x14ac:dyDescent="0.25">
      <c r="D238"/>
    </row>
    <row r="239" spans="4:4" ht="15" x14ac:dyDescent="0.25">
      <c r="D239"/>
    </row>
    <row r="240" spans="4:4" ht="15" x14ac:dyDescent="0.25">
      <c r="D240"/>
    </row>
    <row r="241" spans="4:4" ht="15" x14ac:dyDescent="0.25">
      <c r="D241"/>
    </row>
    <row r="242" spans="4:4" ht="15" x14ac:dyDescent="0.25">
      <c r="D242"/>
    </row>
    <row r="243" spans="4:4" ht="15" x14ac:dyDescent="0.25">
      <c r="D243"/>
    </row>
    <row r="244" spans="4:4" ht="15" x14ac:dyDescent="0.25">
      <c r="D244"/>
    </row>
    <row r="245" spans="4:4" ht="15" x14ac:dyDescent="0.25">
      <c r="D245"/>
    </row>
    <row r="246" spans="4:4" ht="15" x14ac:dyDescent="0.25">
      <c r="D246"/>
    </row>
    <row r="247" spans="4:4" ht="15" x14ac:dyDescent="0.25">
      <c r="D247"/>
    </row>
    <row r="248" spans="4:4" ht="15" x14ac:dyDescent="0.25">
      <c r="D248"/>
    </row>
    <row r="249" spans="4:4" ht="15" x14ac:dyDescent="0.25">
      <c r="D249"/>
    </row>
    <row r="250" spans="4:4" ht="15" x14ac:dyDescent="0.25">
      <c r="D250"/>
    </row>
    <row r="251" spans="4:4" ht="15" x14ac:dyDescent="0.25">
      <c r="D251"/>
    </row>
    <row r="252" spans="4:4" ht="15" x14ac:dyDescent="0.25">
      <c r="D252"/>
    </row>
    <row r="253" spans="4:4" ht="15" x14ac:dyDescent="0.25">
      <c r="D253"/>
    </row>
    <row r="254" spans="4:4" ht="15" x14ac:dyDescent="0.25">
      <c r="D254"/>
    </row>
    <row r="255" spans="4:4" ht="15" x14ac:dyDescent="0.25">
      <c r="D255"/>
    </row>
    <row r="256" spans="4:4" ht="15" x14ac:dyDescent="0.25">
      <c r="D256"/>
    </row>
    <row r="257" spans="4:4" ht="15" x14ac:dyDescent="0.25">
      <c r="D257"/>
    </row>
    <row r="258" spans="4:4" ht="15" x14ac:dyDescent="0.25">
      <c r="D258"/>
    </row>
    <row r="259" spans="4:4" ht="15" x14ac:dyDescent="0.25">
      <c r="D259"/>
    </row>
    <row r="260" spans="4:4" ht="15" x14ac:dyDescent="0.25">
      <c r="D260"/>
    </row>
    <row r="261" spans="4:4" ht="15" x14ac:dyDescent="0.25">
      <c r="D261"/>
    </row>
    <row r="262" spans="4:4" ht="15" x14ac:dyDescent="0.25">
      <c r="D262"/>
    </row>
    <row r="263" spans="4:4" ht="15" x14ac:dyDescent="0.25">
      <c r="D263"/>
    </row>
    <row r="264" spans="4:4" ht="15" x14ac:dyDescent="0.25">
      <c r="D264"/>
    </row>
    <row r="265" spans="4:4" ht="15" x14ac:dyDescent="0.25">
      <c r="D265"/>
    </row>
    <row r="266" spans="4:4" ht="15" x14ac:dyDescent="0.25">
      <c r="D266"/>
    </row>
    <row r="267" spans="4:4" ht="15" x14ac:dyDescent="0.25">
      <c r="D267"/>
    </row>
    <row r="268" spans="4:4" ht="15" x14ac:dyDescent="0.25">
      <c r="D268"/>
    </row>
    <row r="269" spans="4:4" ht="15" x14ac:dyDescent="0.25">
      <c r="D269"/>
    </row>
    <row r="270" spans="4:4" ht="15" x14ac:dyDescent="0.25">
      <c r="D270"/>
    </row>
    <row r="271" spans="4:4" ht="15" x14ac:dyDescent="0.25">
      <c r="D271"/>
    </row>
    <row r="272" spans="4:4" ht="15" x14ac:dyDescent="0.25">
      <c r="D272"/>
    </row>
    <row r="273" spans="4:4" ht="15" x14ac:dyDescent="0.25">
      <c r="D273"/>
    </row>
    <row r="274" spans="4:4" ht="15" x14ac:dyDescent="0.25">
      <c r="D274"/>
    </row>
    <row r="275" spans="4:4" ht="15" x14ac:dyDescent="0.25">
      <c r="D275"/>
    </row>
    <row r="276" spans="4:4" ht="15" x14ac:dyDescent="0.25">
      <c r="D276"/>
    </row>
    <row r="277" spans="4:4" ht="15" x14ac:dyDescent="0.25">
      <c r="D277"/>
    </row>
    <row r="278" spans="4:4" ht="15" x14ac:dyDescent="0.25">
      <c r="D278"/>
    </row>
    <row r="279" spans="4:4" ht="15" x14ac:dyDescent="0.25">
      <c r="D279"/>
    </row>
    <row r="280" spans="4:4" ht="15" x14ac:dyDescent="0.25">
      <c r="D280"/>
    </row>
    <row r="281" spans="4:4" ht="15" x14ac:dyDescent="0.25">
      <c r="D281"/>
    </row>
    <row r="282" spans="4:4" ht="15" x14ac:dyDescent="0.25">
      <c r="D282"/>
    </row>
    <row r="283" spans="4:4" ht="15" x14ac:dyDescent="0.25">
      <c r="D283"/>
    </row>
    <row r="284" spans="4:4" ht="15" x14ac:dyDescent="0.25">
      <c r="D284"/>
    </row>
    <row r="285" spans="4:4" ht="15" x14ac:dyDescent="0.25">
      <c r="D285"/>
    </row>
    <row r="286" spans="4:4" ht="15" x14ac:dyDescent="0.25">
      <c r="D286"/>
    </row>
    <row r="287" spans="4:4" ht="15" x14ac:dyDescent="0.25">
      <c r="D287"/>
    </row>
    <row r="288" spans="4:4" ht="15" x14ac:dyDescent="0.25">
      <c r="D288"/>
    </row>
    <row r="289" spans="4:4" ht="15" x14ac:dyDescent="0.25">
      <c r="D289"/>
    </row>
    <row r="290" spans="4:4" ht="15" x14ac:dyDescent="0.25">
      <c r="D290"/>
    </row>
    <row r="291" spans="4:4" ht="15" x14ac:dyDescent="0.25">
      <c r="D291"/>
    </row>
    <row r="292" spans="4:4" ht="15" x14ac:dyDescent="0.25">
      <c r="D292"/>
    </row>
    <row r="293" spans="4:4" ht="15" x14ac:dyDescent="0.25">
      <c r="D293"/>
    </row>
    <row r="294" spans="4:4" ht="15" x14ac:dyDescent="0.25">
      <c r="D294"/>
    </row>
    <row r="295" spans="4:4" ht="15" x14ac:dyDescent="0.25">
      <c r="D295"/>
    </row>
    <row r="296" spans="4:4" ht="15" x14ac:dyDescent="0.25">
      <c r="D296"/>
    </row>
    <row r="297" spans="4:4" ht="15" x14ac:dyDescent="0.25">
      <c r="D297"/>
    </row>
    <row r="298" spans="4:4" ht="15" x14ac:dyDescent="0.25">
      <c r="D298"/>
    </row>
    <row r="299" spans="4:4" ht="15" x14ac:dyDescent="0.25">
      <c r="D299"/>
    </row>
    <row r="300" spans="4:4" ht="15" x14ac:dyDescent="0.25">
      <c r="D300"/>
    </row>
    <row r="301" spans="4:4" ht="15" x14ac:dyDescent="0.25">
      <c r="D301"/>
    </row>
    <row r="302" spans="4:4" ht="15" x14ac:dyDescent="0.25">
      <c r="D302"/>
    </row>
    <row r="303" spans="4:4" ht="15" x14ac:dyDescent="0.25">
      <c r="D303"/>
    </row>
    <row r="304" spans="4:4" ht="15" x14ac:dyDescent="0.25">
      <c r="D304"/>
    </row>
    <row r="305" spans="4:4" ht="15" x14ac:dyDescent="0.25">
      <c r="D305"/>
    </row>
    <row r="306" spans="4:4" ht="15" x14ac:dyDescent="0.25">
      <c r="D306"/>
    </row>
    <row r="307" spans="4:4" ht="15" x14ac:dyDescent="0.25">
      <c r="D307"/>
    </row>
    <row r="308" spans="4:4" ht="15" x14ac:dyDescent="0.25">
      <c r="D308"/>
    </row>
    <row r="309" spans="4:4" ht="15" x14ac:dyDescent="0.25">
      <c r="D309"/>
    </row>
    <row r="310" spans="4:4" ht="15" x14ac:dyDescent="0.25">
      <c r="D310"/>
    </row>
    <row r="311" spans="4:4" ht="15" x14ac:dyDescent="0.25">
      <c r="D311"/>
    </row>
    <row r="312" spans="4:4" ht="15" x14ac:dyDescent="0.25">
      <c r="D312"/>
    </row>
    <row r="313" spans="4:4" ht="15" x14ac:dyDescent="0.25">
      <c r="D313"/>
    </row>
    <row r="314" spans="4:4" ht="15" x14ac:dyDescent="0.25">
      <c r="D314"/>
    </row>
    <row r="315" spans="4:4" ht="15" x14ac:dyDescent="0.25">
      <c r="D315"/>
    </row>
    <row r="316" spans="4:4" ht="15" x14ac:dyDescent="0.25">
      <c r="D316"/>
    </row>
    <row r="317" spans="4:4" ht="15" x14ac:dyDescent="0.25">
      <c r="D317"/>
    </row>
    <row r="318" spans="4:4" ht="15" x14ac:dyDescent="0.25">
      <c r="D318"/>
    </row>
    <row r="319" spans="4:4" ht="15" x14ac:dyDescent="0.25">
      <c r="D319"/>
    </row>
    <row r="320" spans="4:4" ht="15" x14ac:dyDescent="0.25">
      <c r="D320"/>
    </row>
    <row r="321" spans="4:4" ht="15" x14ac:dyDescent="0.25">
      <c r="D321"/>
    </row>
    <row r="322" spans="4:4" ht="15" x14ac:dyDescent="0.25">
      <c r="D322"/>
    </row>
    <row r="323" spans="4:4" ht="15" x14ac:dyDescent="0.25">
      <c r="D323"/>
    </row>
    <row r="324" spans="4:4" ht="15" x14ac:dyDescent="0.25">
      <c r="D324"/>
    </row>
    <row r="325" spans="4:4" ht="15" x14ac:dyDescent="0.25">
      <c r="D325"/>
    </row>
    <row r="326" spans="4:4" ht="15" x14ac:dyDescent="0.25">
      <c r="D326"/>
    </row>
    <row r="327" spans="4:4" ht="15" x14ac:dyDescent="0.25">
      <c r="D327"/>
    </row>
    <row r="328" spans="4:4" ht="15" x14ac:dyDescent="0.25">
      <c r="D328"/>
    </row>
    <row r="329" spans="4:4" ht="15" x14ac:dyDescent="0.25">
      <c r="D329"/>
    </row>
    <row r="330" spans="4:4" ht="15" x14ac:dyDescent="0.25">
      <c r="D330"/>
    </row>
    <row r="331" spans="4:4" ht="15" x14ac:dyDescent="0.25">
      <c r="D331"/>
    </row>
    <row r="332" spans="4:4" ht="15" x14ac:dyDescent="0.25">
      <c r="D332"/>
    </row>
    <row r="333" spans="4:4" ht="15" x14ac:dyDescent="0.25">
      <c r="D333"/>
    </row>
    <row r="334" spans="4:4" ht="15" x14ac:dyDescent="0.25">
      <c r="D334"/>
    </row>
    <row r="335" spans="4:4" ht="15" x14ac:dyDescent="0.25">
      <c r="D335"/>
    </row>
    <row r="336" spans="4:4" ht="15" x14ac:dyDescent="0.25">
      <c r="D336"/>
    </row>
    <row r="337" spans="4:4" ht="15" x14ac:dyDescent="0.25">
      <c r="D337"/>
    </row>
    <row r="338" spans="4:4" ht="15" x14ac:dyDescent="0.25">
      <c r="D338"/>
    </row>
    <row r="339" spans="4:4" ht="15" x14ac:dyDescent="0.25">
      <c r="D339"/>
    </row>
    <row r="340" spans="4:4" ht="15" x14ac:dyDescent="0.25">
      <c r="D340"/>
    </row>
    <row r="341" spans="4:4" ht="15" x14ac:dyDescent="0.25">
      <c r="D341"/>
    </row>
    <row r="342" spans="4:4" ht="15" x14ac:dyDescent="0.25">
      <c r="D342"/>
    </row>
    <row r="343" spans="4:4" ht="15" x14ac:dyDescent="0.25">
      <c r="D343"/>
    </row>
    <row r="344" spans="4:4" ht="15" x14ac:dyDescent="0.25">
      <c r="D344"/>
    </row>
    <row r="345" spans="4:4" ht="15" x14ac:dyDescent="0.25">
      <c r="D345"/>
    </row>
    <row r="346" spans="4:4" ht="15" x14ac:dyDescent="0.25">
      <c r="D346"/>
    </row>
    <row r="347" spans="4:4" ht="15" x14ac:dyDescent="0.25">
      <c r="D347"/>
    </row>
    <row r="348" spans="4:4" ht="15" x14ac:dyDescent="0.25">
      <c r="D348"/>
    </row>
    <row r="349" spans="4:4" ht="15" x14ac:dyDescent="0.25">
      <c r="D349"/>
    </row>
    <row r="350" spans="4:4" ht="15" x14ac:dyDescent="0.25">
      <c r="D350"/>
    </row>
    <row r="351" spans="4:4" ht="15" x14ac:dyDescent="0.25">
      <c r="D351"/>
    </row>
    <row r="352" spans="4:4" ht="15" x14ac:dyDescent="0.25">
      <c r="D352"/>
    </row>
    <row r="353" spans="4:4" ht="15" x14ac:dyDescent="0.25">
      <c r="D353"/>
    </row>
    <row r="354" spans="4:4" ht="15" x14ac:dyDescent="0.25">
      <c r="D354"/>
    </row>
    <row r="355" spans="4:4" ht="15" x14ac:dyDescent="0.25">
      <c r="D355"/>
    </row>
    <row r="356" spans="4:4" ht="15" x14ac:dyDescent="0.25">
      <c r="D356"/>
    </row>
    <row r="357" spans="4:4" ht="15" x14ac:dyDescent="0.25">
      <c r="D357"/>
    </row>
    <row r="358" spans="4:4" ht="15" x14ac:dyDescent="0.25">
      <c r="D358"/>
    </row>
    <row r="359" spans="4:4" ht="15" x14ac:dyDescent="0.25">
      <c r="D359"/>
    </row>
    <row r="360" spans="4:4" ht="15" x14ac:dyDescent="0.25">
      <c r="D360"/>
    </row>
    <row r="361" spans="4:4" ht="15" x14ac:dyDescent="0.25">
      <c r="D361"/>
    </row>
    <row r="362" spans="4:4" ht="15" x14ac:dyDescent="0.25">
      <c r="D362"/>
    </row>
    <row r="363" spans="4:4" ht="15" x14ac:dyDescent="0.25">
      <c r="D363"/>
    </row>
    <row r="364" spans="4:4" ht="15" x14ac:dyDescent="0.25">
      <c r="D364"/>
    </row>
    <row r="365" spans="4:4" ht="15" x14ac:dyDescent="0.25">
      <c r="D365"/>
    </row>
    <row r="366" spans="4:4" ht="15" x14ac:dyDescent="0.25">
      <c r="D366"/>
    </row>
    <row r="367" spans="4:4" ht="15" x14ac:dyDescent="0.25">
      <c r="D367"/>
    </row>
    <row r="368" spans="4:4" ht="15" x14ac:dyDescent="0.25">
      <c r="D368"/>
    </row>
    <row r="369" spans="4:4" ht="15" x14ac:dyDescent="0.25">
      <c r="D369"/>
    </row>
    <row r="370" spans="4:4" ht="15" x14ac:dyDescent="0.25">
      <c r="D370"/>
    </row>
    <row r="371" spans="4:4" ht="15" x14ac:dyDescent="0.25">
      <c r="D371"/>
    </row>
    <row r="372" spans="4:4" ht="15" x14ac:dyDescent="0.25">
      <c r="D372"/>
    </row>
    <row r="373" spans="4:4" ht="15" x14ac:dyDescent="0.25">
      <c r="D373"/>
    </row>
    <row r="374" spans="4:4" ht="15" x14ac:dyDescent="0.25">
      <c r="D374"/>
    </row>
    <row r="375" spans="4:4" ht="15" x14ac:dyDescent="0.25">
      <c r="D375"/>
    </row>
    <row r="376" spans="4:4" ht="15" x14ac:dyDescent="0.25">
      <c r="D376"/>
    </row>
    <row r="377" spans="4:4" ht="15" x14ac:dyDescent="0.25">
      <c r="D377"/>
    </row>
    <row r="378" spans="4:4" ht="15" x14ac:dyDescent="0.25">
      <c r="D378"/>
    </row>
    <row r="379" spans="4:4" ht="15" x14ac:dyDescent="0.25">
      <c r="D379"/>
    </row>
    <row r="380" spans="4:4" ht="15" x14ac:dyDescent="0.25">
      <c r="D380"/>
    </row>
    <row r="381" spans="4:4" ht="15" x14ac:dyDescent="0.25">
      <c r="D381"/>
    </row>
    <row r="382" spans="4:4" ht="15" x14ac:dyDescent="0.25">
      <c r="D382"/>
    </row>
    <row r="383" spans="4:4" ht="15" x14ac:dyDescent="0.25">
      <c r="D383"/>
    </row>
    <row r="384" spans="4:4" ht="15" x14ac:dyDescent="0.25">
      <c r="D384"/>
    </row>
    <row r="385" spans="4:4" ht="15" x14ac:dyDescent="0.25">
      <c r="D385"/>
    </row>
    <row r="386" spans="4:4" ht="15" x14ac:dyDescent="0.25">
      <c r="D386"/>
    </row>
    <row r="387" spans="4:4" ht="15" x14ac:dyDescent="0.25">
      <c r="D387"/>
    </row>
    <row r="388" spans="4:4" ht="15" x14ac:dyDescent="0.25">
      <c r="D388"/>
    </row>
    <row r="389" spans="4:4" ht="15" x14ac:dyDescent="0.25">
      <c r="D389"/>
    </row>
    <row r="390" spans="4:4" ht="15" x14ac:dyDescent="0.25">
      <c r="D390"/>
    </row>
    <row r="391" spans="4:4" ht="15" x14ac:dyDescent="0.25">
      <c r="D391"/>
    </row>
    <row r="392" spans="4:4" ht="15" x14ac:dyDescent="0.25">
      <c r="D392"/>
    </row>
    <row r="393" spans="4:4" ht="15" x14ac:dyDescent="0.25">
      <c r="D393"/>
    </row>
    <row r="394" spans="4:4" ht="15" x14ac:dyDescent="0.25">
      <c r="D394"/>
    </row>
    <row r="395" spans="4:4" ht="15" x14ac:dyDescent="0.25">
      <c r="D395"/>
    </row>
    <row r="396" spans="4:4" ht="15" x14ac:dyDescent="0.25">
      <c r="D396"/>
    </row>
    <row r="397" spans="4:4" ht="15" x14ac:dyDescent="0.25">
      <c r="D397"/>
    </row>
    <row r="398" spans="4:4" ht="15" x14ac:dyDescent="0.25">
      <c r="D398"/>
    </row>
    <row r="399" spans="4:4" ht="15" x14ac:dyDescent="0.25">
      <c r="D399"/>
    </row>
    <row r="400" spans="4:4" ht="15" x14ac:dyDescent="0.25">
      <c r="D400"/>
    </row>
    <row r="401" spans="4:4" ht="15" x14ac:dyDescent="0.25">
      <c r="D401"/>
    </row>
    <row r="402" spans="4:4" ht="15" x14ac:dyDescent="0.25">
      <c r="D402"/>
    </row>
    <row r="403" spans="4:4" ht="15" x14ac:dyDescent="0.25">
      <c r="D403"/>
    </row>
    <row r="404" spans="4:4" ht="15" x14ac:dyDescent="0.25">
      <c r="D404"/>
    </row>
    <row r="405" spans="4:4" ht="15" x14ac:dyDescent="0.25">
      <c r="D405"/>
    </row>
    <row r="406" spans="4:4" ht="15" x14ac:dyDescent="0.25">
      <c r="D406"/>
    </row>
    <row r="407" spans="4:4" ht="15" x14ac:dyDescent="0.25">
      <c r="D407"/>
    </row>
    <row r="408" spans="4:4" ht="15" x14ac:dyDescent="0.25">
      <c r="D408"/>
    </row>
    <row r="409" spans="4:4" ht="15" x14ac:dyDescent="0.25">
      <c r="D409"/>
    </row>
    <row r="410" spans="4:4" ht="15" x14ac:dyDescent="0.25">
      <c r="D410"/>
    </row>
    <row r="411" spans="4:4" ht="15" x14ac:dyDescent="0.25">
      <c r="D411"/>
    </row>
    <row r="412" spans="4:4" ht="15" x14ac:dyDescent="0.25">
      <c r="D412"/>
    </row>
    <row r="413" spans="4:4" ht="15" x14ac:dyDescent="0.25">
      <c r="D413"/>
    </row>
    <row r="414" spans="4:4" ht="15" x14ac:dyDescent="0.25">
      <c r="D414"/>
    </row>
    <row r="415" spans="4:4" ht="15" x14ac:dyDescent="0.25">
      <c r="D415"/>
    </row>
    <row r="416" spans="4:4" ht="15" x14ac:dyDescent="0.25">
      <c r="D416"/>
    </row>
    <row r="417" spans="4:4" ht="15" x14ac:dyDescent="0.25">
      <c r="D417"/>
    </row>
    <row r="418" spans="4:4" ht="15" x14ac:dyDescent="0.25">
      <c r="D418"/>
    </row>
    <row r="419" spans="4:4" ht="15" x14ac:dyDescent="0.25">
      <c r="D419"/>
    </row>
    <row r="420" spans="4:4" ht="15" x14ac:dyDescent="0.25">
      <c r="D420"/>
    </row>
    <row r="421" spans="4:4" ht="15" x14ac:dyDescent="0.25">
      <c r="D421"/>
    </row>
    <row r="422" spans="4:4" ht="15" x14ac:dyDescent="0.25">
      <c r="D422"/>
    </row>
    <row r="423" spans="4:4" ht="15" x14ac:dyDescent="0.25">
      <c r="D423"/>
    </row>
    <row r="424" spans="4:4" ht="15" x14ac:dyDescent="0.25">
      <c r="D424"/>
    </row>
    <row r="425" spans="4:4" ht="15" x14ac:dyDescent="0.25">
      <c r="D425"/>
    </row>
    <row r="426" spans="4:4" ht="15" x14ac:dyDescent="0.25">
      <c r="D426"/>
    </row>
    <row r="427" spans="4:4" ht="15" x14ac:dyDescent="0.25">
      <c r="D427"/>
    </row>
    <row r="428" spans="4:4" ht="15" x14ac:dyDescent="0.25">
      <c r="D428"/>
    </row>
    <row r="429" spans="4:4" ht="15" x14ac:dyDescent="0.25">
      <c r="D429"/>
    </row>
    <row r="430" spans="4:4" ht="15" x14ac:dyDescent="0.25">
      <c r="D430"/>
    </row>
    <row r="431" spans="4:4" ht="15" x14ac:dyDescent="0.25">
      <c r="D431"/>
    </row>
    <row r="432" spans="4:4" ht="15" x14ac:dyDescent="0.25">
      <c r="D432"/>
    </row>
    <row r="433" spans="4:4" ht="15" x14ac:dyDescent="0.25">
      <c r="D433"/>
    </row>
    <row r="434" spans="4:4" ht="15" x14ac:dyDescent="0.25">
      <c r="D434"/>
    </row>
    <row r="435" spans="4:4" ht="15" x14ac:dyDescent="0.25">
      <c r="D435"/>
    </row>
    <row r="436" spans="4:4" ht="15" x14ac:dyDescent="0.25">
      <c r="D436"/>
    </row>
    <row r="437" spans="4:4" ht="15" x14ac:dyDescent="0.25">
      <c r="D437"/>
    </row>
    <row r="438" spans="4:4" ht="15" x14ac:dyDescent="0.25">
      <c r="D438"/>
    </row>
    <row r="439" spans="4:4" ht="15" x14ac:dyDescent="0.25">
      <c r="D439"/>
    </row>
    <row r="440" spans="4:4" ht="15" x14ac:dyDescent="0.25">
      <c r="D440"/>
    </row>
    <row r="441" spans="4:4" ht="15" x14ac:dyDescent="0.25">
      <c r="D441"/>
    </row>
    <row r="442" spans="4:4" ht="15" x14ac:dyDescent="0.25">
      <c r="D442"/>
    </row>
    <row r="443" spans="4:4" ht="15" x14ac:dyDescent="0.25">
      <c r="D443"/>
    </row>
    <row r="444" spans="4:4" ht="15" x14ac:dyDescent="0.25">
      <c r="D444"/>
    </row>
    <row r="445" spans="4:4" ht="15" x14ac:dyDescent="0.25">
      <c r="D445"/>
    </row>
    <row r="446" spans="4:4" ht="15" x14ac:dyDescent="0.25">
      <c r="D446"/>
    </row>
    <row r="447" spans="4:4" ht="15" x14ac:dyDescent="0.25">
      <c r="D447"/>
    </row>
    <row r="448" spans="4:4" ht="15" x14ac:dyDescent="0.25">
      <c r="D448"/>
    </row>
    <row r="449" spans="4:4" ht="15" x14ac:dyDescent="0.25">
      <c r="D449"/>
    </row>
    <row r="450" spans="4:4" ht="15" x14ac:dyDescent="0.25">
      <c r="D450"/>
    </row>
    <row r="451" spans="4:4" ht="15" x14ac:dyDescent="0.25">
      <c r="D451"/>
    </row>
    <row r="452" spans="4:4" ht="15" x14ac:dyDescent="0.25">
      <c r="D452"/>
    </row>
    <row r="453" spans="4:4" ht="15" x14ac:dyDescent="0.25">
      <c r="D453"/>
    </row>
    <row r="454" spans="4:4" ht="15" x14ac:dyDescent="0.25">
      <c r="D454"/>
    </row>
    <row r="455" spans="4:4" ht="15" x14ac:dyDescent="0.25">
      <c r="D455"/>
    </row>
    <row r="456" spans="4:4" ht="15" x14ac:dyDescent="0.25">
      <c r="D456"/>
    </row>
    <row r="457" spans="4:4" ht="15" x14ac:dyDescent="0.25">
      <c r="D457"/>
    </row>
    <row r="458" spans="4:4" ht="15" x14ac:dyDescent="0.25">
      <c r="D458"/>
    </row>
    <row r="459" spans="4:4" ht="15" x14ac:dyDescent="0.25">
      <c r="D459"/>
    </row>
    <row r="460" spans="4:4" ht="15" x14ac:dyDescent="0.25">
      <c r="D460"/>
    </row>
    <row r="461" spans="4:4" ht="15" x14ac:dyDescent="0.25">
      <c r="D461"/>
    </row>
    <row r="462" spans="4:4" ht="15" x14ac:dyDescent="0.25">
      <c r="D462"/>
    </row>
    <row r="463" spans="4:4" ht="15" x14ac:dyDescent="0.25">
      <c r="D463"/>
    </row>
    <row r="464" spans="4:4" ht="15" x14ac:dyDescent="0.25">
      <c r="D464"/>
    </row>
    <row r="465" spans="4:4" ht="15" x14ac:dyDescent="0.25">
      <c r="D465"/>
    </row>
    <row r="466" spans="4:4" ht="15" x14ac:dyDescent="0.25">
      <c r="D466"/>
    </row>
    <row r="467" spans="4:4" ht="15" x14ac:dyDescent="0.25">
      <c r="D467"/>
    </row>
    <row r="468" spans="4:4" ht="15" x14ac:dyDescent="0.25">
      <c r="D468"/>
    </row>
    <row r="469" spans="4:4" ht="15" x14ac:dyDescent="0.25">
      <c r="D469"/>
    </row>
    <row r="470" spans="4:4" ht="15" x14ac:dyDescent="0.25">
      <c r="D470"/>
    </row>
    <row r="471" spans="4:4" ht="15" x14ac:dyDescent="0.25">
      <c r="D471"/>
    </row>
    <row r="472" spans="4:4" ht="15" x14ac:dyDescent="0.25">
      <c r="D472"/>
    </row>
    <row r="473" spans="4:4" ht="15" x14ac:dyDescent="0.25">
      <c r="D473"/>
    </row>
    <row r="474" spans="4:4" ht="15" x14ac:dyDescent="0.25">
      <c r="D474"/>
    </row>
    <row r="475" spans="4:4" ht="15" x14ac:dyDescent="0.25">
      <c r="D475"/>
    </row>
    <row r="476" spans="4:4" ht="15" x14ac:dyDescent="0.25">
      <c r="D476"/>
    </row>
    <row r="477" spans="4:4" ht="15" x14ac:dyDescent="0.25">
      <c r="D477"/>
    </row>
    <row r="478" spans="4:4" ht="15" x14ac:dyDescent="0.25">
      <c r="D478"/>
    </row>
    <row r="479" spans="4:4" ht="15" x14ac:dyDescent="0.25">
      <c r="D479"/>
    </row>
    <row r="480" spans="4:4" ht="15" x14ac:dyDescent="0.25">
      <c r="D480"/>
    </row>
    <row r="481" spans="4:4" ht="15" x14ac:dyDescent="0.25">
      <c r="D481"/>
    </row>
    <row r="482" spans="4:4" ht="15" x14ac:dyDescent="0.25">
      <c r="D482"/>
    </row>
    <row r="483" spans="4:4" ht="15" x14ac:dyDescent="0.25">
      <c r="D483"/>
    </row>
    <row r="484" spans="4:4" ht="15" x14ac:dyDescent="0.25">
      <c r="D484"/>
    </row>
    <row r="485" spans="4:4" ht="15" x14ac:dyDescent="0.25">
      <c r="D485"/>
    </row>
    <row r="486" spans="4:4" ht="15" x14ac:dyDescent="0.25">
      <c r="D486"/>
    </row>
    <row r="487" spans="4:4" ht="15" x14ac:dyDescent="0.25">
      <c r="D487"/>
    </row>
    <row r="488" spans="4:4" ht="15" x14ac:dyDescent="0.25">
      <c r="D488"/>
    </row>
    <row r="489" spans="4:4" ht="15" x14ac:dyDescent="0.25">
      <c r="D489"/>
    </row>
    <row r="490" spans="4:4" ht="15" x14ac:dyDescent="0.25">
      <c r="D490"/>
    </row>
    <row r="491" spans="4:4" ht="15" x14ac:dyDescent="0.25">
      <c r="D491"/>
    </row>
    <row r="492" spans="4:4" ht="15" x14ac:dyDescent="0.25">
      <c r="D492"/>
    </row>
    <row r="493" spans="4:4" ht="15" x14ac:dyDescent="0.25">
      <c r="D493"/>
    </row>
    <row r="494" spans="4:4" ht="15" x14ac:dyDescent="0.25">
      <c r="D494"/>
    </row>
    <row r="495" spans="4:4" ht="15" x14ac:dyDescent="0.25">
      <c r="D495"/>
    </row>
    <row r="496" spans="4:4" ht="15" x14ac:dyDescent="0.25">
      <c r="D496"/>
    </row>
    <row r="497" spans="4:4" ht="15" x14ac:dyDescent="0.25">
      <c r="D497"/>
    </row>
    <row r="498" spans="4:4" ht="15" x14ac:dyDescent="0.25">
      <c r="D498"/>
    </row>
    <row r="499" spans="4:4" ht="15" x14ac:dyDescent="0.25">
      <c r="D499"/>
    </row>
    <row r="500" spans="4:4" ht="15" x14ac:dyDescent="0.25">
      <c r="D500"/>
    </row>
    <row r="501" spans="4:4" ht="15" x14ac:dyDescent="0.25">
      <c r="D501"/>
    </row>
    <row r="502" spans="4:4" ht="15" x14ac:dyDescent="0.25">
      <c r="D502"/>
    </row>
    <row r="503" spans="4:4" ht="15" x14ac:dyDescent="0.25">
      <c r="D503"/>
    </row>
    <row r="504" spans="4:4" ht="15" x14ac:dyDescent="0.25">
      <c r="D504"/>
    </row>
    <row r="505" spans="4:4" ht="15" x14ac:dyDescent="0.25">
      <c r="D505"/>
    </row>
    <row r="506" spans="4:4" ht="15" x14ac:dyDescent="0.25">
      <c r="D506"/>
    </row>
    <row r="507" spans="4:4" ht="15" x14ac:dyDescent="0.25">
      <c r="D507"/>
    </row>
    <row r="508" spans="4:4" ht="15" x14ac:dyDescent="0.25">
      <c r="D508"/>
    </row>
    <row r="509" spans="4:4" ht="15" x14ac:dyDescent="0.25">
      <c r="D509"/>
    </row>
    <row r="510" spans="4:4" ht="15" x14ac:dyDescent="0.25">
      <c r="D510"/>
    </row>
    <row r="511" spans="4:4" ht="15" x14ac:dyDescent="0.25">
      <c r="D511"/>
    </row>
    <row r="512" spans="4:4" ht="15" x14ac:dyDescent="0.25">
      <c r="D512"/>
    </row>
    <row r="513" spans="4:4" ht="15" x14ac:dyDescent="0.25">
      <c r="D513"/>
    </row>
    <row r="514" spans="4:4" ht="15" x14ac:dyDescent="0.25">
      <c r="D514"/>
    </row>
    <row r="515" spans="4:4" ht="15" x14ac:dyDescent="0.25">
      <c r="D515"/>
    </row>
    <row r="516" spans="4:4" ht="15" x14ac:dyDescent="0.25">
      <c r="D516"/>
    </row>
    <row r="517" spans="4:4" ht="15" x14ac:dyDescent="0.25">
      <c r="D517"/>
    </row>
    <row r="518" spans="4:4" ht="15" x14ac:dyDescent="0.25">
      <c r="D518"/>
    </row>
    <row r="519" spans="4:4" ht="15" x14ac:dyDescent="0.25">
      <c r="D519"/>
    </row>
    <row r="520" spans="4:4" ht="15" x14ac:dyDescent="0.25">
      <c r="D520"/>
    </row>
    <row r="521" spans="4:4" ht="15" x14ac:dyDescent="0.25">
      <c r="D521"/>
    </row>
    <row r="522" spans="4:4" ht="15" x14ac:dyDescent="0.25">
      <c r="D522"/>
    </row>
    <row r="523" spans="4:4" ht="15" x14ac:dyDescent="0.25">
      <c r="D523"/>
    </row>
    <row r="524" spans="4:4" ht="15" x14ac:dyDescent="0.25">
      <c r="D524"/>
    </row>
    <row r="525" spans="4:4" ht="15" x14ac:dyDescent="0.25">
      <c r="D525"/>
    </row>
    <row r="526" spans="4:4" ht="15" x14ac:dyDescent="0.25">
      <c r="D526"/>
    </row>
    <row r="527" spans="4:4" ht="15" x14ac:dyDescent="0.25">
      <c r="D527"/>
    </row>
    <row r="528" spans="4:4" ht="15" x14ac:dyDescent="0.25">
      <c r="D528"/>
    </row>
    <row r="529" spans="4:4" ht="15" x14ac:dyDescent="0.25">
      <c r="D529"/>
    </row>
    <row r="530" spans="4:4" ht="15" x14ac:dyDescent="0.25">
      <c r="D530"/>
    </row>
    <row r="531" spans="4:4" ht="15" x14ac:dyDescent="0.25">
      <c r="D531"/>
    </row>
    <row r="532" spans="4:4" ht="15" x14ac:dyDescent="0.25">
      <c r="D532"/>
    </row>
    <row r="533" spans="4:4" ht="15" x14ac:dyDescent="0.25">
      <c r="D533"/>
    </row>
    <row r="534" spans="4:4" ht="15" x14ac:dyDescent="0.25">
      <c r="D534"/>
    </row>
    <row r="535" spans="4:4" ht="15" x14ac:dyDescent="0.25">
      <c r="D535"/>
    </row>
    <row r="536" spans="4:4" ht="15" x14ac:dyDescent="0.25">
      <c r="D536"/>
    </row>
    <row r="537" spans="4:4" ht="15" x14ac:dyDescent="0.25">
      <c r="D537"/>
    </row>
    <row r="538" spans="4:4" ht="15" x14ac:dyDescent="0.25">
      <c r="D538"/>
    </row>
    <row r="539" spans="4:4" ht="15" x14ac:dyDescent="0.25">
      <c r="D539"/>
    </row>
    <row r="540" spans="4:4" ht="15" x14ac:dyDescent="0.25">
      <c r="D540"/>
    </row>
    <row r="541" spans="4:4" ht="15" x14ac:dyDescent="0.25">
      <c r="D541"/>
    </row>
    <row r="542" spans="4:4" ht="15" x14ac:dyDescent="0.25">
      <c r="D542"/>
    </row>
    <row r="543" spans="4:4" ht="15" x14ac:dyDescent="0.25">
      <c r="D543"/>
    </row>
    <row r="544" spans="4:4" ht="15" x14ac:dyDescent="0.25">
      <c r="D544"/>
    </row>
    <row r="545" spans="4:4" ht="15" x14ac:dyDescent="0.25">
      <c r="D545"/>
    </row>
    <row r="546" spans="4:4" ht="15" x14ac:dyDescent="0.25">
      <c r="D546"/>
    </row>
    <row r="547" spans="4:4" ht="15" x14ac:dyDescent="0.25">
      <c r="D547"/>
    </row>
    <row r="548" spans="4:4" ht="15" x14ac:dyDescent="0.25">
      <c r="D548"/>
    </row>
    <row r="549" spans="4:4" ht="15" x14ac:dyDescent="0.25">
      <c r="D549"/>
    </row>
    <row r="550" spans="4:4" ht="15" x14ac:dyDescent="0.25">
      <c r="D550"/>
    </row>
    <row r="551" spans="4:4" ht="15" x14ac:dyDescent="0.25">
      <c r="D551"/>
    </row>
    <row r="552" spans="4:4" ht="15" x14ac:dyDescent="0.25">
      <c r="D552"/>
    </row>
    <row r="553" spans="4:4" ht="15" x14ac:dyDescent="0.25">
      <c r="D553"/>
    </row>
    <row r="554" spans="4:4" ht="15" x14ac:dyDescent="0.25">
      <c r="D554"/>
    </row>
    <row r="555" spans="4:4" ht="15" x14ac:dyDescent="0.25">
      <c r="D555"/>
    </row>
    <row r="556" spans="4:4" ht="15" x14ac:dyDescent="0.25">
      <c r="D556"/>
    </row>
    <row r="557" spans="4:4" ht="15" x14ac:dyDescent="0.25">
      <c r="D557"/>
    </row>
    <row r="558" spans="4:4" ht="15" x14ac:dyDescent="0.25">
      <c r="D558"/>
    </row>
    <row r="559" spans="4:4" ht="15" x14ac:dyDescent="0.25">
      <c r="D559"/>
    </row>
    <row r="560" spans="4:4" ht="15" x14ac:dyDescent="0.25">
      <c r="D560"/>
    </row>
    <row r="561" spans="4:4" ht="15" x14ac:dyDescent="0.25">
      <c r="D561"/>
    </row>
    <row r="562" spans="4:4" ht="15" x14ac:dyDescent="0.25">
      <c r="D562"/>
    </row>
    <row r="563" spans="4:4" ht="15" x14ac:dyDescent="0.25">
      <c r="D563"/>
    </row>
    <row r="564" spans="4:4" ht="15" x14ac:dyDescent="0.25">
      <c r="D564"/>
    </row>
    <row r="565" spans="4:4" ht="15" x14ac:dyDescent="0.25">
      <c r="D565"/>
    </row>
    <row r="566" spans="4:4" ht="15" x14ac:dyDescent="0.25">
      <c r="D566"/>
    </row>
    <row r="567" spans="4:4" ht="15" x14ac:dyDescent="0.25">
      <c r="D567"/>
    </row>
    <row r="568" spans="4:4" ht="15" x14ac:dyDescent="0.25">
      <c r="D568"/>
    </row>
    <row r="569" spans="4:4" ht="15" x14ac:dyDescent="0.25">
      <c r="D569"/>
    </row>
    <row r="570" spans="4:4" ht="15" x14ac:dyDescent="0.25">
      <c r="D570"/>
    </row>
    <row r="571" spans="4:4" ht="15" x14ac:dyDescent="0.25">
      <c r="D571"/>
    </row>
    <row r="572" spans="4:4" ht="15" x14ac:dyDescent="0.25">
      <c r="D572"/>
    </row>
    <row r="573" spans="4:4" ht="15" x14ac:dyDescent="0.25">
      <c r="D573"/>
    </row>
    <row r="574" spans="4:4" ht="15" x14ac:dyDescent="0.25">
      <c r="D574"/>
    </row>
    <row r="575" spans="4:4" ht="15" x14ac:dyDescent="0.25">
      <c r="D575"/>
    </row>
    <row r="576" spans="4:4" ht="15" x14ac:dyDescent="0.25">
      <c r="D576"/>
    </row>
    <row r="577" spans="4:4" ht="15" x14ac:dyDescent="0.25">
      <c r="D577"/>
    </row>
    <row r="578" spans="4:4" ht="15" x14ac:dyDescent="0.25">
      <c r="D578"/>
    </row>
    <row r="579" spans="4:4" ht="15" x14ac:dyDescent="0.25">
      <c r="D579"/>
    </row>
    <row r="580" spans="4:4" ht="15" x14ac:dyDescent="0.25">
      <c r="D580"/>
    </row>
    <row r="581" spans="4:4" ht="15" x14ac:dyDescent="0.25">
      <c r="D581"/>
    </row>
    <row r="582" spans="4:4" ht="15" x14ac:dyDescent="0.25">
      <c r="D582"/>
    </row>
    <row r="583" spans="4:4" ht="15" x14ac:dyDescent="0.25">
      <c r="D583"/>
    </row>
    <row r="584" spans="4:4" ht="15" x14ac:dyDescent="0.25">
      <c r="D584"/>
    </row>
    <row r="585" spans="4:4" ht="15" x14ac:dyDescent="0.25">
      <c r="D585"/>
    </row>
    <row r="586" spans="4:4" ht="15" x14ac:dyDescent="0.25">
      <c r="D586"/>
    </row>
    <row r="587" spans="4:4" ht="15" x14ac:dyDescent="0.25">
      <c r="D587"/>
    </row>
    <row r="588" spans="4:4" ht="15" x14ac:dyDescent="0.25">
      <c r="D588"/>
    </row>
    <row r="589" spans="4:4" ht="15" x14ac:dyDescent="0.25">
      <c r="D589"/>
    </row>
    <row r="590" spans="4:4" ht="15" x14ac:dyDescent="0.25">
      <c r="D590"/>
    </row>
    <row r="591" spans="4:4" ht="15" x14ac:dyDescent="0.25">
      <c r="D591"/>
    </row>
    <row r="592" spans="4:4" ht="15" x14ac:dyDescent="0.25">
      <c r="D592"/>
    </row>
    <row r="593" spans="4:4" ht="15" x14ac:dyDescent="0.25">
      <c r="D593"/>
    </row>
    <row r="594" spans="4:4" ht="15" x14ac:dyDescent="0.25">
      <c r="D594"/>
    </row>
    <row r="595" spans="4:4" ht="15" x14ac:dyDescent="0.25">
      <c r="D595"/>
    </row>
    <row r="596" spans="4:4" ht="15" x14ac:dyDescent="0.25">
      <c r="D596"/>
    </row>
    <row r="597" spans="4:4" ht="15" x14ac:dyDescent="0.25">
      <c r="D597"/>
    </row>
    <row r="598" spans="4:4" ht="15" x14ac:dyDescent="0.25">
      <c r="D598"/>
    </row>
    <row r="599" spans="4:4" ht="15" x14ac:dyDescent="0.25">
      <c r="D599"/>
    </row>
    <row r="600" spans="4:4" ht="15" x14ac:dyDescent="0.25">
      <c r="D600"/>
    </row>
    <row r="601" spans="4:4" ht="15" x14ac:dyDescent="0.25">
      <c r="D601"/>
    </row>
    <row r="602" spans="4:4" ht="15" x14ac:dyDescent="0.25">
      <c r="D602"/>
    </row>
    <row r="603" spans="4:4" ht="15" x14ac:dyDescent="0.25">
      <c r="D603"/>
    </row>
    <row r="604" spans="4:4" ht="15" x14ac:dyDescent="0.25">
      <c r="D604"/>
    </row>
    <row r="605" spans="4:4" ht="15" x14ac:dyDescent="0.25">
      <c r="D605"/>
    </row>
    <row r="606" spans="4:4" ht="15" x14ac:dyDescent="0.25">
      <c r="D606"/>
    </row>
    <row r="607" spans="4:4" ht="15" x14ac:dyDescent="0.25">
      <c r="D607"/>
    </row>
    <row r="608" spans="4:4" ht="15" x14ac:dyDescent="0.25">
      <c r="D608"/>
    </row>
    <row r="609" spans="4:4" ht="15" x14ac:dyDescent="0.25">
      <c r="D609"/>
    </row>
    <row r="610" spans="4:4" ht="15" x14ac:dyDescent="0.25">
      <c r="D610"/>
    </row>
    <row r="611" spans="4:4" ht="15" x14ac:dyDescent="0.25">
      <c r="D611"/>
    </row>
    <row r="612" spans="4:4" ht="15" x14ac:dyDescent="0.25">
      <c r="D612"/>
    </row>
    <row r="613" spans="4:4" ht="15" x14ac:dyDescent="0.25">
      <c r="D613"/>
    </row>
    <row r="614" spans="4:4" ht="15" x14ac:dyDescent="0.25">
      <c r="D614"/>
    </row>
    <row r="615" spans="4:4" ht="15" x14ac:dyDescent="0.25">
      <c r="D615"/>
    </row>
    <row r="616" spans="4:4" ht="15" x14ac:dyDescent="0.25">
      <c r="D616"/>
    </row>
    <row r="617" spans="4:4" ht="15" x14ac:dyDescent="0.25">
      <c r="D617"/>
    </row>
    <row r="618" spans="4:4" ht="15" x14ac:dyDescent="0.25">
      <c r="D618"/>
    </row>
    <row r="619" spans="4:4" ht="15" x14ac:dyDescent="0.25">
      <c r="D619"/>
    </row>
    <row r="620" spans="4:4" ht="15" x14ac:dyDescent="0.25">
      <c r="D620"/>
    </row>
    <row r="621" spans="4:4" ht="15" x14ac:dyDescent="0.25">
      <c r="D621"/>
    </row>
    <row r="622" spans="4:4" ht="15" x14ac:dyDescent="0.25">
      <c r="D622"/>
    </row>
    <row r="623" spans="4:4" ht="15" x14ac:dyDescent="0.25">
      <c r="D623"/>
    </row>
    <row r="624" spans="4:4" ht="15" x14ac:dyDescent="0.25">
      <c r="D624"/>
    </row>
    <row r="625" spans="4:4" ht="15" x14ac:dyDescent="0.25">
      <c r="D625"/>
    </row>
    <row r="626" spans="4:4" ht="15" x14ac:dyDescent="0.25">
      <c r="D626"/>
    </row>
    <row r="627" spans="4:4" ht="15" x14ac:dyDescent="0.25">
      <c r="D627"/>
    </row>
    <row r="628" spans="4:4" ht="15" x14ac:dyDescent="0.25">
      <c r="D628"/>
    </row>
    <row r="629" spans="4:4" ht="15" x14ac:dyDescent="0.25">
      <c r="D629"/>
    </row>
    <row r="630" spans="4:4" ht="15" x14ac:dyDescent="0.25">
      <c r="D630"/>
    </row>
    <row r="631" spans="4:4" ht="15" x14ac:dyDescent="0.25">
      <c r="D631"/>
    </row>
    <row r="632" spans="4:4" ht="15" x14ac:dyDescent="0.25">
      <c r="D632"/>
    </row>
    <row r="633" spans="4:4" ht="15" x14ac:dyDescent="0.25">
      <c r="D633"/>
    </row>
    <row r="634" spans="4:4" ht="15" x14ac:dyDescent="0.25">
      <c r="D634"/>
    </row>
    <row r="635" spans="4:4" ht="15" x14ac:dyDescent="0.25">
      <c r="D635"/>
    </row>
    <row r="636" spans="4:4" ht="15" x14ac:dyDescent="0.25">
      <c r="D636"/>
    </row>
    <row r="637" spans="4:4" ht="15" x14ac:dyDescent="0.25">
      <c r="D637"/>
    </row>
    <row r="638" spans="4:4" ht="15" x14ac:dyDescent="0.25">
      <c r="D638"/>
    </row>
    <row r="639" spans="4:4" ht="15" x14ac:dyDescent="0.25">
      <c r="D639"/>
    </row>
    <row r="640" spans="4:4" ht="15" x14ac:dyDescent="0.25">
      <c r="D640"/>
    </row>
    <row r="641" spans="4:4" ht="15" x14ac:dyDescent="0.25">
      <c r="D641"/>
    </row>
    <row r="642" spans="4:4" ht="15" x14ac:dyDescent="0.25">
      <c r="D642"/>
    </row>
    <row r="643" spans="4:4" ht="15" x14ac:dyDescent="0.25">
      <c r="D643"/>
    </row>
    <row r="644" spans="4:4" ht="15" x14ac:dyDescent="0.25">
      <c r="D644"/>
    </row>
    <row r="645" spans="4:4" ht="15" x14ac:dyDescent="0.25">
      <c r="D645"/>
    </row>
    <row r="646" spans="4:4" ht="15" x14ac:dyDescent="0.25">
      <c r="D646"/>
    </row>
    <row r="647" spans="4:4" ht="15" x14ac:dyDescent="0.25">
      <c r="D647"/>
    </row>
    <row r="648" spans="4:4" ht="15" x14ac:dyDescent="0.25">
      <c r="D648"/>
    </row>
    <row r="649" spans="4:4" ht="15" x14ac:dyDescent="0.25">
      <c r="D649"/>
    </row>
    <row r="650" spans="4:4" ht="15" x14ac:dyDescent="0.25">
      <c r="D650"/>
    </row>
    <row r="651" spans="4:4" ht="15" x14ac:dyDescent="0.25">
      <c r="D651"/>
    </row>
    <row r="652" spans="4:4" ht="15" x14ac:dyDescent="0.25">
      <c r="D652"/>
    </row>
    <row r="653" spans="4:4" ht="15" x14ac:dyDescent="0.25">
      <c r="D653"/>
    </row>
    <row r="654" spans="4:4" ht="15" x14ac:dyDescent="0.25">
      <c r="D654"/>
    </row>
    <row r="655" spans="4:4" ht="15" x14ac:dyDescent="0.25">
      <c r="D655"/>
    </row>
    <row r="656" spans="4:4" ht="15" x14ac:dyDescent="0.25">
      <c r="D656"/>
    </row>
    <row r="657" spans="4:4" ht="15" x14ac:dyDescent="0.25">
      <c r="D657"/>
    </row>
    <row r="658" spans="4:4" ht="15" x14ac:dyDescent="0.25">
      <c r="D658"/>
    </row>
    <row r="659" spans="4:4" ht="15" x14ac:dyDescent="0.25">
      <c r="D659"/>
    </row>
    <row r="660" spans="4:4" ht="15" x14ac:dyDescent="0.25">
      <c r="D660"/>
    </row>
    <row r="661" spans="4:4" ht="15" x14ac:dyDescent="0.25">
      <c r="D661"/>
    </row>
    <row r="662" spans="4:4" ht="15" x14ac:dyDescent="0.25">
      <c r="D662"/>
    </row>
  </sheetData>
  <sheetProtection algorithmName="SHA-512" hashValue="MYx+XruecsIFqgPdT/uWJdeVvzP/j9CyQWnd66hdLhZ9tWbC0pBkPDvreMStEw49nGVaY1NYy7uZi0t+DL1PbQ==" saltValue="NqvCipPmhpTBUdvtlrd+0g==" spinCount="100000" sheet="1" objects="1" scenarios="1"/>
  <mergeCells count="6">
    <mergeCell ref="H6:I6"/>
    <mergeCell ref="A21:B21"/>
    <mergeCell ref="A6:A7"/>
    <mergeCell ref="B6:C6"/>
    <mergeCell ref="D6:E6"/>
    <mergeCell ref="F6:G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739EC-2F64-45D8-952B-07E6747EC5C8}">
  <dimension ref="A1:M141"/>
  <sheetViews>
    <sheetView topLeftCell="A137" workbookViewId="0">
      <selection activeCell="A141" sqref="A141"/>
    </sheetView>
  </sheetViews>
  <sheetFormatPr defaultColWidth="8.7109375" defaultRowHeight="15.75" x14ac:dyDescent="0.25"/>
  <cols>
    <col min="1" max="1" width="10.42578125" style="88" customWidth="1"/>
    <col min="2" max="2" width="14.140625" style="88" customWidth="1"/>
    <col min="3" max="3" width="36.5703125" style="88" bestFit="1" customWidth="1"/>
    <col min="4" max="4" width="8.7109375" style="185" customWidth="1"/>
    <col min="5" max="5" width="10.7109375" style="88" customWidth="1"/>
    <col min="6" max="6" width="28.140625" style="88" customWidth="1"/>
    <col min="7" max="13" width="40.7109375" style="88" customWidth="1"/>
    <col min="14" max="14" width="8.7109375" style="88" customWidth="1"/>
    <col min="15" max="16384" width="8.7109375" style="88"/>
  </cols>
  <sheetData>
    <row r="1" spans="1:13" ht="20.25" x14ac:dyDescent="0.25">
      <c r="A1" s="204" t="s">
        <v>1453</v>
      </c>
    </row>
    <row r="2" spans="1:13" x14ac:dyDescent="0.25">
      <c r="A2" s="185" t="s">
        <v>1452</v>
      </c>
    </row>
    <row r="3" spans="1:13" ht="94.5" x14ac:dyDescent="0.25">
      <c r="A3" s="199" t="s">
        <v>1451</v>
      </c>
      <c r="B3" s="199" t="s">
        <v>1450</v>
      </c>
      <c r="C3" s="199" t="s">
        <v>1449</v>
      </c>
      <c r="D3" s="199" t="s">
        <v>1448</v>
      </c>
      <c r="E3" s="199" t="s">
        <v>1101</v>
      </c>
      <c r="F3" s="199" t="s">
        <v>1447</v>
      </c>
      <c r="G3" s="203" t="s">
        <v>1446</v>
      </c>
      <c r="H3" s="203" t="s">
        <v>1445</v>
      </c>
      <c r="I3" s="203" t="s">
        <v>1444</v>
      </c>
      <c r="J3" s="203" t="s">
        <v>1443</v>
      </c>
      <c r="K3" s="203" t="s">
        <v>1442</v>
      </c>
      <c r="L3" s="203" t="s">
        <v>1441</v>
      </c>
      <c r="M3" s="202" t="s">
        <v>1440</v>
      </c>
    </row>
    <row r="4" spans="1:13" x14ac:dyDescent="0.25">
      <c r="A4" s="185" t="s">
        <v>1439</v>
      </c>
      <c r="B4" s="190" t="s">
        <v>501</v>
      </c>
      <c r="C4" s="190" t="s">
        <v>1438</v>
      </c>
      <c r="D4" s="190" t="s">
        <v>1399</v>
      </c>
      <c r="E4" s="190" t="s">
        <v>124</v>
      </c>
      <c r="F4" s="190" t="s">
        <v>1423</v>
      </c>
      <c r="G4" s="185">
        <v>961.15</v>
      </c>
      <c r="H4" s="187">
        <v>4.9897866669579498</v>
      </c>
      <c r="I4" s="188">
        <v>1003.63</v>
      </c>
      <c r="J4" s="187">
        <v>4.9701394191044947</v>
      </c>
      <c r="K4" s="186">
        <v>18.3101467916822</v>
      </c>
      <c r="L4" s="186">
        <v>1.8243921357155699</v>
      </c>
      <c r="M4" s="185"/>
    </row>
    <row r="5" spans="1:13" x14ac:dyDescent="0.25">
      <c r="A5" s="185" t="s">
        <v>1437</v>
      </c>
      <c r="B5" s="190" t="s">
        <v>500</v>
      </c>
      <c r="C5" s="190" t="s">
        <v>15</v>
      </c>
      <c r="D5" s="190" t="s">
        <v>1399</v>
      </c>
      <c r="E5" s="190" t="s">
        <v>124</v>
      </c>
      <c r="F5" s="190" t="s">
        <v>1423</v>
      </c>
      <c r="G5" s="185">
        <v>1466.32</v>
      </c>
      <c r="H5" s="187">
        <v>4.9898684691006077</v>
      </c>
      <c r="I5" s="188">
        <v>1466.32</v>
      </c>
      <c r="J5" s="187">
        <v>4.9898684691006077</v>
      </c>
      <c r="K5" s="186">
        <v>27.926821889687201</v>
      </c>
      <c r="L5" s="186">
        <v>1.90455165923449</v>
      </c>
      <c r="M5" s="185"/>
    </row>
    <row r="6" spans="1:13" x14ac:dyDescent="0.25">
      <c r="A6" s="185" t="s">
        <v>1436</v>
      </c>
      <c r="B6" s="201" t="s">
        <v>522</v>
      </c>
      <c r="C6" s="190" t="s">
        <v>19</v>
      </c>
      <c r="D6" s="190" t="s">
        <v>1399</v>
      </c>
      <c r="E6" s="190" t="s">
        <v>124</v>
      </c>
      <c r="F6" s="190" t="s">
        <v>1423</v>
      </c>
      <c r="G6" s="185">
        <v>1380.26</v>
      </c>
      <c r="H6" s="187">
        <v>4.9898833158383082</v>
      </c>
      <c r="I6" s="188">
        <v>1380.26</v>
      </c>
      <c r="J6" s="187">
        <v>4.9898833158383082</v>
      </c>
      <c r="K6" s="186">
        <v>26.2899443491652</v>
      </c>
      <c r="L6" s="186">
        <v>1.9047095727736301</v>
      </c>
      <c r="M6" s="185"/>
    </row>
    <row r="7" spans="1:13" x14ac:dyDescent="0.25">
      <c r="A7" s="185" t="s">
        <v>1435</v>
      </c>
      <c r="B7" s="201" t="s">
        <v>502</v>
      </c>
      <c r="C7" s="190" t="s">
        <v>20</v>
      </c>
      <c r="D7" s="190" t="s">
        <v>1399</v>
      </c>
      <c r="E7" s="190" t="s">
        <v>124</v>
      </c>
      <c r="F7" s="190" t="s">
        <v>1423</v>
      </c>
      <c r="G7" s="185">
        <v>1339.15</v>
      </c>
      <c r="H7" s="187">
        <v>4.9901999215993804</v>
      </c>
      <c r="I7" s="188">
        <v>1339.15</v>
      </c>
      <c r="J7" s="187">
        <v>4.9901999215993804</v>
      </c>
      <c r="K7" s="186">
        <v>25.510032577345299</v>
      </c>
      <c r="L7" s="186">
        <v>1.9049421332446099</v>
      </c>
      <c r="M7" s="185"/>
    </row>
    <row r="8" spans="1:13" x14ac:dyDescent="0.25">
      <c r="A8" s="185" t="s">
        <v>1434</v>
      </c>
      <c r="B8" s="201" t="s">
        <v>503</v>
      </c>
      <c r="C8" s="190" t="s">
        <v>1433</v>
      </c>
      <c r="D8" s="190" t="s">
        <v>1399</v>
      </c>
      <c r="E8" s="190" t="s">
        <v>124</v>
      </c>
      <c r="F8" s="190" t="s">
        <v>1423</v>
      </c>
      <c r="G8" s="185">
        <v>871.86</v>
      </c>
      <c r="H8" s="187">
        <v>4.7959036492139013</v>
      </c>
      <c r="I8" s="188">
        <v>871.86</v>
      </c>
      <c r="J8" s="187">
        <v>4.7959036492139013</v>
      </c>
      <c r="K8" s="186">
        <v>16.630003812428502</v>
      </c>
      <c r="L8" s="186">
        <v>1.9074167655848999</v>
      </c>
      <c r="M8" s="185"/>
    </row>
    <row r="9" spans="1:13" x14ac:dyDescent="0.25">
      <c r="A9" s="185" t="s">
        <v>1432</v>
      </c>
      <c r="B9" s="201" t="s">
        <v>505</v>
      </c>
      <c r="C9" s="190" t="s">
        <v>26</v>
      </c>
      <c r="D9" s="190" t="s">
        <v>1399</v>
      </c>
      <c r="E9" s="190" t="s">
        <v>124</v>
      </c>
      <c r="F9" s="190" t="s">
        <v>1423</v>
      </c>
      <c r="G9" s="185">
        <v>1380.52</v>
      </c>
      <c r="H9" s="187">
        <v>4.9912920472434861</v>
      </c>
      <c r="I9" s="188">
        <v>1380.52</v>
      </c>
      <c r="J9" s="187">
        <v>4.9912920472434861</v>
      </c>
      <c r="K9" s="186">
        <v>26.2899995359187</v>
      </c>
      <c r="L9" s="186">
        <v>1.90435484715315</v>
      </c>
      <c r="M9" s="185"/>
    </row>
    <row r="10" spans="1:13" x14ac:dyDescent="0.25">
      <c r="A10" s="185" t="s">
        <v>1431</v>
      </c>
      <c r="B10" s="201" t="s">
        <v>506</v>
      </c>
      <c r="C10" s="190" t="s">
        <v>1430</v>
      </c>
      <c r="D10" s="190" t="s">
        <v>1399</v>
      </c>
      <c r="E10" s="190" t="s">
        <v>124</v>
      </c>
      <c r="F10" s="190" t="s">
        <v>1423</v>
      </c>
      <c r="G10" s="185">
        <v>1008.15</v>
      </c>
      <c r="H10" s="187">
        <v>2.1832334965183775</v>
      </c>
      <c r="I10" s="188">
        <v>1008.15</v>
      </c>
      <c r="J10" s="187">
        <v>2.1832334965183775</v>
      </c>
      <c r="K10" s="186">
        <v>19.729976404910602</v>
      </c>
      <c r="L10" s="186">
        <v>1.95704770172202</v>
      </c>
      <c r="M10" s="185"/>
    </row>
    <row r="11" spans="1:13" x14ac:dyDescent="0.25">
      <c r="A11" s="185" t="s">
        <v>1429</v>
      </c>
      <c r="B11" s="201" t="s">
        <v>507</v>
      </c>
      <c r="C11" s="190" t="s">
        <v>27</v>
      </c>
      <c r="D11" s="190" t="s">
        <v>1399</v>
      </c>
      <c r="E11" s="190" t="s">
        <v>124</v>
      </c>
      <c r="F11" s="190" t="s">
        <v>1423</v>
      </c>
      <c r="G11" s="185">
        <v>1327.76</v>
      </c>
      <c r="H11" s="187">
        <v>4.9903135254813504</v>
      </c>
      <c r="I11" s="188">
        <v>1327.76</v>
      </c>
      <c r="J11" s="187">
        <v>4.9903135254813504</v>
      </c>
      <c r="K11" s="186">
        <v>25.2900042667906</v>
      </c>
      <c r="L11" s="186">
        <v>1.90471201623717</v>
      </c>
      <c r="M11" s="185"/>
    </row>
    <row r="12" spans="1:13" x14ac:dyDescent="0.25">
      <c r="A12" s="185" t="s">
        <v>1428</v>
      </c>
      <c r="B12" s="201" t="s">
        <v>508</v>
      </c>
      <c r="C12" s="190" t="s">
        <v>28</v>
      </c>
      <c r="D12" s="190" t="s">
        <v>1399</v>
      </c>
      <c r="E12" s="190" t="s">
        <v>124</v>
      </c>
      <c r="F12" s="190" t="s">
        <v>1423</v>
      </c>
      <c r="G12" s="185">
        <v>1492.13</v>
      </c>
      <c r="H12" s="187">
        <v>4.9893753254246409</v>
      </c>
      <c r="I12" s="188">
        <v>1492.13</v>
      </c>
      <c r="J12" s="187">
        <v>4.9893753254246409</v>
      </c>
      <c r="K12" s="186">
        <v>28.4199958356078</v>
      </c>
      <c r="L12" s="186">
        <v>1.9046595025639701</v>
      </c>
      <c r="M12" s="185"/>
    </row>
    <row r="13" spans="1:13" x14ac:dyDescent="0.25">
      <c r="A13" s="185" t="s">
        <v>1427</v>
      </c>
      <c r="B13" s="201" t="s">
        <v>510</v>
      </c>
      <c r="C13" s="190" t="s">
        <v>32</v>
      </c>
      <c r="D13" s="190" t="s">
        <v>1399</v>
      </c>
      <c r="E13" s="190" t="s">
        <v>124</v>
      </c>
      <c r="F13" s="190" t="s">
        <v>1423</v>
      </c>
      <c r="G13" s="185">
        <v>1258.78</v>
      </c>
      <c r="H13" s="187">
        <v>4.9901997581216833</v>
      </c>
      <c r="I13" s="188">
        <v>1258.78</v>
      </c>
      <c r="J13" s="187">
        <v>4.9901997581216833</v>
      </c>
      <c r="K13" s="186">
        <v>23.9789748667495</v>
      </c>
      <c r="L13" s="186">
        <v>1.9049377068867901</v>
      </c>
      <c r="M13" s="185"/>
    </row>
    <row r="14" spans="1:13" x14ac:dyDescent="0.25">
      <c r="A14" s="185" t="s">
        <v>1426</v>
      </c>
      <c r="B14" s="201" t="s">
        <v>511</v>
      </c>
      <c r="C14" s="190" t="s">
        <v>34</v>
      </c>
      <c r="D14" s="190" t="s">
        <v>1399</v>
      </c>
      <c r="E14" s="190" t="s">
        <v>124</v>
      </c>
      <c r="F14" s="190" t="s">
        <v>1423</v>
      </c>
      <c r="G14" s="185">
        <v>1146.8800000000001</v>
      </c>
      <c r="H14" s="187">
        <v>2.0001956616476497</v>
      </c>
      <c r="I14" s="188">
        <v>1146.8800000000001</v>
      </c>
      <c r="J14" s="187">
        <v>2.0001956616476497</v>
      </c>
      <c r="K14" s="186">
        <v>22.489920354421098</v>
      </c>
      <c r="L14" s="186">
        <v>1.96096543268878</v>
      </c>
      <c r="M14" s="185"/>
    </row>
    <row r="15" spans="1:13" x14ac:dyDescent="0.25">
      <c r="A15" s="185" t="s">
        <v>1425</v>
      </c>
      <c r="B15" s="201" t="s">
        <v>512</v>
      </c>
      <c r="C15" s="190" t="s">
        <v>36</v>
      </c>
      <c r="D15" s="190" t="s">
        <v>1399</v>
      </c>
      <c r="E15" s="190" t="s">
        <v>124</v>
      </c>
      <c r="F15" s="190" t="s">
        <v>1423</v>
      </c>
      <c r="G15" s="185">
        <v>487.17</v>
      </c>
      <c r="H15" s="187">
        <v>2.1406407245890717</v>
      </c>
      <c r="I15" s="188">
        <v>487.17</v>
      </c>
      <c r="J15" s="187">
        <v>2.1406407245890717</v>
      </c>
      <c r="K15" s="186">
        <v>9.5392604737381799</v>
      </c>
      <c r="L15" s="186">
        <v>1.9580968601798501</v>
      </c>
      <c r="M15" s="185"/>
    </row>
    <row r="16" spans="1:13" x14ac:dyDescent="0.25">
      <c r="A16" s="185" t="s">
        <v>1424</v>
      </c>
      <c r="B16" s="201" t="s">
        <v>513</v>
      </c>
      <c r="C16" s="190" t="s">
        <v>37</v>
      </c>
      <c r="D16" s="190" t="s">
        <v>1399</v>
      </c>
      <c r="E16" s="190" t="s">
        <v>124</v>
      </c>
      <c r="F16" s="190" t="s">
        <v>1423</v>
      </c>
      <c r="G16" s="185">
        <v>478.37</v>
      </c>
      <c r="H16" s="187">
        <v>2.0065677243261741</v>
      </c>
      <c r="I16" s="188">
        <v>479.64</v>
      </c>
      <c r="J16" s="187">
        <v>2.0098258150960229</v>
      </c>
      <c r="K16" s="186">
        <v>9.3700066345286803</v>
      </c>
      <c r="L16" s="186">
        <v>1.95354987793526</v>
      </c>
      <c r="M16" s="185"/>
    </row>
    <row r="17" spans="1:13" x14ac:dyDescent="0.25">
      <c r="A17" s="185" t="s">
        <v>1422</v>
      </c>
      <c r="B17" s="190" t="s">
        <v>514</v>
      </c>
      <c r="C17" s="190" t="s">
        <v>1421</v>
      </c>
      <c r="D17" s="190" t="s">
        <v>1399</v>
      </c>
      <c r="E17" s="190" t="s">
        <v>124</v>
      </c>
      <c r="F17" s="190" t="s">
        <v>1398</v>
      </c>
      <c r="G17" s="185">
        <v>1458.57</v>
      </c>
      <c r="H17" s="187">
        <v>4.9904984020039684</v>
      </c>
      <c r="I17" s="188">
        <v>1458.57</v>
      </c>
      <c r="J17" s="187">
        <v>4.9904984020039684</v>
      </c>
      <c r="K17" s="186">
        <v>27.720006225751</v>
      </c>
      <c r="L17" s="186">
        <v>1.9004920042062401</v>
      </c>
      <c r="M17" s="185"/>
    </row>
    <row r="18" spans="1:13" x14ac:dyDescent="0.25">
      <c r="A18" s="185" t="s">
        <v>1420</v>
      </c>
      <c r="B18" s="190" t="s">
        <v>515</v>
      </c>
      <c r="C18" s="190" t="s">
        <v>11</v>
      </c>
      <c r="D18" s="190" t="s">
        <v>1399</v>
      </c>
      <c r="E18" s="190" t="s">
        <v>124</v>
      </c>
      <c r="F18" s="190" t="s">
        <v>1398</v>
      </c>
      <c r="G18" s="185">
        <v>1402.03</v>
      </c>
      <c r="H18" s="187">
        <v>3.8002517213296754</v>
      </c>
      <c r="I18" s="188">
        <v>1402.03</v>
      </c>
      <c r="J18" s="187">
        <v>3.8002517213296754</v>
      </c>
      <c r="K18" s="186">
        <v>27.010040960848698</v>
      </c>
      <c r="L18" s="186">
        <v>1.9264952219887399</v>
      </c>
      <c r="M18" s="185"/>
    </row>
    <row r="19" spans="1:13" x14ac:dyDescent="0.25">
      <c r="A19" s="185" t="s">
        <v>1419</v>
      </c>
      <c r="B19" s="190" t="s">
        <v>516</v>
      </c>
      <c r="C19" s="190" t="s">
        <v>12</v>
      </c>
      <c r="D19" s="190" t="s">
        <v>1399</v>
      </c>
      <c r="E19" s="190" t="s">
        <v>124</v>
      </c>
      <c r="F19" s="190" t="s">
        <v>1398</v>
      </c>
      <c r="G19" s="185">
        <v>1603.62</v>
      </c>
      <c r="H19" s="187">
        <v>4.9901793898127407</v>
      </c>
      <c r="I19" s="188">
        <v>1603.62</v>
      </c>
      <c r="J19" s="187">
        <v>4.9901793898127407</v>
      </c>
      <c r="K19" s="186">
        <v>30.5480513356014</v>
      </c>
      <c r="L19" s="186">
        <v>1.9049432743169501</v>
      </c>
      <c r="M19" s="185"/>
    </row>
    <row r="20" spans="1:13" x14ac:dyDescent="0.25">
      <c r="A20" s="185" t="s">
        <v>1418</v>
      </c>
      <c r="B20" s="190" t="s">
        <v>517</v>
      </c>
      <c r="C20" s="190" t="s">
        <v>13</v>
      </c>
      <c r="D20" s="190" t="s">
        <v>1399</v>
      </c>
      <c r="E20" s="190" t="s">
        <v>124</v>
      </c>
      <c r="F20" s="190" t="s">
        <v>1398</v>
      </c>
      <c r="G20" s="185">
        <v>1490.31</v>
      </c>
      <c r="H20" s="187">
        <v>4.9898554400202837</v>
      </c>
      <c r="I20" s="188">
        <v>1490.31</v>
      </c>
      <c r="J20" s="187">
        <v>4.9898554400202837</v>
      </c>
      <c r="K20" s="186">
        <v>28.390000691788501</v>
      </c>
      <c r="L20" s="186">
        <v>1.9049728373149499</v>
      </c>
      <c r="M20" s="185"/>
    </row>
    <row r="21" spans="1:13" x14ac:dyDescent="0.25">
      <c r="A21" s="185" t="s">
        <v>1417</v>
      </c>
      <c r="B21" s="190" t="s">
        <v>518</v>
      </c>
      <c r="C21" s="190" t="s">
        <v>14</v>
      </c>
      <c r="D21" s="190" t="s">
        <v>1399</v>
      </c>
      <c r="E21" s="190" t="s">
        <v>124</v>
      </c>
      <c r="F21" s="190" t="s">
        <v>1398</v>
      </c>
      <c r="G21" s="185">
        <v>1408.05</v>
      </c>
      <c r="H21" s="187">
        <v>4.9898220157628144</v>
      </c>
      <c r="I21" s="188">
        <v>1408.05</v>
      </c>
      <c r="J21" s="187">
        <v>4.9898220157628144</v>
      </c>
      <c r="K21" s="186">
        <v>26.819996576183598</v>
      </c>
      <c r="L21" s="186">
        <v>1.90476166160176</v>
      </c>
      <c r="M21" s="185"/>
    </row>
    <row r="22" spans="1:13" x14ac:dyDescent="0.25">
      <c r="A22" s="185" t="s">
        <v>1416</v>
      </c>
      <c r="B22" s="190" t="s">
        <v>519</v>
      </c>
      <c r="C22" s="190" t="s">
        <v>16</v>
      </c>
      <c r="D22" s="190" t="s">
        <v>1399</v>
      </c>
      <c r="E22" s="190" t="s">
        <v>124</v>
      </c>
      <c r="F22" s="190" t="s">
        <v>1398</v>
      </c>
      <c r="G22" s="185">
        <v>1805.42</v>
      </c>
      <c r="H22" s="187">
        <v>14.989777525842808</v>
      </c>
      <c r="I22" s="188">
        <v>1805.42</v>
      </c>
      <c r="J22" s="187">
        <v>14.989777525842808</v>
      </c>
      <c r="K22" s="186">
        <v>31.399998105382998</v>
      </c>
      <c r="L22" s="186">
        <v>1.73920739248391</v>
      </c>
      <c r="M22" s="185"/>
    </row>
    <row r="23" spans="1:13" x14ac:dyDescent="0.25">
      <c r="A23" s="185" t="s">
        <v>1415</v>
      </c>
      <c r="B23" s="190" t="s">
        <v>520</v>
      </c>
      <c r="C23" s="190" t="s">
        <v>17</v>
      </c>
      <c r="D23" s="190" t="s">
        <v>1399</v>
      </c>
      <c r="E23" s="190" t="s">
        <v>124</v>
      </c>
      <c r="F23" s="190" t="s">
        <v>1398</v>
      </c>
      <c r="G23" s="185">
        <v>1406.75</v>
      </c>
      <c r="H23" s="187">
        <v>4.9899618625409463</v>
      </c>
      <c r="I23" s="188">
        <v>1406.75</v>
      </c>
      <c r="J23" s="187">
        <v>4.9899618625409463</v>
      </c>
      <c r="K23" s="186">
        <v>26.800002302387298</v>
      </c>
      <c r="L23" s="186">
        <v>1.90510057241069</v>
      </c>
      <c r="M23" s="185"/>
    </row>
    <row r="24" spans="1:13" x14ac:dyDescent="0.25">
      <c r="A24" s="185" t="s">
        <v>1414</v>
      </c>
      <c r="B24" s="190" t="s">
        <v>521</v>
      </c>
      <c r="C24" s="190" t="s">
        <v>18</v>
      </c>
      <c r="D24" s="190" t="s">
        <v>1399</v>
      </c>
      <c r="E24" s="190" t="s">
        <v>124</v>
      </c>
      <c r="F24" s="190" t="s">
        <v>1398</v>
      </c>
      <c r="G24" s="185">
        <v>1518.3</v>
      </c>
      <c r="H24" s="187">
        <v>4.9912870301219865</v>
      </c>
      <c r="I24" s="188">
        <v>1518.3</v>
      </c>
      <c r="J24" s="187">
        <v>4.9912870301219865</v>
      </c>
      <c r="K24" s="186">
        <v>28.9199950410149</v>
      </c>
      <c r="L24" s="186">
        <v>1.9047615781475999</v>
      </c>
      <c r="M24" s="185"/>
    </row>
    <row r="25" spans="1:13" x14ac:dyDescent="0.25">
      <c r="A25" s="185" t="s">
        <v>1413</v>
      </c>
      <c r="B25" s="190" t="s">
        <v>504</v>
      </c>
      <c r="C25" s="190" t="s">
        <v>21</v>
      </c>
      <c r="D25" s="190" t="s">
        <v>1399</v>
      </c>
      <c r="E25" s="190" t="s">
        <v>124</v>
      </c>
      <c r="F25" s="190" t="s">
        <v>1398</v>
      </c>
      <c r="G25" s="185">
        <v>1558.18</v>
      </c>
      <c r="H25" s="187">
        <v>4.9894551016420357</v>
      </c>
      <c r="I25" s="188">
        <v>1558.18</v>
      </c>
      <c r="J25" s="187">
        <v>4.9894551016420357</v>
      </c>
      <c r="K25" s="186">
        <v>29.679996186547999</v>
      </c>
      <c r="L25" s="186">
        <v>1.9047861085720501</v>
      </c>
      <c r="M25" s="185"/>
    </row>
    <row r="26" spans="1:13" x14ac:dyDescent="0.25">
      <c r="A26" s="185" t="s">
        <v>1412</v>
      </c>
      <c r="B26" s="190" t="s">
        <v>523</v>
      </c>
      <c r="C26" s="190" t="s">
        <v>22</v>
      </c>
      <c r="D26" s="190" t="s">
        <v>1399</v>
      </c>
      <c r="E26" s="190" t="s">
        <v>124</v>
      </c>
      <c r="F26" s="190" t="s">
        <v>1398</v>
      </c>
      <c r="G26" s="185">
        <v>1728.66</v>
      </c>
      <c r="H26" s="187">
        <v>4.9899787427877369</v>
      </c>
      <c r="I26" s="188">
        <v>1728.66</v>
      </c>
      <c r="J26" s="187">
        <v>4.9899787427877369</v>
      </c>
      <c r="K26" s="186">
        <v>32.919997754953101</v>
      </c>
      <c r="L26" s="186">
        <v>1.9043651010003799</v>
      </c>
      <c r="M26" s="185"/>
    </row>
    <row r="27" spans="1:13" x14ac:dyDescent="0.25">
      <c r="A27" s="185" t="s">
        <v>1411</v>
      </c>
      <c r="B27" s="190" t="s">
        <v>524</v>
      </c>
      <c r="C27" s="190" t="s">
        <v>23</v>
      </c>
      <c r="D27" s="190" t="s">
        <v>1399</v>
      </c>
      <c r="E27" s="190" t="s">
        <v>124</v>
      </c>
      <c r="F27" s="190" t="s">
        <v>1398</v>
      </c>
      <c r="G27" s="185">
        <v>1653.99</v>
      </c>
      <c r="H27" s="187">
        <v>4.9899071969937339</v>
      </c>
      <c r="I27" s="188">
        <v>1653.99</v>
      </c>
      <c r="J27" s="187">
        <v>4.9899071969937339</v>
      </c>
      <c r="K27" s="186">
        <v>31.509996893307299</v>
      </c>
      <c r="L27" s="186">
        <v>1.90508992758767</v>
      </c>
      <c r="M27" s="185"/>
    </row>
    <row r="28" spans="1:13" x14ac:dyDescent="0.25">
      <c r="A28" s="185" t="s">
        <v>1410</v>
      </c>
      <c r="B28" s="190" t="s">
        <v>525</v>
      </c>
      <c r="C28" s="190" t="s">
        <v>24</v>
      </c>
      <c r="D28" s="190" t="s">
        <v>1399</v>
      </c>
      <c r="E28" s="190" t="s">
        <v>124</v>
      </c>
      <c r="F28" s="190" t="s">
        <v>1398</v>
      </c>
      <c r="G28" s="185">
        <v>1326.32</v>
      </c>
      <c r="H28" s="187">
        <v>4.9901842821860525</v>
      </c>
      <c r="I28" s="188">
        <v>1326.32</v>
      </c>
      <c r="J28" s="187">
        <v>4.9901842821860525</v>
      </c>
      <c r="K28" s="186">
        <v>25.265601930036201</v>
      </c>
      <c r="L28" s="186">
        <v>1.9049401298356501</v>
      </c>
      <c r="M28" s="185"/>
    </row>
    <row r="29" spans="1:13" x14ac:dyDescent="0.25">
      <c r="A29" s="185" t="s">
        <v>1409</v>
      </c>
      <c r="B29" s="190" t="s">
        <v>526</v>
      </c>
      <c r="C29" s="190" t="s">
        <v>25</v>
      </c>
      <c r="D29" s="190" t="s">
        <v>1399</v>
      </c>
      <c r="E29" s="190" t="s">
        <v>124</v>
      </c>
      <c r="F29" s="190" t="s">
        <v>1398</v>
      </c>
      <c r="G29" s="185">
        <v>1447.38</v>
      </c>
      <c r="H29" s="187">
        <v>4.9898809653341596</v>
      </c>
      <c r="I29" s="188">
        <v>1447.38</v>
      </c>
      <c r="J29" s="187">
        <v>4.9898809653341596</v>
      </c>
      <c r="K29" s="186">
        <v>27.571801595815</v>
      </c>
      <c r="L29" s="186">
        <v>1.90494559796425</v>
      </c>
      <c r="M29" s="185"/>
    </row>
    <row r="30" spans="1:13" x14ac:dyDescent="0.25">
      <c r="A30" s="185" t="s">
        <v>1408</v>
      </c>
      <c r="B30" s="190" t="s">
        <v>527</v>
      </c>
      <c r="C30" s="190" t="s">
        <v>1407</v>
      </c>
      <c r="D30" s="190" t="s">
        <v>1399</v>
      </c>
      <c r="E30" s="190" t="s">
        <v>124</v>
      </c>
      <c r="F30" s="190" t="s">
        <v>1398</v>
      </c>
      <c r="G30" s="185">
        <v>1813.46</v>
      </c>
      <c r="H30" s="187">
        <v>4.989955247297762</v>
      </c>
      <c r="I30" s="188">
        <v>1813.46</v>
      </c>
      <c r="J30" s="187">
        <v>4.989955247297762</v>
      </c>
      <c r="K30" s="186">
        <v>34.549999380505803</v>
      </c>
      <c r="L30" s="186">
        <v>1.90519776452228</v>
      </c>
      <c r="M30" s="185"/>
    </row>
    <row r="31" spans="1:13" x14ac:dyDescent="0.25">
      <c r="A31" s="185" t="s">
        <v>1406</v>
      </c>
      <c r="B31" s="190" t="s">
        <v>528</v>
      </c>
      <c r="C31" s="190" t="s">
        <v>29</v>
      </c>
      <c r="D31" s="190" t="s">
        <v>1399</v>
      </c>
      <c r="E31" s="190" t="s">
        <v>124</v>
      </c>
      <c r="F31" s="190" t="s">
        <v>1398</v>
      </c>
      <c r="G31" s="185">
        <v>1455.13</v>
      </c>
      <c r="H31" s="187">
        <v>4.9998556831957659</v>
      </c>
      <c r="I31" s="188">
        <v>1455.13</v>
      </c>
      <c r="J31" s="187">
        <v>4.9998556831957659</v>
      </c>
      <c r="K31" s="186">
        <v>27.519998249549801</v>
      </c>
      <c r="L31" s="186">
        <v>1.8912398376468</v>
      </c>
      <c r="M31" s="185"/>
    </row>
    <row r="32" spans="1:13" x14ac:dyDescent="0.25">
      <c r="A32" s="185" t="s">
        <v>1405</v>
      </c>
      <c r="B32" s="190" t="s">
        <v>509</v>
      </c>
      <c r="C32" s="190" t="s">
        <v>30</v>
      </c>
      <c r="D32" s="190" t="s">
        <v>1399</v>
      </c>
      <c r="E32" s="190" t="s">
        <v>124</v>
      </c>
      <c r="F32" s="190" t="s">
        <v>1398</v>
      </c>
      <c r="G32" s="185">
        <v>1193.3900000000001</v>
      </c>
      <c r="H32" s="187">
        <v>4.9900146920390283</v>
      </c>
      <c r="I32" s="188">
        <v>1193.3900000000001</v>
      </c>
      <c r="J32" s="187">
        <v>4.9900146920390283</v>
      </c>
      <c r="K32" s="186">
        <v>22.7299961649335</v>
      </c>
      <c r="L32" s="186">
        <v>1.90465783733176</v>
      </c>
      <c r="M32" s="185"/>
    </row>
    <row r="33" spans="1:13" x14ac:dyDescent="0.25">
      <c r="A33" s="185" t="s">
        <v>1404</v>
      </c>
      <c r="B33" s="190" t="s">
        <v>529</v>
      </c>
      <c r="C33" s="190" t="s">
        <v>31</v>
      </c>
      <c r="D33" s="190" t="s">
        <v>1399</v>
      </c>
      <c r="E33" s="190" t="s">
        <v>124</v>
      </c>
      <c r="F33" s="190" t="s">
        <v>1398</v>
      </c>
      <c r="G33" s="185">
        <v>1541.61</v>
      </c>
      <c r="H33" s="187">
        <v>4.9892736745326385</v>
      </c>
      <c r="I33" s="188">
        <v>1541.61</v>
      </c>
      <c r="J33" s="187">
        <v>4.9892736745326385</v>
      </c>
      <c r="K33" s="186">
        <v>29.360000884251502</v>
      </c>
      <c r="L33" s="186">
        <v>1.9045024931241701</v>
      </c>
      <c r="M33" s="185"/>
    </row>
    <row r="34" spans="1:13" x14ac:dyDescent="0.25">
      <c r="A34" s="185" t="s">
        <v>1403</v>
      </c>
      <c r="B34" s="190" t="s">
        <v>530</v>
      </c>
      <c r="C34" s="190" t="s">
        <v>1402</v>
      </c>
      <c r="D34" s="190" t="s">
        <v>1399</v>
      </c>
      <c r="E34" s="190" t="s">
        <v>124</v>
      </c>
      <c r="F34" s="190" t="s">
        <v>1398</v>
      </c>
      <c r="G34" s="185">
        <v>1707.07</v>
      </c>
      <c r="H34" s="187">
        <v>4.9897290182909506</v>
      </c>
      <c r="I34" s="188">
        <v>1707.07</v>
      </c>
      <c r="J34" s="187">
        <v>4.9897290182909506</v>
      </c>
      <c r="K34" s="186">
        <v>32.518678049889502</v>
      </c>
      <c r="L34" s="186">
        <v>1.90494110082712</v>
      </c>
      <c r="M34" s="185"/>
    </row>
    <row r="35" spans="1:13" x14ac:dyDescent="0.25">
      <c r="A35" s="185" t="s">
        <v>1401</v>
      </c>
      <c r="B35" s="190" t="s">
        <v>531</v>
      </c>
      <c r="C35" s="190" t="s">
        <v>33</v>
      </c>
      <c r="D35" s="190" t="s">
        <v>1399</v>
      </c>
      <c r="E35" s="190" t="s">
        <v>124</v>
      </c>
      <c r="F35" s="190" t="s">
        <v>1398</v>
      </c>
      <c r="G35" s="185">
        <v>1614.24</v>
      </c>
      <c r="H35" s="187">
        <v>4.9891709430059921</v>
      </c>
      <c r="I35" s="188">
        <v>1614.24</v>
      </c>
      <c r="J35" s="187">
        <v>4.9891709430059921</v>
      </c>
      <c r="K35" s="186">
        <v>30.750002028128801</v>
      </c>
      <c r="L35" s="186">
        <v>1.9049213269482099</v>
      </c>
      <c r="M35" s="185"/>
    </row>
    <row r="36" spans="1:13" x14ac:dyDescent="0.25">
      <c r="A36" s="185" t="s">
        <v>1400</v>
      </c>
      <c r="B36" s="190" t="s">
        <v>532</v>
      </c>
      <c r="C36" s="190" t="s">
        <v>35</v>
      </c>
      <c r="D36" s="190" t="s">
        <v>1399</v>
      </c>
      <c r="E36" s="190" t="s">
        <v>124</v>
      </c>
      <c r="F36" s="190" t="s">
        <v>1398</v>
      </c>
      <c r="G36" s="185">
        <v>1621.41</v>
      </c>
      <c r="H36" s="187">
        <v>4.9898015346262294</v>
      </c>
      <c r="I36" s="188">
        <v>1621.41</v>
      </c>
      <c r="J36" s="187">
        <v>4.9898015346262294</v>
      </c>
      <c r="K36" s="186">
        <v>30.886995918673001</v>
      </c>
      <c r="L36" s="186">
        <v>1.90494667719288</v>
      </c>
      <c r="M36" s="185"/>
    </row>
    <row r="37" spans="1:13" s="194" customFormat="1" x14ac:dyDescent="0.25">
      <c r="A37" s="199" t="s">
        <v>1397</v>
      </c>
      <c r="B37" s="200" t="s">
        <v>102</v>
      </c>
      <c r="C37" s="200" t="s">
        <v>1392</v>
      </c>
      <c r="D37" s="200" t="s">
        <v>1393</v>
      </c>
      <c r="E37" s="200" t="s">
        <v>124</v>
      </c>
      <c r="F37" s="200" t="s">
        <v>1392</v>
      </c>
      <c r="G37" s="199">
        <v>434.14</v>
      </c>
      <c r="H37" s="197">
        <v>9.7449379407972927</v>
      </c>
      <c r="I37" s="198">
        <v>434.14</v>
      </c>
      <c r="J37" s="197">
        <v>9.7449379407972927</v>
      </c>
      <c r="K37" s="196">
        <v>0</v>
      </c>
      <c r="L37" s="196">
        <v>0</v>
      </c>
      <c r="M37" s="195" t="s">
        <v>1396</v>
      </c>
    </row>
    <row r="38" spans="1:13" x14ac:dyDescent="0.25">
      <c r="A38" s="185" t="s">
        <v>1248</v>
      </c>
      <c r="B38" s="190" t="s">
        <v>1248</v>
      </c>
      <c r="C38" s="190" t="s">
        <v>1395</v>
      </c>
      <c r="D38" s="190" t="s">
        <v>1393</v>
      </c>
      <c r="E38" s="190" t="s">
        <v>124</v>
      </c>
      <c r="F38" s="190" t="s">
        <v>1392</v>
      </c>
      <c r="G38" s="192">
        <v>292.13</v>
      </c>
      <c r="H38" s="187">
        <v>5.412622235052142</v>
      </c>
      <c r="I38" s="188">
        <v>292.13</v>
      </c>
      <c r="J38" s="187">
        <v>5.412622235052142</v>
      </c>
      <c r="K38" s="186" t="s">
        <v>1248</v>
      </c>
      <c r="L38" s="186" t="s">
        <v>1248</v>
      </c>
      <c r="M38" s="193"/>
    </row>
    <row r="39" spans="1:13" x14ac:dyDescent="0.25">
      <c r="A39" s="185" t="s">
        <v>1248</v>
      </c>
      <c r="B39" s="190" t="s">
        <v>1248</v>
      </c>
      <c r="C39" s="190" t="s">
        <v>1394</v>
      </c>
      <c r="D39" s="190" t="s">
        <v>1393</v>
      </c>
      <c r="E39" s="190" t="s">
        <v>124</v>
      </c>
      <c r="F39" s="190" t="s">
        <v>1392</v>
      </c>
      <c r="G39" s="192">
        <v>142.01</v>
      </c>
      <c r="H39" s="187">
        <v>19.880128313354717</v>
      </c>
      <c r="I39" s="188">
        <v>142.01</v>
      </c>
      <c r="J39" s="187">
        <v>19.880128313354717</v>
      </c>
      <c r="K39" s="186" t="s">
        <v>1248</v>
      </c>
      <c r="L39" s="186" t="s">
        <v>1248</v>
      </c>
      <c r="M39" s="191" t="s">
        <v>1391</v>
      </c>
    </row>
    <row r="40" spans="1:13" x14ac:dyDescent="0.25">
      <c r="A40" s="185" t="s">
        <v>1390</v>
      </c>
      <c r="B40" s="185" t="s">
        <v>193</v>
      </c>
      <c r="C40" s="190" t="s">
        <v>194</v>
      </c>
      <c r="D40" s="185" t="s">
        <v>1347</v>
      </c>
      <c r="E40" s="185" t="s">
        <v>1262</v>
      </c>
      <c r="F40" s="185" t="s">
        <v>1380</v>
      </c>
      <c r="G40" s="185">
        <v>1687.64</v>
      </c>
      <c r="H40" s="187">
        <v>3.9897959812433372</v>
      </c>
      <c r="I40" s="188">
        <v>1693.38</v>
      </c>
      <c r="J40" s="187">
        <v>3.9897814432483232</v>
      </c>
      <c r="K40" s="186">
        <v>32.449835321820203</v>
      </c>
      <c r="L40" s="186">
        <v>1.9162760468306099</v>
      </c>
      <c r="M40" s="185"/>
    </row>
    <row r="41" spans="1:13" x14ac:dyDescent="0.25">
      <c r="A41" s="185" t="s">
        <v>1389</v>
      </c>
      <c r="B41" s="185" t="s">
        <v>195</v>
      </c>
      <c r="C41" s="190" t="s">
        <v>196</v>
      </c>
      <c r="D41" s="185" t="s">
        <v>1347</v>
      </c>
      <c r="E41" s="185" t="s">
        <v>1262</v>
      </c>
      <c r="F41" s="185" t="s">
        <v>1380</v>
      </c>
      <c r="G41" s="185">
        <v>1828.31</v>
      </c>
      <c r="H41" s="187">
        <v>4.9902090834438679</v>
      </c>
      <c r="I41" s="188">
        <v>1828.31</v>
      </c>
      <c r="J41" s="187">
        <v>4.9902090834438679</v>
      </c>
      <c r="K41" s="186">
        <v>34.828191237982402</v>
      </c>
      <c r="L41" s="186">
        <v>1.9049390550826899</v>
      </c>
      <c r="M41" s="185"/>
    </row>
    <row r="42" spans="1:13" x14ac:dyDescent="0.25">
      <c r="A42" s="185" t="s">
        <v>1388</v>
      </c>
      <c r="B42" s="185" t="s">
        <v>197</v>
      </c>
      <c r="C42" s="190" t="s">
        <v>198</v>
      </c>
      <c r="D42" s="185" t="s">
        <v>1347</v>
      </c>
      <c r="E42" s="185" t="s">
        <v>1262</v>
      </c>
      <c r="F42" s="185" t="s">
        <v>1380</v>
      </c>
      <c r="G42" s="185">
        <v>1618.25</v>
      </c>
      <c r="H42" s="187">
        <v>4.9898140578976786</v>
      </c>
      <c r="I42" s="188">
        <v>1618.25</v>
      </c>
      <c r="J42" s="187">
        <v>4.9898140578976786</v>
      </c>
      <c r="K42" s="186">
        <v>30.819997097597501</v>
      </c>
      <c r="L42" s="186">
        <v>1.9045263153157701</v>
      </c>
      <c r="M42" s="185"/>
    </row>
    <row r="43" spans="1:13" x14ac:dyDescent="0.25">
      <c r="A43" s="185" t="s">
        <v>1387</v>
      </c>
      <c r="B43" s="185" t="s">
        <v>199</v>
      </c>
      <c r="C43" s="190" t="s">
        <v>200</v>
      </c>
      <c r="D43" s="185" t="s">
        <v>1347</v>
      </c>
      <c r="E43" s="185" t="s">
        <v>1262</v>
      </c>
      <c r="F43" s="185" t="s">
        <v>1380</v>
      </c>
      <c r="G43" s="185">
        <v>1863.16</v>
      </c>
      <c r="H43" s="187">
        <v>3.9895517056617265</v>
      </c>
      <c r="I43" s="188">
        <v>1868.78</v>
      </c>
      <c r="J43" s="187">
        <v>3.9857552235483893</v>
      </c>
      <c r="K43" s="186">
        <v>35.833606837606801</v>
      </c>
      <c r="L43" s="186">
        <v>1.9174866403539701</v>
      </c>
      <c r="M43" s="185"/>
    </row>
    <row r="44" spans="1:13" x14ac:dyDescent="0.25">
      <c r="A44" s="185" t="s">
        <v>1386</v>
      </c>
      <c r="B44" s="185" t="s">
        <v>201</v>
      </c>
      <c r="C44" s="190" t="s">
        <v>202</v>
      </c>
      <c r="D44" s="185" t="s">
        <v>1347</v>
      </c>
      <c r="E44" s="185" t="s">
        <v>1262</v>
      </c>
      <c r="F44" s="185" t="s">
        <v>1380</v>
      </c>
      <c r="G44" s="185">
        <v>1867.78</v>
      </c>
      <c r="H44" s="187">
        <v>4.9898539075103558</v>
      </c>
      <c r="I44" s="188">
        <v>1867.78</v>
      </c>
      <c r="J44" s="187">
        <v>4.9898539075103558</v>
      </c>
      <c r="K44" s="186">
        <v>35.579997219905501</v>
      </c>
      <c r="L44" s="186">
        <v>1.90493512190437</v>
      </c>
      <c r="M44" s="185"/>
    </row>
    <row r="45" spans="1:13" x14ac:dyDescent="0.25">
      <c r="A45" s="185" t="s">
        <v>1385</v>
      </c>
      <c r="B45" s="185" t="s">
        <v>203</v>
      </c>
      <c r="C45" s="190" t="s">
        <v>204</v>
      </c>
      <c r="D45" s="185" t="s">
        <v>1347</v>
      </c>
      <c r="E45" s="185" t="s">
        <v>1262</v>
      </c>
      <c r="F45" s="185" t="s">
        <v>1380</v>
      </c>
      <c r="G45" s="185">
        <v>1862.28</v>
      </c>
      <c r="H45" s="187">
        <v>4.9905285946238491</v>
      </c>
      <c r="I45" s="188">
        <v>1862.28</v>
      </c>
      <c r="J45" s="187">
        <v>4.9905285946238491</v>
      </c>
      <c r="K45" s="186">
        <v>35.479995667420397</v>
      </c>
      <c r="L45" s="186">
        <v>1.9051912530564901</v>
      </c>
      <c r="M45" s="185"/>
    </row>
    <row r="46" spans="1:13" x14ac:dyDescent="0.25">
      <c r="A46" s="185" t="s">
        <v>1384</v>
      </c>
      <c r="B46" s="185" t="s">
        <v>205</v>
      </c>
      <c r="C46" s="190" t="s">
        <v>206</v>
      </c>
      <c r="D46" s="185" t="s">
        <v>1347</v>
      </c>
      <c r="E46" s="185" t="s">
        <v>1262</v>
      </c>
      <c r="F46" s="185" t="s">
        <v>1380</v>
      </c>
      <c r="G46" s="185">
        <v>1883.41</v>
      </c>
      <c r="H46" s="187">
        <v>3.9897302818651128</v>
      </c>
      <c r="I46" s="188">
        <v>1883.41</v>
      </c>
      <c r="J46" s="187">
        <v>3.9897302818651128</v>
      </c>
      <c r="K46" s="186">
        <v>36.219998708133502</v>
      </c>
      <c r="L46" s="186">
        <v>1.9231074863218101</v>
      </c>
      <c r="M46" s="185"/>
    </row>
    <row r="47" spans="1:13" x14ac:dyDescent="0.25">
      <c r="A47" s="185" t="s">
        <v>1383</v>
      </c>
      <c r="B47" s="185" t="s">
        <v>207</v>
      </c>
      <c r="C47" s="190" t="s">
        <v>208</v>
      </c>
      <c r="D47" s="185" t="s">
        <v>1347</v>
      </c>
      <c r="E47" s="185" t="s">
        <v>1262</v>
      </c>
      <c r="F47" s="185" t="s">
        <v>1380</v>
      </c>
      <c r="G47" s="185">
        <v>1734.58</v>
      </c>
      <c r="H47" s="187">
        <v>4.9898918977810496</v>
      </c>
      <c r="I47" s="188">
        <v>1735.08</v>
      </c>
      <c r="J47" s="187">
        <v>4.9877469518651765</v>
      </c>
      <c r="K47" s="186">
        <v>33.040003147995101</v>
      </c>
      <c r="L47" s="186">
        <v>1.9042351446616399</v>
      </c>
      <c r="M47" s="185"/>
    </row>
    <row r="48" spans="1:13" x14ac:dyDescent="0.25">
      <c r="A48" s="185" t="s">
        <v>1382</v>
      </c>
      <c r="B48" s="185" t="s">
        <v>209</v>
      </c>
      <c r="C48" s="190" t="s">
        <v>210</v>
      </c>
      <c r="D48" s="185" t="s">
        <v>1347</v>
      </c>
      <c r="E48" s="185" t="s">
        <v>1262</v>
      </c>
      <c r="F48" s="185" t="s">
        <v>1380</v>
      </c>
      <c r="G48" s="185">
        <v>1525.51</v>
      </c>
      <c r="H48" s="187">
        <v>4.9896421910379143</v>
      </c>
      <c r="I48" s="188">
        <v>1526.83</v>
      </c>
      <c r="J48" s="187">
        <v>4.9880010176787275</v>
      </c>
      <c r="K48" s="186">
        <v>29.060002039151701</v>
      </c>
      <c r="L48" s="186">
        <v>1.9032899562591601</v>
      </c>
      <c r="M48" s="185"/>
    </row>
    <row r="49" spans="1:13" x14ac:dyDescent="0.25">
      <c r="A49" s="185" t="s">
        <v>1381</v>
      </c>
      <c r="B49" s="185" t="s">
        <v>211</v>
      </c>
      <c r="C49" s="190" t="s">
        <v>212</v>
      </c>
      <c r="D49" s="185" t="s">
        <v>1347</v>
      </c>
      <c r="E49" s="185" t="s">
        <v>1262</v>
      </c>
      <c r="F49" s="185" t="s">
        <v>1380</v>
      </c>
      <c r="G49" s="185">
        <v>1479.56</v>
      </c>
      <c r="H49" s="187">
        <v>4.989923646788335</v>
      </c>
      <c r="I49" s="188">
        <v>1480.48</v>
      </c>
      <c r="J49" s="187">
        <v>4.9881572042492177</v>
      </c>
      <c r="K49" s="186">
        <v>28.184797927461101</v>
      </c>
      <c r="L49" s="186">
        <v>1.9037608024060499</v>
      </c>
      <c r="M49" s="185"/>
    </row>
    <row r="50" spans="1:13" x14ac:dyDescent="0.25">
      <c r="A50" s="185" t="s">
        <v>1379</v>
      </c>
      <c r="B50" s="185" t="s">
        <v>237</v>
      </c>
      <c r="C50" s="190" t="s">
        <v>238</v>
      </c>
      <c r="D50" s="185" t="s">
        <v>1347</v>
      </c>
      <c r="E50" s="185" t="s">
        <v>1262</v>
      </c>
      <c r="F50" s="185" t="s">
        <v>1373</v>
      </c>
      <c r="G50" s="185">
        <v>1753.18</v>
      </c>
      <c r="H50" s="187">
        <v>4.9902685869988419</v>
      </c>
      <c r="I50" s="188">
        <v>1790.8</v>
      </c>
      <c r="J50" s="187">
        <v>4.855756000163951</v>
      </c>
      <c r="K50" s="186">
        <v>33.4</v>
      </c>
      <c r="L50" s="186">
        <v>1.86508822872459</v>
      </c>
      <c r="M50" s="185"/>
    </row>
    <row r="51" spans="1:13" x14ac:dyDescent="0.25">
      <c r="A51" s="185" t="s">
        <v>1378</v>
      </c>
      <c r="B51" s="185" t="s">
        <v>239</v>
      </c>
      <c r="C51" s="190" t="s">
        <v>240</v>
      </c>
      <c r="D51" s="185" t="s">
        <v>1347</v>
      </c>
      <c r="E51" s="185" t="s">
        <v>1262</v>
      </c>
      <c r="F51" s="185" t="s">
        <v>1373</v>
      </c>
      <c r="G51" s="185">
        <v>1947.97</v>
      </c>
      <c r="H51" s="187">
        <v>4.989786513886564</v>
      </c>
      <c r="I51" s="188">
        <v>1947.97</v>
      </c>
      <c r="J51" s="187">
        <v>4.989786513886564</v>
      </c>
      <c r="K51" s="186">
        <v>37.099978691147399</v>
      </c>
      <c r="L51" s="186">
        <v>1.9045456907009599</v>
      </c>
      <c r="M51" s="185"/>
    </row>
    <row r="52" spans="1:13" x14ac:dyDescent="0.25">
      <c r="A52" s="185" t="s">
        <v>1377</v>
      </c>
      <c r="B52" s="185" t="s">
        <v>243</v>
      </c>
      <c r="C52" s="190" t="s">
        <v>1376</v>
      </c>
      <c r="D52" s="185" t="s">
        <v>1347</v>
      </c>
      <c r="E52" s="185" t="s">
        <v>1262</v>
      </c>
      <c r="F52" s="185" t="s">
        <v>1373</v>
      </c>
      <c r="G52" s="185">
        <v>1707.13</v>
      </c>
      <c r="H52" s="187">
        <v>4.9901905915780604</v>
      </c>
      <c r="I52" s="188">
        <v>1714.1</v>
      </c>
      <c r="J52" s="187">
        <v>5.0126203837576853</v>
      </c>
      <c r="K52" s="186">
        <v>32.520003000918997</v>
      </c>
      <c r="L52" s="186">
        <v>1.89720570567172</v>
      </c>
      <c r="M52" s="185"/>
    </row>
    <row r="53" spans="1:13" x14ac:dyDescent="0.25">
      <c r="A53" s="185" t="s">
        <v>1375</v>
      </c>
      <c r="B53" s="185" t="s">
        <v>241</v>
      </c>
      <c r="C53" s="190" t="s">
        <v>242</v>
      </c>
      <c r="D53" s="185" t="s">
        <v>1347</v>
      </c>
      <c r="E53" s="185" t="s">
        <v>1262</v>
      </c>
      <c r="F53" s="185" t="s">
        <v>1373</v>
      </c>
      <c r="G53" s="185">
        <v>1853.9</v>
      </c>
      <c r="H53" s="187">
        <v>4.9904291587853598</v>
      </c>
      <c r="I53" s="188">
        <v>1870.53</v>
      </c>
      <c r="J53" s="187">
        <v>4.9568227854493578</v>
      </c>
      <c r="K53" s="186">
        <v>35.309991641724103</v>
      </c>
      <c r="L53" s="186">
        <v>1.88769983062149</v>
      </c>
      <c r="M53" s="185"/>
    </row>
    <row r="54" spans="1:13" x14ac:dyDescent="0.25">
      <c r="A54" s="185" t="s">
        <v>1374</v>
      </c>
      <c r="B54" s="185" t="s">
        <v>245</v>
      </c>
      <c r="C54" s="190" t="s">
        <v>246</v>
      </c>
      <c r="D54" s="185" t="s">
        <v>1347</v>
      </c>
      <c r="E54" s="185" t="s">
        <v>1262</v>
      </c>
      <c r="F54" s="185" t="s">
        <v>1373</v>
      </c>
      <c r="G54" s="185">
        <v>1798.48</v>
      </c>
      <c r="H54" s="187">
        <v>4.9900758902510232</v>
      </c>
      <c r="I54" s="188">
        <v>1798.48</v>
      </c>
      <c r="J54" s="187">
        <v>4.9900758902510232</v>
      </c>
      <c r="K54" s="186">
        <v>34.259984035168699</v>
      </c>
      <c r="L54" s="186">
        <v>1.9049410632961501</v>
      </c>
      <c r="M54" s="185"/>
    </row>
    <row r="55" spans="1:13" x14ac:dyDescent="0.25">
      <c r="A55" s="185" t="s">
        <v>1372</v>
      </c>
      <c r="B55" s="185" t="s">
        <v>266</v>
      </c>
      <c r="C55" s="190" t="s">
        <v>267</v>
      </c>
      <c r="D55" s="185" t="s">
        <v>1347</v>
      </c>
      <c r="E55" s="185" t="s">
        <v>1249</v>
      </c>
      <c r="F55" s="185" t="s">
        <v>1368</v>
      </c>
      <c r="G55" s="185">
        <v>1705.57</v>
      </c>
      <c r="H55" s="187">
        <v>3.899972586884346</v>
      </c>
      <c r="I55" s="188">
        <v>1712.53</v>
      </c>
      <c r="J55" s="187">
        <v>3.8980027665202512</v>
      </c>
      <c r="K55" s="186">
        <v>32.829993317962597</v>
      </c>
      <c r="L55" s="186">
        <v>1.9170463184856701</v>
      </c>
      <c r="M55" s="185"/>
    </row>
    <row r="56" spans="1:13" x14ac:dyDescent="0.25">
      <c r="A56" s="185" t="s">
        <v>1371</v>
      </c>
      <c r="B56" s="185" t="s">
        <v>268</v>
      </c>
      <c r="C56" s="190" t="s">
        <v>269</v>
      </c>
      <c r="D56" s="185" t="s">
        <v>1347</v>
      </c>
      <c r="E56" s="185" t="s">
        <v>1249</v>
      </c>
      <c r="F56" s="185" t="s">
        <v>1368</v>
      </c>
      <c r="G56" s="185">
        <v>1571.32</v>
      </c>
      <c r="H56" s="187">
        <v>3.9899935805377762</v>
      </c>
      <c r="I56" s="188">
        <v>1605.33</v>
      </c>
      <c r="J56" s="187">
        <v>4.1407719753486818</v>
      </c>
      <c r="K56" s="186">
        <v>30.2200307284694</v>
      </c>
      <c r="L56" s="186">
        <v>1.88248090601119</v>
      </c>
      <c r="M56" s="185"/>
    </row>
    <row r="57" spans="1:13" x14ac:dyDescent="0.25">
      <c r="A57" s="185" t="s">
        <v>1370</v>
      </c>
      <c r="B57" s="185" t="s">
        <v>270</v>
      </c>
      <c r="C57" s="190" t="s">
        <v>271</v>
      </c>
      <c r="D57" s="185" t="s">
        <v>1347</v>
      </c>
      <c r="E57" s="185" t="s">
        <v>1249</v>
      </c>
      <c r="F57" s="185" t="s">
        <v>1368</v>
      </c>
      <c r="G57" s="185">
        <v>1754.73</v>
      </c>
      <c r="H57" s="187">
        <v>4.0000237073563936</v>
      </c>
      <c r="I57" s="188">
        <v>1805.47</v>
      </c>
      <c r="J57" s="187">
        <v>4.1138784289528418</v>
      </c>
      <c r="K57" s="186">
        <v>33.739996396346399</v>
      </c>
      <c r="L57" s="186">
        <v>1.86876527421372</v>
      </c>
      <c r="M57" s="185"/>
    </row>
    <row r="58" spans="1:13" x14ac:dyDescent="0.25">
      <c r="A58" s="185" t="s">
        <v>1369</v>
      </c>
      <c r="B58" s="185" t="s">
        <v>272</v>
      </c>
      <c r="C58" s="190" t="s">
        <v>273</v>
      </c>
      <c r="D58" s="185" t="s">
        <v>1347</v>
      </c>
      <c r="E58" s="185" t="s">
        <v>1249</v>
      </c>
      <c r="F58" s="185" t="s">
        <v>1368</v>
      </c>
      <c r="G58" s="185">
        <v>1840.69</v>
      </c>
      <c r="H58" s="187">
        <v>4.9897045989927058</v>
      </c>
      <c r="I58" s="188">
        <v>1845.23</v>
      </c>
      <c r="J58" s="187">
        <v>4.9756225217178605</v>
      </c>
      <c r="K58" s="186">
        <v>35.059990542279301</v>
      </c>
      <c r="L58" s="186">
        <v>1.90003362953558</v>
      </c>
      <c r="M58" s="185"/>
    </row>
    <row r="59" spans="1:13" x14ac:dyDescent="0.25">
      <c r="A59" s="185" t="s">
        <v>1367</v>
      </c>
      <c r="B59" s="185" t="s">
        <v>771</v>
      </c>
      <c r="C59" s="185" t="s">
        <v>166</v>
      </c>
      <c r="D59" s="185" t="s">
        <v>1347</v>
      </c>
      <c r="E59" s="185" t="s">
        <v>1276</v>
      </c>
      <c r="F59" s="185" t="s">
        <v>1361</v>
      </c>
      <c r="G59" s="185">
        <v>2070.54</v>
      </c>
      <c r="H59" s="187">
        <v>4.9879067220371418</v>
      </c>
      <c r="I59" s="188">
        <v>2070.77</v>
      </c>
      <c r="J59" s="187">
        <v>4.9867928067693787</v>
      </c>
      <c r="K59" s="186">
        <v>39.439995201940199</v>
      </c>
      <c r="L59" s="186">
        <v>1.90460530150332</v>
      </c>
      <c r="M59" s="185"/>
    </row>
    <row r="60" spans="1:13" x14ac:dyDescent="0.25">
      <c r="A60" s="185" t="s">
        <v>1366</v>
      </c>
      <c r="B60" s="185" t="s">
        <v>167</v>
      </c>
      <c r="C60" s="185" t="s">
        <v>1365</v>
      </c>
      <c r="D60" s="185" t="s">
        <v>1347</v>
      </c>
      <c r="E60" s="185" t="s">
        <v>1276</v>
      </c>
      <c r="F60" s="185" t="s">
        <v>1361</v>
      </c>
      <c r="G60" s="185">
        <v>1919.32</v>
      </c>
      <c r="H60" s="187">
        <v>3.9898573967318209</v>
      </c>
      <c r="I60" s="188">
        <v>1920.65</v>
      </c>
      <c r="J60" s="187">
        <v>3.9830435065075775</v>
      </c>
      <c r="K60" s="186">
        <v>36.910000436891103</v>
      </c>
      <c r="L60" s="186">
        <v>1.92174526524307</v>
      </c>
      <c r="M60" s="185"/>
    </row>
    <row r="61" spans="1:13" x14ac:dyDescent="0.25">
      <c r="A61" s="185" t="s">
        <v>1364</v>
      </c>
      <c r="B61" s="185" t="s">
        <v>169</v>
      </c>
      <c r="C61" s="185" t="s">
        <v>170</v>
      </c>
      <c r="D61" s="185" t="s">
        <v>1347</v>
      </c>
      <c r="E61" s="185" t="s">
        <v>1276</v>
      </c>
      <c r="F61" s="185" t="s">
        <v>1361</v>
      </c>
      <c r="G61" s="185">
        <v>1851.15</v>
      </c>
      <c r="H61" s="187">
        <v>4.989876188909748</v>
      </c>
      <c r="I61" s="188">
        <v>1851.15</v>
      </c>
      <c r="J61" s="187">
        <v>4.989876188909748</v>
      </c>
      <c r="K61" s="186">
        <v>35.260001276079898</v>
      </c>
      <c r="L61" s="186">
        <v>1.9047619736963399</v>
      </c>
      <c r="M61" s="185"/>
    </row>
    <row r="62" spans="1:13" x14ac:dyDescent="0.25">
      <c r="A62" s="185" t="s">
        <v>1363</v>
      </c>
      <c r="B62" s="185" t="s">
        <v>171</v>
      </c>
      <c r="C62" s="185" t="s">
        <v>172</v>
      </c>
      <c r="D62" s="185" t="s">
        <v>1347</v>
      </c>
      <c r="E62" s="185" t="s">
        <v>1276</v>
      </c>
      <c r="F62" s="185" t="s">
        <v>1361</v>
      </c>
      <c r="G62" s="185">
        <v>1829.62</v>
      </c>
      <c r="H62" s="187">
        <v>4.949722657213492</v>
      </c>
      <c r="I62" s="188">
        <v>1829.62</v>
      </c>
      <c r="J62" s="187">
        <v>4.949722657213492</v>
      </c>
      <c r="K62" s="186">
        <v>34.866566420608201</v>
      </c>
      <c r="L62" s="186">
        <v>1.9056725670143599</v>
      </c>
      <c r="M62" s="185"/>
    </row>
    <row r="63" spans="1:13" x14ac:dyDescent="0.25">
      <c r="A63" s="185" t="s">
        <v>1362</v>
      </c>
      <c r="B63" s="185" t="s">
        <v>173</v>
      </c>
      <c r="C63" s="185" t="s">
        <v>174</v>
      </c>
      <c r="D63" s="185" t="s">
        <v>1347</v>
      </c>
      <c r="E63" s="185" t="s">
        <v>1276</v>
      </c>
      <c r="F63" s="185" t="s">
        <v>1361</v>
      </c>
      <c r="G63" s="185">
        <v>1637.12</v>
      </c>
      <c r="H63" s="187">
        <v>2.9900792028133028</v>
      </c>
      <c r="I63" s="188">
        <v>1637.94</v>
      </c>
      <c r="J63" s="187">
        <v>2.9891851106639815</v>
      </c>
      <c r="K63" s="186">
        <v>15.8900148059604</v>
      </c>
      <c r="L63" s="186">
        <v>0.97012190959134104</v>
      </c>
      <c r="M63" s="185"/>
    </row>
    <row r="64" spans="1:13" x14ac:dyDescent="0.25">
      <c r="A64" s="185" t="s">
        <v>1360</v>
      </c>
      <c r="B64" s="185" t="s">
        <v>390</v>
      </c>
      <c r="C64" s="185" t="s">
        <v>391</v>
      </c>
      <c r="D64" s="185" t="s">
        <v>1347</v>
      </c>
      <c r="E64" s="185" t="s">
        <v>1271</v>
      </c>
      <c r="F64" s="185" t="s">
        <v>1353</v>
      </c>
      <c r="G64" s="185">
        <v>1630.16</v>
      </c>
      <c r="H64" s="187">
        <v>4.9900816652497628</v>
      </c>
      <c r="I64" s="188">
        <v>1637.45</v>
      </c>
      <c r="J64" s="187">
        <v>4.9660893088372946</v>
      </c>
      <c r="K64" s="186">
        <v>31.049965433674402</v>
      </c>
      <c r="L64" s="186">
        <v>1.8962389956135699</v>
      </c>
      <c r="M64" s="185"/>
    </row>
    <row r="65" spans="1:13" x14ac:dyDescent="0.25">
      <c r="A65" s="185" t="s">
        <v>1359</v>
      </c>
      <c r="B65" s="185" t="s">
        <v>392</v>
      </c>
      <c r="C65" s="185" t="s">
        <v>393</v>
      </c>
      <c r="D65" s="185" t="s">
        <v>1347</v>
      </c>
      <c r="E65" s="185" t="s">
        <v>1271</v>
      </c>
      <c r="F65" s="185" t="s">
        <v>1353</v>
      </c>
      <c r="G65" s="185">
        <v>1909.87</v>
      </c>
      <c r="H65" s="187">
        <v>4.9448315273534398</v>
      </c>
      <c r="I65" s="188">
        <v>1910.42</v>
      </c>
      <c r="J65" s="187">
        <v>4.945067018237749</v>
      </c>
      <c r="K65" s="186">
        <v>36.399996747030499</v>
      </c>
      <c r="L65" s="186">
        <v>1.9053400166995</v>
      </c>
      <c r="M65" s="185"/>
    </row>
    <row r="66" spans="1:13" x14ac:dyDescent="0.25">
      <c r="A66" s="185" t="s">
        <v>1358</v>
      </c>
      <c r="B66" s="185" t="s">
        <v>394</v>
      </c>
      <c r="C66" s="185" t="s">
        <v>395</v>
      </c>
      <c r="D66" s="185" t="s">
        <v>1347</v>
      </c>
      <c r="E66" s="185" t="s">
        <v>1271</v>
      </c>
      <c r="F66" s="185" t="s">
        <v>1353</v>
      </c>
      <c r="G66" s="185">
        <v>1568.4</v>
      </c>
      <c r="H66" s="187">
        <v>4.989055272547156</v>
      </c>
      <c r="I66" s="188">
        <v>1568.4</v>
      </c>
      <c r="J66" s="187">
        <v>4.989055272547156</v>
      </c>
      <c r="K66" s="186">
        <v>29.8700053072108</v>
      </c>
      <c r="L66" s="186">
        <v>1.90448898923813</v>
      </c>
      <c r="M66" s="185"/>
    </row>
    <row r="67" spans="1:13" x14ac:dyDescent="0.25">
      <c r="A67" s="185" t="s">
        <v>1357</v>
      </c>
      <c r="B67" s="185" t="s">
        <v>396</v>
      </c>
      <c r="C67" s="185" t="s">
        <v>397</v>
      </c>
      <c r="D67" s="185" t="s">
        <v>1347</v>
      </c>
      <c r="E67" s="185" t="s">
        <v>1271</v>
      </c>
      <c r="F67" s="185" t="s">
        <v>1353</v>
      </c>
      <c r="G67" s="185">
        <v>1654.52</v>
      </c>
      <c r="H67" s="187">
        <v>4.9902276823108274</v>
      </c>
      <c r="I67" s="188">
        <v>1654.52</v>
      </c>
      <c r="J67" s="187">
        <v>4.9902276823108274</v>
      </c>
      <c r="K67" s="186">
        <v>31.517611610545</v>
      </c>
      <c r="L67" s="186">
        <v>1.90493989861379</v>
      </c>
      <c r="M67" s="185"/>
    </row>
    <row r="68" spans="1:13" x14ac:dyDescent="0.25">
      <c r="A68" s="185" t="s">
        <v>1356</v>
      </c>
      <c r="B68" s="185" t="s">
        <v>398</v>
      </c>
      <c r="C68" s="185" t="s">
        <v>399</v>
      </c>
      <c r="D68" s="185" t="s">
        <v>1347</v>
      </c>
      <c r="E68" s="185" t="s">
        <v>1271</v>
      </c>
      <c r="F68" s="185" t="s">
        <v>1353</v>
      </c>
      <c r="G68" s="185">
        <v>1592.74</v>
      </c>
      <c r="H68" s="187">
        <v>4.9899804883193619</v>
      </c>
      <c r="I68" s="188">
        <v>1612.77</v>
      </c>
      <c r="J68" s="187">
        <v>4.9686611170049995</v>
      </c>
      <c r="K68" s="186">
        <v>30.339998484236101</v>
      </c>
      <c r="L68" s="186">
        <v>1.88123529605809</v>
      </c>
      <c r="M68" s="185"/>
    </row>
    <row r="69" spans="1:13" x14ac:dyDescent="0.25">
      <c r="A69" s="185" t="s">
        <v>1355</v>
      </c>
      <c r="B69" s="185" t="s">
        <v>400</v>
      </c>
      <c r="C69" s="185" t="s">
        <v>401</v>
      </c>
      <c r="D69" s="185" t="s">
        <v>1347</v>
      </c>
      <c r="E69" s="185" t="s">
        <v>1271</v>
      </c>
      <c r="F69" s="185" t="s">
        <v>1353</v>
      </c>
      <c r="G69" s="185">
        <v>1985.48</v>
      </c>
      <c r="H69" s="187">
        <v>2.9898746783965526</v>
      </c>
      <c r="I69" s="188">
        <v>1985.48</v>
      </c>
      <c r="J69" s="187">
        <v>2.9898746783965526</v>
      </c>
      <c r="K69" s="186">
        <v>0</v>
      </c>
      <c r="L69" s="186">
        <v>0</v>
      </c>
      <c r="M69" s="185"/>
    </row>
    <row r="70" spans="1:13" x14ac:dyDescent="0.25">
      <c r="A70" s="185" t="s">
        <v>1354</v>
      </c>
      <c r="B70" s="185" t="s">
        <v>402</v>
      </c>
      <c r="C70" s="185" t="s">
        <v>403</v>
      </c>
      <c r="D70" s="185" t="s">
        <v>1347</v>
      </c>
      <c r="E70" s="185" t="s">
        <v>1271</v>
      </c>
      <c r="F70" s="185" t="s">
        <v>1353</v>
      </c>
      <c r="G70" s="185">
        <v>1909.01</v>
      </c>
      <c r="H70" s="187">
        <v>4.9904579627888053</v>
      </c>
      <c r="I70" s="188">
        <v>1909.01</v>
      </c>
      <c r="J70" s="187">
        <v>4.9904579627888053</v>
      </c>
      <c r="K70" s="186">
        <v>36.370008834122999</v>
      </c>
      <c r="L70" s="186">
        <v>1.9051764440271699</v>
      </c>
      <c r="M70" s="185"/>
    </row>
    <row r="71" spans="1:13" x14ac:dyDescent="0.25">
      <c r="A71" s="185" t="s">
        <v>1352</v>
      </c>
      <c r="B71" s="185" t="s">
        <v>274</v>
      </c>
      <c r="C71" s="185" t="s">
        <v>275</v>
      </c>
      <c r="D71" s="185" t="s">
        <v>1347</v>
      </c>
      <c r="E71" s="185" t="s">
        <v>1249</v>
      </c>
      <c r="F71" s="185" t="s">
        <v>1346</v>
      </c>
      <c r="G71" s="185">
        <v>1620.98</v>
      </c>
      <c r="H71" s="187">
        <v>4.9905112278406376</v>
      </c>
      <c r="I71" s="188">
        <v>1642.33</v>
      </c>
      <c r="J71" s="187">
        <v>5.0083120204603535</v>
      </c>
      <c r="K71" s="186">
        <v>30.878599221789901</v>
      </c>
      <c r="L71" s="186">
        <v>1.88017019854657</v>
      </c>
      <c r="M71" s="185"/>
    </row>
    <row r="72" spans="1:13" x14ac:dyDescent="0.25">
      <c r="A72" s="185" t="s">
        <v>1351</v>
      </c>
      <c r="B72" s="185" t="s">
        <v>276</v>
      </c>
      <c r="C72" s="185" t="s">
        <v>277</v>
      </c>
      <c r="D72" s="185" t="s">
        <v>1347</v>
      </c>
      <c r="E72" s="185" t="s">
        <v>1249</v>
      </c>
      <c r="F72" s="185" t="s">
        <v>1346</v>
      </c>
      <c r="G72" s="185">
        <v>1757.74</v>
      </c>
      <c r="H72" s="187">
        <v>4.9892187957305216</v>
      </c>
      <c r="I72" s="188">
        <v>1772.46</v>
      </c>
      <c r="J72" s="187">
        <v>5.0427588495706424</v>
      </c>
      <c r="K72" s="186">
        <v>33.480013175689599</v>
      </c>
      <c r="L72" s="186">
        <v>1.8889009159975201</v>
      </c>
      <c r="M72" s="185"/>
    </row>
    <row r="73" spans="1:13" x14ac:dyDescent="0.25">
      <c r="A73" s="185" t="s">
        <v>1350</v>
      </c>
      <c r="B73" s="185" t="s">
        <v>278</v>
      </c>
      <c r="C73" s="185" t="s">
        <v>279</v>
      </c>
      <c r="D73" s="185" t="s">
        <v>1347</v>
      </c>
      <c r="E73" s="185" t="s">
        <v>1249</v>
      </c>
      <c r="F73" s="185" t="s">
        <v>1346</v>
      </c>
      <c r="G73" s="185">
        <v>1782.11</v>
      </c>
      <c r="H73" s="187">
        <v>4.9899552848162676</v>
      </c>
      <c r="I73" s="188">
        <v>1788.99</v>
      </c>
      <c r="J73" s="187">
        <v>4.9969187428470878</v>
      </c>
      <c r="K73" s="186">
        <v>33.944510363119001</v>
      </c>
      <c r="L73" s="186">
        <v>1.8974119678208901</v>
      </c>
      <c r="M73" s="185"/>
    </row>
    <row r="74" spans="1:13" x14ac:dyDescent="0.25">
      <c r="A74" s="185" t="s">
        <v>1349</v>
      </c>
      <c r="B74" s="185" t="s">
        <v>280</v>
      </c>
      <c r="C74" s="185" t="s">
        <v>281</v>
      </c>
      <c r="D74" s="185" t="s">
        <v>1347</v>
      </c>
      <c r="E74" s="185" t="s">
        <v>1249</v>
      </c>
      <c r="F74" s="185" t="s">
        <v>1346</v>
      </c>
      <c r="G74" s="185">
        <v>1644.93</v>
      </c>
      <c r="H74" s="187">
        <v>4.9892772345477336</v>
      </c>
      <c r="I74" s="188">
        <v>1654.92</v>
      </c>
      <c r="J74" s="187">
        <v>5.0182759671032695</v>
      </c>
      <c r="K74" s="186">
        <v>31.2499989554513</v>
      </c>
      <c r="L74" s="186">
        <v>1.8883087373076199</v>
      </c>
      <c r="M74" s="185"/>
    </row>
    <row r="75" spans="1:13" x14ac:dyDescent="0.25">
      <c r="A75" s="185" t="s">
        <v>1348</v>
      </c>
      <c r="B75" s="185" t="s">
        <v>282</v>
      </c>
      <c r="C75" s="185" t="s">
        <v>283</v>
      </c>
      <c r="D75" s="185" t="s">
        <v>1347</v>
      </c>
      <c r="E75" s="185" t="s">
        <v>1249</v>
      </c>
      <c r="F75" s="185" t="s">
        <v>1346</v>
      </c>
      <c r="G75" s="185">
        <v>1634.53</v>
      </c>
      <c r="H75" s="187">
        <v>4.990236633180035</v>
      </c>
      <c r="I75" s="188">
        <v>1667.08</v>
      </c>
      <c r="J75" s="187">
        <v>4.9018990926137924</v>
      </c>
      <c r="K75" s="186">
        <v>31.136893259065602</v>
      </c>
      <c r="L75" s="186">
        <v>1.86775039344636</v>
      </c>
      <c r="M75" s="185"/>
    </row>
    <row r="76" spans="1:13" x14ac:dyDescent="0.25">
      <c r="A76" s="185" t="s">
        <v>1345</v>
      </c>
      <c r="B76" s="185" t="s">
        <v>654</v>
      </c>
      <c r="C76" s="190" t="s">
        <v>1344</v>
      </c>
      <c r="D76" s="185" t="s">
        <v>1250</v>
      </c>
      <c r="E76" s="185" t="s">
        <v>1256</v>
      </c>
      <c r="F76" s="185" t="s">
        <v>1248</v>
      </c>
      <c r="G76" s="185">
        <v>1653.9</v>
      </c>
      <c r="H76" s="187">
        <v>4.9895258046086548</v>
      </c>
      <c r="I76" s="188">
        <v>1702.94</v>
      </c>
      <c r="J76" s="187">
        <v>5.0808342589164601</v>
      </c>
      <c r="K76" s="186">
        <v>31.500018364696601</v>
      </c>
      <c r="L76" s="186">
        <v>1.8497432889412799</v>
      </c>
      <c r="M76" s="185"/>
    </row>
    <row r="77" spans="1:13" x14ac:dyDescent="0.25">
      <c r="A77" s="185" t="s">
        <v>1343</v>
      </c>
      <c r="B77" s="185" t="s">
        <v>416</v>
      </c>
      <c r="C77" s="185" t="s">
        <v>828</v>
      </c>
      <c r="D77" s="185" t="s">
        <v>1250</v>
      </c>
      <c r="E77" s="185" t="s">
        <v>1269</v>
      </c>
      <c r="F77" s="185" t="s">
        <v>1248</v>
      </c>
      <c r="G77" s="185">
        <v>1737.92</v>
      </c>
      <c r="H77" s="187">
        <v>2.9000438144635106</v>
      </c>
      <c r="I77" s="188">
        <v>1770.85</v>
      </c>
      <c r="J77" s="187">
        <v>2.885213137422356</v>
      </c>
      <c r="K77" s="186">
        <v>33.778799993594198</v>
      </c>
      <c r="L77" s="186">
        <v>1.9074907526664699</v>
      </c>
      <c r="M77" s="185"/>
    </row>
    <row r="78" spans="1:13" x14ac:dyDescent="0.25">
      <c r="A78" s="185" t="s">
        <v>1342</v>
      </c>
      <c r="B78" s="185" t="s">
        <v>175</v>
      </c>
      <c r="C78" s="190" t="s">
        <v>773</v>
      </c>
      <c r="D78" s="185" t="s">
        <v>1250</v>
      </c>
      <c r="E78" s="185" t="s">
        <v>1262</v>
      </c>
      <c r="F78" s="185" t="s">
        <v>1248</v>
      </c>
      <c r="G78" s="185">
        <v>1782.58</v>
      </c>
      <c r="H78" s="187">
        <v>4.9904290720617261</v>
      </c>
      <c r="I78" s="188">
        <v>1787.15</v>
      </c>
      <c r="J78" s="187">
        <v>4.9727164329893325</v>
      </c>
      <c r="K78" s="186">
        <v>33.960041661155898</v>
      </c>
      <c r="L78" s="186">
        <v>1.90023454445099</v>
      </c>
      <c r="M78" s="185"/>
    </row>
    <row r="79" spans="1:13" x14ac:dyDescent="0.25">
      <c r="A79" s="185" t="s">
        <v>1341</v>
      </c>
      <c r="B79" s="185" t="s">
        <v>176</v>
      </c>
      <c r="C79" s="190" t="s">
        <v>774</v>
      </c>
      <c r="D79" s="185" t="s">
        <v>1250</v>
      </c>
      <c r="E79" s="185" t="s">
        <v>1262</v>
      </c>
      <c r="F79" s="185" t="s">
        <v>1248</v>
      </c>
      <c r="G79" s="185">
        <v>1837.23</v>
      </c>
      <c r="H79" s="187">
        <v>4.9893709426716617</v>
      </c>
      <c r="I79" s="188">
        <v>1837.23</v>
      </c>
      <c r="J79" s="187">
        <v>4.9893709426716617</v>
      </c>
      <c r="K79" s="186">
        <v>34.990007930214098</v>
      </c>
      <c r="L79" s="186">
        <v>1.90449796324979</v>
      </c>
      <c r="M79" s="185"/>
    </row>
    <row r="80" spans="1:13" x14ac:dyDescent="0.25">
      <c r="A80" s="185" t="s">
        <v>1340</v>
      </c>
      <c r="B80" s="185" t="s">
        <v>884</v>
      </c>
      <c r="C80" s="190" t="s">
        <v>1339</v>
      </c>
      <c r="D80" s="185" t="s">
        <v>1250</v>
      </c>
      <c r="E80" s="185" t="s">
        <v>1256</v>
      </c>
      <c r="F80" s="185" t="s">
        <v>1248</v>
      </c>
      <c r="G80" s="185">
        <v>1683.23</v>
      </c>
      <c r="H80" s="187">
        <v>4.9899265857051072</v>
      </c>
      <c r="I80" s="188">
        <v>1690.33</v>
      </c>
      <c r="J80" s="187">
        <v>4.9744446445538779</v>
      </c>
      <c r="K80" s="186">
        <v>32.064669180267401</v>
      </c>
      <c r="L80" s="186">
        <v>1.8969472931479301</v>
      </c>
      <c r="M80" s="185"/>
    </row>
    <row r="81" spans="1:13" x14ac:dyDescent="0.25">
      <c r="A81" s="185" t="s">
        <v>1338</v>
      </c>
      <c r="B81" s="185" t="s">
        <v>533</v>
      </c>
      <c r="C81" s="190" t="s">
        <v>855</v>
      </c>
      <c r="D81" s="185" t="s">
        <v>1250</v>
      </c>
      <c r="E81" s="185" t="s">
        <v>1252</v>
      </c>
      <c r="F81" s="185" t="s">
        <v>1248</v>
      </c>
      <c r="G81" s="185">
        <v>1539.36</v>
      </c>
      <c r="H81" s="187">
        <v>4.9904855441654794</v>
      </c>
      <c r="I81" s="188">
        <v>1621.56</v>
      </c>
      <c r="J81" s="187">
        <v>4.909166192226067</v>
      </c>
      <c r="K81" s="186">
        <v>29.323796045614898</v>
      </c>
      <c r="L81" s="186">
        <v>1.8083694741862699</v>
      </c>
      <c r="M81" s="185"/>
    </row>
    <row r="82" spans="1:13" x14ac:dyDescent="0.25">
      <c r="A82" s="185" t="s">
        <v>1337</v>
      </c>
      <c r="B82" s="185" t="s">
        <v>534</v>
      </c>
      <c r="C82" s="190" t="s">
        <v>1336</v>
      </c>
      <c r="D82" s="185" t="s">
        <v>1250</v>
      </c>
      <c r="E82" s="185" t="s">
        <v>1252</v>
      </c>
      <c r="F82" s="185" t="s">
        <v>1248</v>
      </c>
      <c r="G82" s="185">
        <v>1883.95</v>
      </c>
      <c r="H82" s="187">
        <v>4.9934516677348419</v>
      </c>
      <c r="I82" s="188">
        <v>1884.55</v>
      </c>
      <c r="J82" s="187">
        <v>4.9935373164263517</v>
      </c>
      <c r="K82" s="186">
        <v>35.8700045550261</v>
      </c>
      <c r="L82" s="186">
        <v>1.9033723995132099</v>
      </c>
      <c r="M82" s="185"/>
    </row>
    <row r="83" spans="1:13" x14ac:dyDescent="0.25">
      <c r="A83" s="185" t="s">
        <v>1335</v>
      </c>
      <c r="B83" s="185" t="s">
        <v>657</v>
      </c>
      <c r="C83" s="190" t="s">
        <v>1334</v>
      </c>
      <c r="D83" s="185" t="s">
        <v>1250</v>
      </c>
      <c r="E83" s="185" t="s">
        <v>1256</v>
      </c>
      <c r="F83" s="185" t="s">
        <v>1248</v>
      </c>
      <c r="G83" s="185">
        <v>1996.09</v>
      </c>
      <c r="H83" s="187">
        <v>4.9899538191266597</v>
      </c>
      <c r="I83" s="188">
        <v>1996.09</v>
      </c>
      <c r="J83" s="187">
        <v>4.9899538191266597</v>
      </c>
      <c r="K83" s="186">
        <v>38.020000000000003</v>
      </c>
      <c r="L83" s="186">
        <v>1.9047237349017301</v>
      </c>
      <c r="M83" s="185"/>
    </row>
    <row r="84" spans="1:13" x14ac:dyDescent="0.25">
      <c r="A84" s="185" t="s">
        <v>1333</v>
      </c>
      <c r="B84" s="185" t="s">
        <v>1332</v>
      </c>
      <c r="C84" s="190" t="s">
        <v>1331</v>
      </c>
      <c r="D84" s="185" t="s">
        <v>1250</v>
      </c>
      <c r="E84" s="185" t="s">
        <v>1252</v>
      </c>
      <c r="F84" s="185" t="s">
        <v>1248</v>
      </c>
      <c r="G84" s="185">
        <v>1760.74</v>
      </c>
      <c r="H84" s="187">
        <v>4.9997018307591334</v>
      </c>
      <c r="I84" s="188">
        <v>1843.41</v>
      </c>
      <c r="J84" s="187">
        <v>5.0453879774570307</v>
      </c>
      <c r="K84" s="186">
        <v>33.419750390833102</v>
      </c>
      <c r="L84" s="186">
        <v>1.8129309481251099</v>
      </c>
      <c r="M84" s="185"/>
    </row>
    <row r="85" spans="1:13" x14ac:dyDescent="0.25">
      <c r="A85" s="185" t="s">
        <v>1330</v>
      </c>
      <c r="B85" s="185" t="s">
        <v>417</v>
      </c>
      <c r="C85" s="185" t="s">
        <v>829</v>
      </c>
      <c r="D85" s="185" t="s">
        <v>1250</v>
      </c>
      <c r="E85" s="185" t="s">
        <v>1269</v>
      </c>
      <c r="F85" s="185" t="s">
        <v>1248</v>
      </c>
      <c r="G85" s="185">
        <v>1669.02</v>
      </c>
      <c r="H85" s="187">
        <v>0</v>
      </c>
      <c r="I85" s="188">
        <v>1808.22</v>
      </c>
      <c r="J85" s="187">
        <v>0.42598095026520083</v>
      </c>
      <c r="K85" s="186">
        <v>0</v>
      </c>
      <c r="L85" s="186">
        <v>0</v>
      </c>
      <c r="M85" s="185"/>
    </row>
    <row r="86" spans="1:13" x14ac:dyDescent="0.25">
      <c r="A86" s="185" t="s">
        <v>1329</v>
      </c>
      <c r="B86" s="185" t="s">
        <v>177</v>
      </c>
      <c r="C86" s="185" t="s">
        <v>775</v>
      </c>
      <c r="D86" s="185" t="s">
        <v>1250</v>
      </c>
      <c r="E86" s="185" t="s">
        <v>1262</v>
      </c>
      <c r="F86" s="185" t="s">
        <v>1248</v>
      </c>
      <c r="G86" s="185">
        <v>1707.39</v>
      </c>
      <c r="H86" s="187">
        <v>4.9900383707201943</v>
      </c>
      <c r="I86" s="188">
        <v>1771.1</v>
      </c>
      <c r="J86" s="187">
        <v>5.0673912011769637</v>
      </c>
      <c r="K86" s="186">
        <v>32.519994835572803</v>
      </c>
      <c r="L86" s="186">
        <v>1.8361467356768599</v>
      </c>
      <c r="M86" s="185"/>
    </row>
    <row r="87" spans="1:13" x14ac:dyDescent="0.25">
      <c r="A87" s="185" t="s">
        <v>1328</v>
      </c>
      <c r="B87" s="185" t="s">
        <v>178</v>
      </c>
      <c r="C87" s="185" t="s">
        <v>776</v>
      </c>
      <c r="D87" s="185" t="s">
        <v>1250</v>
      </c>
      <c r="E87" s="185" t="s">
        <v>1262</v>
      </c>
      <c r="F87" s="185" t="s">
        <v>1248</v>
      </c>
      <c r="G87" s="185">
        <v>1794.52</v>
      </c>
      <c r="H87" s="187">
        <v>4.9899662421090172</v>
      </c>
      <c r="I87" s="188">
        <v>1831.53</v>
      </c>
      <c r="J87" s="187">
        <v>5.0719399697094918</v>
      </c>
      <c r="K87" s="186">
        <v>34.180000768182197</v>
      </c>
      <c r="L87" s="186">
        <v>1.8661993397968999</v>
      </c>
      <c r="M87" s="185"/>
    </row>
    <row r="88" spans="1:13" x14ac:dyDescent="0.25">
      <c r="A88" s="185" t="s">
        <v>1327</v>
      </c>
      <c r="B88" s="185" t="s">
        <v>658</v>
      </c>
      <c r="C88" s="185" t="s">
        <v>888</v>
      </c>
      <c r="D88" s="185" t="s">
        <v>1250</v>
      </c>
      <c r="E88" s="185" t="s">
        <v>1256</v>
      </c>
      <c r="F88" s="185" t="s">
        <v>1248</v>
      </c>
      <c r="G88" s="185">
        <v>1802.79</v>
      </c>
      <c r="H88" s="187">
        <v>4.9897793385397602</v>
      </c>
      <c r="I88" s="188">
        <v>1959.83</v>
      </c>
      <c r="J88" s="187">
        <v>5.2353771887903866</v>
      </c>
      <c r="K88" s="186">
        <v>34.335431566084601</v>
      </c>
      <c r="L88" s="186">
        <v>1.75195968865078</v>
      </c>
      <c r="M88" s="185"/>
    </row>
    <row r="89" spans="1:13" x14ac:dyDescent="0.25">
      <c r="A89" s="185" t="s">
        <v>1326</v>
      </c>
      <c r="B89" s="185" t="s">
        <v>1325</v>
      </c>
      <c r="C89" s="185" t="s">
        <v>1324</v>
      </c>
      <c r="D89" s="185" t="s">
        <v>1250</v>
      </c>
      <c r="E89" s="189" t="s">
        <v>1262</v>
      </c>
      <c r="F89" s="185" t="s">
        <v>1248</v>
      </c>
      <c r="G89" s="185">
        <v>1730.84</v>
      </c>
      <c r="H89" s="187" t="s">
        <v>1248</v>
      </c>
      <c r="I89" s="188">
        <v>1786.93</v>
      </c>
      <c r="J89" s="187" t="s">
        <v>1248</v>
      </c>
      <c r="K89" s="186">
        <v>32.970000656639002</v>
      </c>
      <c r="L89" s="186">
        <v>1.8450639172569101</v>
      </c>
      <c r="M89" s="185"/>
    </row>
    <row r="90" spans="1:13" x14ac:dyDescent="0.25">
      <c r="A90" s="185" t="s">
        <v>1323</v>
      </c>
      <c r="B90" s="185" t="s">
        <v>161</v>
      </c>
      <c r="C90" s="190" t="s">
        <v>761</v>
      </c>
      <c r="D90" s="185" t="s">
        <v>1250</v>
      </c>
      <c r="E90" s="185" t="s">
        <v>1276</v>
      </c>
      <c r="F90" s="185" t="s">
        <v>1248</v>
      </c>
      <c r="G90" s="185">
        <v>1777.33</v>
      </c>
      <c r="H90" s="187">
        <v>4.9910210061198939</v>
      </c>
      <c r="I90" s="188">
        <v>1783.03</v>
      </c>
      <c r="J90" s="187">
        <v>4.98416137731249</v>
      </c>
      <c r="K90" s="186">
        <v>33.856812535007002</v>
      </c>
      <c r="L90" s="186">
        <v>1.8988358319830301</v>
      </c>
      <c r="M90" s="185"/>
    </row>
    <row r="91" spans="1:13" x14ac:dyDescent="0.25">
      <c r="A91" s="185" t="s">
        <v>1322</v>
      </c>
      <c r="B91" s="185" t="s">
        <v>284</v>
      </c>
      <c r="C91" s="190" t="s">
        <v>800</v>
      </c>
      <c r="D91" s="185" t="s">
        <v>1250</v>
      </c>
      <c r="E91" s="185" t="s">
        <v>1258</v>
      </c>
      <c r="F91" s="185" t="s">
        <v>1248</v>
      </c>
      <c r="G91" s="185">
        <v>1656.67</v>
      </c>
      <c r="H91" s="187">
        <v>4.9900819427984775</v>
      </c>
      <c r="I91" s="188">
        <v>1656.67</v>
      </c>
      <c r="J91" s="187">
        <v>4.9900819427984775</v>
      </c>
      <c r="K91" s="186">
        <v>31.5586011568342</v>
      </c>
      <c r="L91" s="186">
        <v>1.9049419109921899</v>
      </c>
      <c r="M91" s="185"/>
    </row>
    <row r="92" spans="1:13" x14ac:dyDescent="0.25">
      <c r="A92" s="185" t="s">
        <v>1321</v>
      </c>
      <c r="B92" s="185" t="s">
        <v>889</v>
      </c>
      <c r="C92" s="190" t="s">
        <v>1320</v>
      </c>
      <c r="D92" s="185" t="s">
        <v>1250</v>
      </c>
      <c r="E92" s="185" t="s">
        <v>1256</v>
      </c>
      <c r="F92" s="185" t="s">
        <v>1248</v>
      </c>
      <c r="G92" s="185">
        <v>1905.93</v>
      </c>
      <c r="H92" s="187">
        <v>3.9974463487698273</v>
      </c>
      <c r="I92" s="188">
        <v>2022.8</v>
      </c>
      <c r="J92" s="187">
        <v>3.9898416093029425</v>
      </c>
      <c r="K92" s="186">
        <v>36.629999212722403</v>
      </c>
      <c r="L92" s="186">
        <v>1.81085619995661</v>
      </c>
      <c r="M92" s="185"/>
    </row>
    <row r="93" spans="1:13" x14ac:dyDescent="0.25">
      <c r="A93" s="185" t="s">
        <v>1319</v>
      </c>
      <c r="B93" s="185" t="s">
        <v>160</v>
      </c>
      <c r="C93" s="185" t="s">
        <v>1318</v>
      </c>
      <c r="D93" s="185" t="s">
        <v>1250</v>
      </c>
      <c r="E93" s="185" t="s">
        <v>1276</v>
      </c>
      <c r="F93" s="185" t="s">
        <v>1248</v>
      </c>
      <c r="G93" s="185">
        <v>1842.25</v>
      </c>
      <c r="H93" s="187">
        <v>4.9900552234297759</v>
      </c>
      <c r="I93" s="188">
        <v>1946.2</v>
      </c>
      <c r="J93" s="187">
        <v>5.0019153057205612</v>
      </c>
      <c r="K93" s="186">
        <v>35.093800690436801</v>
      </c>
      <c r="L93" s="186">
        <v>1.8031960071131801</v>
      </c>
      <c r="M93" s="185"/>
    </row>
    <row r="94" spans="1:13" x14ac:dyDescent="0.25">
      <c r="A94" s="185" t="s">
        <v>1317</v>
      </c>
      <c r="B94" s="185" t="s">
        <v>247</v>
      </c>
      <c r="C94" s="190" t="s">
        <v>788</v>
      </c>
      <c r="D94" s="185" t="s">
        <v>1250</v>
      </c>
      <c r="E94" s="185" t="s">
        <v>1249</v>
      </c>
      <c r="F94" s="185" t="s">
        <v>1248</v>
      </c>
      <c r="G94" s="185">
        <v>1701.46</v>
      </c>
      <c r="H94" s="187">
        <v>4.9778501709053709</v>
      </c>
      <c r="I94" s="188">
        <v>1760.71</v>
      </c>
      <c r="J94" s="187">
        <v>4.9547267210701138</v>
      </c>
      <c r="K94" s="186">
        <v>32.339999575606498</v>
      </c>
      <c r="L94" s="186">
        <v>1.8367590106040499</v>
      </c>
      <c r="M94" s="185"/>
    </row>
    <row r="95" spans="1:13" x14ac:dyDescent="0.25">
      <c r="A95" s="185" t="s">
        <v>1316</v>
      </c>
      <c r="B95" s="185" t="s">
        <v>179</v>
      </c>
      <c r="C95" s="185" t="s">
        <v>777</v>
      </c>
      <c r="D95" s="185" t="s">
        <v>1250</v>
      </c>
      <c r="E95" s="185" t="s">
        <v>1262</v>
      </c>
      <c r="F95" s="185" t="s">
        <v>1248</v>
      </c>
      <c r="G95" s="185">
        <v>1675.29</v>
      </c>
      <c r="H95" s="187">
        <v>4.9897535204647507</v>
      </c>
      <c r="I95" s="188">
        <v>1679.88</v>
      </c>
      <c r="J95" s="187">
        <v>4.9826578758241427</v>
      </c>
      <c r="K95" s="186">
        <v>31.909991446152102</v>
      </c>
      <c r="L95" s="186">
        <v>1.89953993417102</v>
      </c>
      <c r="M95" s="185"/>
    </row>
    <row r="96" spans="1:13" x14ac:dyDescent="0.25">
      <c r="A96" s="185" t="s">
        <v>1315</v>
      </c>
      <c r="B96" s="185" t="s">
        <v>162</v>
      </c>
      <c r="C96" s="185" t="s">
        <v>762</v>
      </c>
      <c r="D96" s="185" t="s">
        <v>1250</v>
      </c>
      <c r="E96" s="185" t="s">
        <v>1276</v>
      </c>
      <c r="F96" s="185" t="s">
        <v>1248</v>
      </c>
      <c r="G96" s="185">
        <v>1926.81</v>
      </c>
      <c r="H96" s="187">
        <v>4.8997991082365626</v>
      </c>
      <c r="I96" s="188">
        <v>1929.42</v>
      </c>
      <c r="J96" s="187">
        <v>4.9122387280596902</v>
      </c>
      <c r="K96" s="186">
        <v>36.739996843185203</v>
      </c>
      <c r="L96" s="186">
        <v>1.904199025779</v>
      </c>
      <c r="M96" s="185"/>
    </row>
    <row r="97" spans="1:13" x14ac:dyDescent="0.25">
      <c r="A97" s="185" t="s">
        <v>1314</v>
      </c>
      <c r="B97" s="185" t="s">
        <v>360</v>
      </c>
      <c r="C97" s="190" t="s">
        <v>1313</v>
      </c>
      <c r="D97" s="185" t="s">
        <v>1250</v>
      </c>
      <c r="E97" s="185" t="s">
        <v>1271</v>
      </c>
      <c r="F97" s="185" t="s">
        <v>1248</v>
      </c>
      <c r="G97" s="185">
        <v>1786.61</v>
      </c>
      <c r="H97" s="187">
        <v>4.9897161661867457</v>
      </c>
      <c r="I97" s="188">
        <v>1862.5</v>
      </c>
      <c r="J97" s="187">
        <v>4.9396280207118473</v>
      </c>
      <c r="K97" s="186">
        <v>34.030005726498501</v>
      </c>
      <c r="L97" s="186">
        <v>1.8271144014227401</v>
      </c>
      <c r="M97" s="185"/>
    </row>
    <row r="98" spans="1:13" ht="18.75" x14ac:dyDescent="0.25">
      <c r="A98" s="185" t="s">
        <v>1312</v>
      </c>
      <c r="B98" s="185" t="s">
        <v>535</v>
      </c>
      <c r="C98" s="190" t="s">
        <v>1311</v>
      </c>
      <c r="D98" s="185" t="s">
        <v>1250</v>
      </c>
      <c r="E98" s="185" t="s">
        <v>1252</v>
      </c>
      <c r="F98" s="185" t="s">
        <v>1248</v>
      </c>
      <c r="G98" s="185">
        <v>1817.61</v>
      </c>
      <c r="H98" s="187">
        <v>4.9943679057273958</v>
      </c>
      <c r="I98" s="188">
        <v>1926.51</v>
      </c>
      <c r="J98" s="187">
        <v>5.4079784643836097</v>
      </c>
      <c r="K98" s="186">
        <v>34.620056575517197</v>
      </c>
      <c r="L98" s="186">
        <v>1.79703487526757</v>
      </c>
      <c r="M98" s="185"/>
    </row>
    <row r="99" spans="1:13" x14ac:dyDescent="0.25">
      <c r="A99" s="185" t="s">
        <v>1310</v>
      </c>
      <c r="B99" s="185" t="s">
        <v>659</v>
      </c>
      <c r="C99" s="185" t="s">
        <v>1309</v>
      </c>
      <c r="D99" s="185" t="s">
        <v>1250</v>
      </c>
      <c r="E99" s="185" t="s">
        <v>1256</v>
      </c>
      <c r="F99" s="185" t="s">
        <v>1248</v>
      </c>
      <c r="G99" s="185">
        <v>1507.62</v>
      </c>
      <c r="H99" s="187">
        <v>4.9874651810584885</v>
      </c>
      <c r="I99" s="188">
        <v>1507.62</v>
      </c>
      <c r="J99" s="187">
        <v>4.9874651810584885</v>
      </c>
      <c r="K99" s="186">
        <v>28.719507253424101</v>
      </c>
      <c r="L99" s="186">
        <v>1.9049566371780799</v>
      </c>
      <c r="M99" s="185"/>
    </row>
    <row r="100" spans="1:13" x14ac:dyDescent="0.25">
      <c r="A100" s="185" t="s">
        <v>1308</v>
      </c>
      <c r="B100" s="185" t="s">
        <v>248</v>
      </c>
      <c r="C100" s="190" t="s">
        <v>1307</v>
      </c>
      <c r="D100" s="185" t="s">
        <v>1250</v>
      </c>
      <c r="E100" s="185" t="s">
        <v>1249</v>
      </c>
      <c r="F100" s="185" t="s">
        <v>1248</v>
      </c>
      <c r="G100" s="185">
        <v>1618.83</v>
      </c>
      <c r="H100" s="187">
        <v>4.9899798299489468</v>
      </c>
      <c r="I100" s="188">
        <v>1618.83</v>
      </c>
      <c r="J100" s="187">
        <v>4.9899798299489468</v>
      </c>
      <c r="K100" s="186">
        <v>30.8400043088192</v>
      </c>
      <c r="L100" s="186">
        <v>1.9050798606907</v>
      </c>
      <c r="M100" s="185"/>
    </row>
    <row r="101" spans="1:13" x14ac:dyDescent="0.25">
      <c r="A101" s="185" t="s">
        <v>1306</v>
      </c>
      <c r="B101" s="185" t="s">
        <v>285</v>
      </c>
      <c r="C101" s="190" t="s">
        <v>801</v>
      </c>
      <c r="D101" s="185" t="s">
        <v>1250</v>
      </c>
      <c r="E101" s="185" t="s">
        <v>1258</v>
      </c>
      <c r="F101" s="185" t="s">
        <v>1248</v>
      </c>
      <c r="G101" s="185">
        <v>1833</v>
      </c>
      <c r="H101" s="187">
        <v>4.9984533779371496</v>
      </c>
      <c r="I101" s="188">
        <v>1833</v>
      </c>
      <c r="J101" s="187">
        <v>4.9984533779371496</v>
      </c>
      <c r="K101" s="186">
        <v>34.901576297345798</v>
      </c>
      <c r="L101" s="186">
        <v>1.9040685377711899</v>
      </c>
      <c r="M101" s="185"/>
    </row>
    <row r="102" spans="1:13" x14ac:dyDescent="0.25">
      <c r="A102" s="185" t="s">
        <v>1305</v>
      </c>
      <c r="B102" s="185" t="s">
        <v>418</v>
      </c>
      <c r="C102" s="190" t="s">
        <v>830</v>
      </c>
      <c r="D102" s="185" t="s">
        <v>1250</v>
      </c>
      <c r="E102" s="185" t="s">
        <v>1269</v>
      </c>
      <c r="F102" s="185" t="s">
        <v>1248</v>
      </c>
      <c r="G102" s="185">
        <v>1745.1</v>
      </c>
      <c r="H102" s="187">
        <v>4.9892610262488093</v>
      </c>
      <c r="I102" s="188">
        <v>1745.1</v>
      </c>
      <c r="J102" s="187">
        <v>4.9892610262488093</v>
      </c>
      <c r="K102" s="186">
        <v>33.2399901385173</v>
      </c>
      <c r="L102" s="186">
        <v>1.9047613396663401</v>
      </c>
      <c r="M102" s="185"/>
    </row>
    <row r="103" spans="1:13" x14ac:dyDescent="0.25">
      <c r="A103" s="185" t="s">
        <v>1304</v>
      </c>
      <c r="B103" s="185" t="s">
        <v>536</v>
      </c>
      <c r="C103" s="190" t="s">
        <v>858</v>
      </c>
      <c r="D103" s="185" t="s">
        <v>1250</v>
      </c>
      <c r="E103" s="185" t="s">
        <v>1252</v>
      </c>
      <c r="F103" s="185" t="s">
        <v>1248</v>
      </c>
      <c r="G103" s="185">
        <v>1671.23</v>
      </c>
      <c r="H103" s="187">
        <v>4.9939060399311455</v>
      </c>
      <c r="I103" s="188">
        <v>1678.11</v>
      </c>
      <c r="J103" s="187">
        <v>5.0039420826710925</v>
      </c>
      <c r="K103" s="186">
        <v>31.829998197829099</v>
      </c>
      <c r="L103" s="186">
        <v>1.8967766235723</v>
      </c>
      <c r="M103" s="185"/>
    </row>
    <row r="104" spans="1:13" x14ac:dyDescent="0.25">
      <c r="A104" s="185" t="s">
        <v>1303</v>
      </c>
      <c r="B104" s="185" t="s">
        <v>163</v>
      </c>
      <c r="C104" s="190" t="s">
        <v>763</v>
      </c>
      <c r="D104" s="185" t="s">
        <v>1250</v>
      </c>
      <c r="E104" s="185" t="s">
        <v>1276</v>
      </c>
      <c r="F104" s="185" t="s">
        <v>1248</v>
      </c>
      <c r="G104" s="185">
        <v>1881.86</v>
      </c>
      <c r="H104" s="187">
        <v>3.9891250891046335</v>
      </c>
      <c r="I104" s="188">
        <v>1882.82</v>
      </c>
      <c r="J104" s="187">
        <v>3.9898816953683358</v>
      </c>
      <c r="K104" s="186">
        <v>36.189991328428803</v>
      </c>
      <c r="L104" s="186">
        <v>1.9221163641999099</v>
      </c>
      <c r="M104" s="185"/>
    </row>
    <row r="105" spans="1:13" x14ac:dyDescent="0.25">
      <c r="A105" s="185" t="s">
        <v>1302</v>
      </c>
      <c r="B105" s="185" t="s">
        <v>537</v>
      </c>
      <c r="C105" s="185" t="s">
        <v>859</v>
      </c>
      <c r="D105" s="185" t="s">
        <v>1250</v>
      </c>
      <c r="E105" s="185" t="s">
        <v>1252</v>
      </c>
      <c r="F105" s="185" t="s">
        <v>1248</v>
      </c>
      <c r="G105" s="185">
        <v>1596.43</v>
      </c>
      <c r="H105" s="187">
        <v>4.9902995626582562</v>
      </c>
      <c r="I105" s="188">
        <v>1712.68</v>
      </c>
      <c r="J105" s="187">
        <v>5.095603937065853</v>
      </c>
      <c r="K105" s="186">
        <v>30.410006454612802</v>
      </c>
      <c r="L105" s="186">
        <v>1.7755801699449301</v>
      </c>
      <c r="M105" s="185"/>
    </row>
    <row r="106" spans="1:13" x14ac:dyDescent="0.25">
      <c r="A106" s="185" t="s">
        <v>1301</v>
      </c>
      <c r="B106" s="185" t="s">
        <v>249</v>
      </c>
      <c r="C106" s="185" t="s">
        <v>790</v>
      </c>
      <c r="D106" s="185" t="s">
        <v>1250</v>
      </c>
      <c r="E106" s="185" t="s">
        <v>1249</v>
      </c>
      <c r="F106" s="185" t="s">
        <v>1248</v>
      </c>
      <c r="G106" s="185">
        <v>1788.27</v>
      </c>
      <c r="H106" s="187">
        <v>3.979463086467852</v>
      </c>
      <c r="I106" s="188">
        <v>1807.1</v>
      </c>
      <c r="J106" s="187">
        <v>4.0261115844251432</v>
      </c>
      <c r="K106" s="186">
        <v>34.399983373586799</v>
      </c>
      <c r="L106" s="186">
        <v>1.9036015369147701</v>
      </c>
      <c r="M106" s="185"/>
    </row>
    <row r="107" spans="1:13" x14ac:dyDescent="0.25">
      <c r="A107" s="185" t="s">
        <v>1300</v>
      </c>
      <c r="B107" s="185" t="s">
        <v>250</v>
      </c>
      <c r="C107" s="190" t="s">
        <v>791</v>
      </c>
      <c r="D107" s="185" t="s">
        <v>1250</v>
      </c>
      <c r="E107" s="185" t="s">
        <v>1249</v>
      </c>
      <c r="F107" s="185" t="s">
        <v>1248</v>
      </c>
      <c r="G107" s="185">
        <v>1654.96</v>
      </c>
      <c r="H107" s="187">
        <v>1.741012147740123</v>
      </c>
      <c r="I107" s="188">
        <v>1688.96</v>
      </c>
      <c r="J107" s="187">
        <v>1.7378366493786639</v>
      </c>
      <c r="K107" s="186">
        <v>28.26</v>
      </c>
      <c r="L107" s="186">
        <v>1.6732190223569501</v>
      </c>
      <c r="M107" s="185"/>
    </row>
    <row r="108" spans="1:13" x14ac:dyDescent="0.25">
      <c r="A108" s="185" t="s">
        <v>1299</v>
      </c>
      <c r="B108" s="185" t="s">
        <v>1298</v>
      </c>
      <c r="C108" s="190" t="s">
        <v>1297</v>
      </c>
      <c r="D108" s="185" t="s">
        <v>1250</v>
      </c>
      <c r="E108" s="185" t="s">
        <v>1258</v>
      </c>
      <c r="F108" s="185" t="s">
        <v>1248</v>
      </c>
      <c r="G108" s="185">
        <v>1657.51</v>
      </c>
      <c r="H108" s="187">
        <v>4.9900869686393481</v>
      </c>
      <c r="I108" s="188">
        <v>1722.82</v>
      </c>
      <c r="J108" s="187">
        <v>5.1224319195543302</v>
      </c>
      <c r="K108" s="186">
        <v>31.5746025078973</v>
      </c>
      <c r="L108" s="186">
        <v>1.8327278826515401</v>
      </c>
      <c r="M108" s="185"/>
    </row>
    <row r="109" spans="1:13" x14ac:dyDescent="0.25">
      <c r="A109" s="185" t="s">
        <v>1296</v>
      </c>
      <c r="B109" s="185" t="s">
        <v>660</v>
      </c>
      <c r="C109" s="190" t="s">
        <v>892</v>
      </c>
      <c r="D109" s="185" t="s">
        <v>1250</v>
      </c>
      <c r="E109" s="185" t="s">
        <v>1256</v>
      </c>
      <c r="F109" s="185" t="s">
        <v>1248</v>
      </c>
      <c r="G109" s="185">
        <v>1627.38</v>
      </c>
      <c r="H109" s="187">
        <v>4.9902259956258996</v>
      </c>
      <c r="I109" s="188">
        <v>1712.96</v>
      </c>
      <c r="J109" s="187">
        <v>5.0953733641734793</v>
      </c>
      <c r="K109" s="186">
        <v>31.000003703031702</v>
      </c>
      <c r="L109" s="186">
        <v>1.8097330762558199</v>
      </c>
      <c r="M109" s="185"/>
    </row>
    <row r="110" spans="1:13" x14ac:dyDescent="0.25">
      <c r="A110" s="185" t="s">
        <v>1295</v>
      </c>
      <c r="B110" s="185" t="s">
        <v>1294</v>
      </c>
      <c r="C110" s="190" t="s">
        <v>794</v>
      </c>
      <c r="D110" s="185" t="s">
        <v>1250</v>
      </c>
      <c r="E110" s="185" t="s">
        <v>1249</v>
      </c>
      <c r="F110" s="185" t="s">
        <v>1248</v>
      </c>
      <c r="G110" s="185">
        <v>1759.96</v>
      </c>
      <c r="H110" s="187" t="s">
        <v>1248</v>
      </c>
      <c r="I110" s="188">
        <v>1802.06</v>
      </c>
      <c r="J110" s="187" t="s">
        <v>1248</v>
      </c>
      <c r="K110" s="186">
        <v>33.520000000000003</v>
      </c>
      <c r="L110" s="186">
        <v>1.8600934486088101</v>
      </c>
      <c r="M110" s="185"/>
    </row>
    <row r="111" spans="1:13" x14ac:dyDescent="0.25">
      <c r="A111" s="185" t="s">
        <v>1293</v>
      </c>
      <c r="B111" s="185" t="s">
        <v>764</v>
      </c>
      <c r="C111" s="185" t="s">
        <v>765</v>
      </c>
      <c r="D111" s="185" t="s">
        <v>1250</v>
      </c>
      <c r="E111" s="185" t="s">
        <v>1276</v>
      </c>
      <c r="F111" s="185" t="s">
        <v>1248</v>
      </c>
      <c r="G111" s="185">
        <v>1985.34</v>
      </c>
      <c r="H111" s="187">
        <v>4.6336604441820919</v>
      </c>
      <c r="I111" s="188">
        <v>2078.79</v>
      </c>
      <c r="J111" s="187">
        <v>4.5511240758436866</v>
      </c>
      <c r="K111" s="186">
        <v>37.950001951842999</v>
      </c>
      <c r="L111" s="186">
        <v>1.82558132143425</v>
      </c>
      <c r="M111" s="185"/>
    </row>
    <row r="112" spans="1:13" x14ac:dyDescent="0.25">
      <c r="A112" s="185" t="s">
        <v>1292</v>
      </c>
      <c r="B112" s="185" t="s">
        <v>286</v>
      </c>
      <c r="C112" s="190" t="s">
        <v>802</v>
      </c>
      <c r="D112" s="185" t="s">
        <v>1250</v>
      </c>
      <c r="E112" s="185" t="s">
        <v>1258</v>
      </c>
      <c r="F112" s="185" t="s">
        <v>1248</v>
      </c>
      <c r="G112" s="185">
        <v>2052.89</v>
      </c>
      <c r="H112" s="187">
        <v>4.9899760652987712</v>
      </c>
      <c r="I112" s="188">
        <v>2052.89</v>
      </c>
      <c r="J112" s="187">
        <v>4.9899760652987712</v>
      </c>
      <c r="K112" s="186">
        <v>39.109995175650198</v>
      </c>
      <c r="L112" s="186">
        <v>1.9051188897432501</v>
      </c>
      <c r="M112" s="185"/>
    </row>
    <row r="113" spans="1:13" x14ac:dyDescent="0.25">
      <c r="A113" s="185" t="s">
        <v>1291</v>
      </c>
      <c r="B113" s="185" t="s">
        <v>419</v>
      </c>
      <c r="C113" s="190" t="s">
        <v>831</v>
      </c>
      <c r="D113" s="185" t="s">
        <v>1250</v>
      </c>
      <c r="E113" s="185" t="s">
        <v>1269</v>
      </c>
      <c r="F113" s="185" t="s">
        <v>1248</v>
      </c>
      <c r="G113" s="185">
        <v>1587.08</v>
      </c>
      <c r="H113" s="187">
        <v>4.9899116859061179</v>
      </c>
      <c r="I113" s="188">
        <v>1598.97</v>
      </c>
      <c r="J113" s="187">
        <v>4.9675047594039308</v>
      </c>
      <c r="K113" s="186">
        <v>30.2300093734227</v>
      </c>
      <c r="L113" s="186">
        <v>1.8905926548604901</v>
      </c>
      <c r="M113" s="185"/>
    </row>
    <row r="114" spans="1:13" x14ac:dyDescent="0.25">
      <c r="A114" s="185" t="s">
        <v>1290</v>
      </c>
      <c r="B114" s="185" t="s">
        <v>661</v>
      </c>
      <c r="C114" s="190" t="s">
        <v>893</v>
      </c>
      <c r="D114" s="185" t="s">
        <v>1250</v>
      </c>
      <c r="E114" s="185" t="s">
        <v>1256</v>
      </c>
      <c r="F114" s="185" t="s">
        <v>1248</v>
      </c>
      <c r="G114" s="185">
        <v>1753.21</v>
      </c>
      <c r="H114" s="187">
        <v>4.9901789350132901</v>
      </c>
      <c r="I114" s="188">
        <v>1753.21</v>
      </c>
      <c r="J114" s="187">
        <v>4.9901789350132901</v>
      </c>
      <c r="K114" s="186">
        <v>33.397684635002904</v>
      </c>
      <c r="L114" s="186">
        <v>1.9049449087675101</v>
      </c>
      <c r="M114" s="185"/>
    </row>
    <row r="115" spans="1:13" x14ac:dyDescent="0.25">
      <c r="A115" s="185" t="s">
        <v>1289</v>
      </c>
      <c r="B115" s="185" t="s">
        <v>538</v>
      </c>
      <c r="C115" s="185" t="s">
        <v>860</v>
      </c>
      <c r="D115" s="185" t="s">
        <v>1250</v>
      </c>
      <c r="E115" s="185" t="s">
        <v>1252</v>
      </c>
      <c r="F115" s="185" t="s">
        <v>1248</v>
      </c>
      <c r="G115" s="185">
        <v>1648.87</v>
      </c>
      <c r="H115" s="187">
        <v>4.992804655960664</v>
      </c>
      <c r="I115" s="188">
        <v>1648.87</v>
      </c>
      <c r="J115" s="187">
        <v>4.992804655960664</v>
      </c>
      <c r="K115" s="186">
        <v>31.400002783547801</v>
      </c>
      <c r="L115" s="186">
        <v>1.9043346524315301</v>
      </c>
      <c r="M115" s="185"/>
    </row>
    <row r="116" spans="1:13" x14ac:dyDescent="0.25">
      <c r="A116" s="185" t="s">
        <v>1288</v>
      </c>
      <c r="B116" s="185" t="s">
        <v>539</v>
      </c>
      <c r="C116" s="185" t="s">
        <v>861</v>
      </c>
      <c r="D116" s="185" t="s">
        <v>1250</v>
      </c>
      <c r="E116" s="185" t="s">
        <v>1252</v>
      </c>
      <c r="F116" s="185" t="s">
        <v>1248</v>
      </c>
      <c r="G116" s="185">
        <v>1921.02</v>
      </c>
      <c r="H116" s="187">
        <v>4.9898345101982793</v>
      </c>
      <c r="I116" s="188">
        <v>1921.02</v>
      </c>
      <c r="J116" s="187">
        <v>4.9898345101982793</v>
      </c>
      <c r="K116" s="186">
        <v>36.589977622754901</v>
      </c>
      <c r="L116" s="186">
        <v>1.9047161207460099</v>
      </c>
      <c r="M116" s="185"/>
    </row>
    <row r="117" spans="1:13" x14ac:dyDescent="0.25">
      <c r="A117" s="185" t="s">
        <v>1287</v>
      </c>
      <c r="B117" s="185" t="s">
        <v>164</v>
      </c>
      <c r="C117" s="185" t="s">
        <v>1286</v>
      </c>
      <c r="D117" s="185" t="s">
        <v>1250</v>
      </c>
      <c r="E117" s="185" t="s">
        <v>1276</v>
      </c>
      <c r="F117" s="185" t="s">
        <v>1248</v>
      </c>
      <c r="G117" s="185">
        <v>1809.45</v>
      </c>
      <c r="H117" s="187">
        <v>3.9931722960740714</v>
      </c>
      <c r="I117" s="188">
        <v>1823.89</v>
      </c>
      <c r="J117" s="187">
        <v>3.9449013204762164</v>
      </c>
      <c r="K117" s="186">
        <v>34.7399904682825</v>
      </c>
      <c r="L117" s="186">
        <v>1.9047196085445099</v>
      </c>
      <c r="M117" s="185"/>
    </row>
    <row r="118" spans="1:13" x14ac:dyDescent="0.25">
      <c r="A118" s="185" t="s">
        <v>1285</v>
      </c>
      <c r="B118" s="185" t="s">
        <v>287</v>
      </c>
      <c r="C118" s="190" t="s">
        <v>803</v>
      </c>
      <c r="D118" s="185" t="s">
        <v>1250</v>
      </c>
      <c r="E118" s="185" t="s">
        <v>1258</v>
      </c>
      <c r="F118" s="185" t="s">
        <v>1248</v>
      </c>
      <c r="G118" s="185">
        <v>2013.04</v>
      </c>
      <c r="H118" s="187">
        <v>4.9901948512538112</v>
      </c>
      <c r="I118" s="188">
        <v>2069.06</v>
      </c>
      <c r="J118" s="187">
        <v>5.1613460668560744</v>
      </c>
      <c r="K118" s="186">
        <v>38.350024502720402</v>
      </c>
      <c r="L118" s="186">
        <v>1.85349987447055</v>
      </c>
      <c r="M118" s="185"/>
    </row>
    <row r="119" spans="1:13" x14ac:dyDescent="0.25">
      <c r="A119" s="185" t="s">
        <v>1284</v>
      </c>
      <c r="B119" s="185" t="s">
        <v>361</v>
      </c>
      <c r="C119" s="185" t="s">
        <v>816</v>
      </c>
      <c r="D119" s="185" t="s">
        <v>1250</v>
      </c>
      <c r="E119" s="185" t="s">
        <v>1271</v>
      </c>
      <c r="F119" s="185" t="s">
        <v>1248</v>
      </c>
      <c r="G119" s="185">
        <v>1639.01</v>
      </c>
      <c r="H119" s="187">
        <v>4.9900391388178988</v>
      </c>
      <c r="I119" s="188">
        <v>1725</v>
      </c>
      <c r="J119" s="187">
        <v>4.9480735184069751</v>
      </c>
      <c r="K119" s="186">
        <v>31.2199962576023</v>
      </c>
      <c r="L119" s="186">
        <v>1.8098548555131799</v>
      </c>
      <c r="M119" s="185"/>
    </row>
    <row r="120" spans="1:13" x14ac:dyDescent="0.25">
      <c r="A120" s="185" t="s">
        <v>1283</v>
      </c>
      <c r="B120" s="185" t="s">
        <v>540</v>
      </c>
      <c r="C120" s="185" t="s">
        <v>862</v>
      </c>
      <c r="D120" s="185" t="s">
        <v>1250</v>
      </c>
      <c r="E120" s="185" t="s">
        <v>1252</v>
      </c>
      <c r="F120" s="185" t="s">
        <v>1248</v>
      </c>
      <c r="G120" s="185">
        <v>1688.19</v>
      </c>
      <c r="H120" s="187">
        <v>9.9898362065595681</v>
      </c>
      <c r="I120" s="188">
        <v>1692</v>
      </c>
      <c r="J120" s="187">
        <v>9.9015303073605487</v>
      </c>
      <c r="K120" s="186">
        <v>30.699998378131699</v>
      </c>
      <c r="L120" s="186">
        <v>1.8144207079274</v>
      </c>
      <c r="M120" s="185"/>
    </row>
    <row r="121" spans="1:13" x14ac:dyDescent="0.25">
      <c r="A121" s="185" t="s">
        <v>1282</v>
      </c>
      <c r="B121" s="185" t="s">
        <v>1281</v>
      </c>
      <c r="C121" s="185" t="s">
        <v>903</v>
      </c>
      <c r="D121" s="185" t="s">
        <v>1250</v>
      </c>
      <c r="E121" s="185" t="s">
        <v>1256</v>
      </c>
      <c r="F121" s="185" t="s">
        <v>1248</v>
      </c>
      <c r="G121" s="185">
        <v>1647.11</v>
      </c>
      <c r="H121" s="187" t="s">
        <v>1248</v>
      </c>
      <c r="I121" s="188">
        <v>1753.1</v>
      </c>
      <c r="J121" s="187" t="s">
        <v>1248</v>
      </c>
      <c r="K121" s="186">
        <v>31.3599968882795</v>
      </c>
      <c r="L121" s="186">
        <v>1.7888310357811601</v>
      </c>
      <c r="M121" s="185"/>
    </row>
    <row r="122" spans="1:13" x14ac:dyDescent="0.25">
      <c r="A122" s="185" t="s">
        <v>1280</v>
      </c>
      <c r="B122" s="185" t="s">
        <v>663</v>
      </c>
      <c r="C122" s="185" t="s">
        <v>894</v>
      </c>
      <c r="D122" s="185" t="s">
        <v>1250</v>
      </c>
      <c r="E122" s="185" t="s">
        <v>1256</v>
      </c>
      <c r="F122" s="185" t="s">
        <v>1248</v>
      </c>
      <c r="G122" s="185">
        <v>1752.11</v>
      </c>
      <c r="H122" s="187">
        <v>4.9896934397545589</v>
      </c>
      <c r="I122" s="188">
        <v>1842.16</v>
      </c>
      <c r="J122" s="187">
        <v>4.8468981217985245</v>
      </c>
      <c r="K122" s="186">
        <v>33.379999016667497</v>
      </c>
      <c r="L122" s="186">
        <v>1.8120032470940399</v>
      </c>
      <c r="M122" s="185"/>
    </row>
    <row r="123" spans="1:13" x14ac:dyDescent="0.25">
      <c r="A123" s="185" t="s">
        <v>1279</v>
      </c>
      <c r="B123" s="185" t="s">
        <v>541</v>
      </c>
      <c r="C123" s="185" t="s">
        <v>863</v>
      </c>
      <c r="D123" s="185" t="s">
        <v>1250</v>
      </c>
      <c r="E123" s="185" t="s">
        <v>1252</v>
      </c>
      <c r="F123" s="185" t="s">
        <v>1248</v>
      </c>
      <c r="G123" s="185">
        <v>1726.47</v>
      </c>
      <c r="H123" s="187">
        <v>4.9915166110229281</v>
      </c>
      <c r="I123" s="188">
        <v>1726.47</v>
      </c>
      <c r="J123" s="187">
        <v>4.9915166110229281</v>
      </c>
      <c r="K123" s="186">
        <v>32.890004026425302</v>
      </c>
      <c r="L123" s="186">
        <v>1.9050434717328</v>
      </c>
      <c r="M123" s="185"/>
    </row>
    <row r="124" spans="1:13" x14ac:dyDescent="0.25">
      <c r="A124" s="185" t="s">
        <v>1278</v>
      </c>
      <c r="B124" s="185" t="s">
        <v>420</v>
      </c>
      <c r="C124" s="185" t="s">
        <v>832</v>
      </c>
      <c r="D124" s="185" t="s">
        <v>1250</v>
      </c>
      <c r="E124" s="185" t="s">
        <v>1269</v>
      </c>
      <c r="F124" s="185" t="s">
        <v>1248</v>
      </c>
      <c r="G124" s="185">
        <v>1631.88</v>
      </c>
      <c r="H124" s="187">
        <v>4.9852353656418273</v>
      </c>
      <c r="I124" s="188">
        <v>1639.61</v>
      </c>
      <c r="J124" s="187">
        <v>4.9645980308054716</v>
      </c>
      <c r="K124" s="186">
        <v>31.069994526839402</v>
      </c>
      <c r="L124" s="186">
        <v>1.89496249271713</v>
      </c>
      <c r="M124" s="185"/>
    </row>
    <row r="125" spans="1:13" x14ac:dyDescent="0.25">
      <c r="A125" s="185" t="s">
        <v>1277</v>
      </c>
      <c r="B125" s="185" t="s">
        <v>165</v>
      </c>
      <c r="C125" s="185" t="s">
        <v>767</v>
      </c>
      <c r="D125" s="185" t="s">
        <v>1250</v>
      </c>
      <c r="E125" s="185" t="s">
        <v>1276</v>
      </c>
      <c r="F125" s="185" t="s">
        <v>1248</v>
      </c>
      <c r="G125" s="185">
        <v>1851.18</v>
      </c>
      <c r="H125" s="187">
        <v>4.8999552334377903</v>
      </c>
      <c r="I125" s="188">
        <v>1867.63</v>
      </c>
      <c r="J125" s="187">
        <v>4.8776652796262363</v>
      </c>
      <c r="K125" s="186">
        <v>35.293406870432001</v>
      </c>
      <c r="L125" s="186">
        <v>1.88974298284093</v>
      </c>
      <c r="M125" s="185"/>
    </row>
    <row r="126" spans="1:13" x14ac:dyDescent="0.25">
      <c r="A126" s="185" t="s">
        <v>1275</v>
      </c>
      <c r="B126" s="185" t="s">
        <v>362</v>
      </c>
      <c r="C126" s="185" t="s">
        <v>817</v>
      </c>
      <c r="D126" s="185" t="s">
        <v>1250</v>
      </c>
      <c r="E126" s="185" t="s">
        <v>1271</v>
      </c>
      <c r="F126" s="185" t="s">
        <v>1248</v>
      </c>
      <c r="G126" s="185">
        <v>1541.34</v>
      </c>
      <c r="H126" s="187">
        <v>4.9901912702305049</v>
      </c>
      <c r="I126" s="188">
        <v>1541.34</v>
      </c>
      <c r="J126" s="187">
        <v>4.9901912702305049</v>
      </c>
      <c r="K126" s="186">
        <v>29.361601392410599</v>
      </c>
      <c r="L126" s="186">
        <v>1.9049399478642299</v>
      </c>
      <c r="M126" s="185"/>
    </row>
    <row r="127" spans="1:13" x14ac:dyDescent="0.25">
      <c r="A127" s="185" t="s">
        <v>1274</v>
      </c>
      <c r="B127" s="185" t="s">
        <v>664</v>
      </c>
      <c r="C127" s="185" t="s">
        <v>895</v>
      </c>
      <c r="D127" s="185" t="s">
        <v>1250</v>
      </c>
      <c r="E127" s="185" t="s">
        <v>1256</v>
      </c>
      <c r="F127" s="185" t="s">
        <v>1248</v>
      </c>
      <c r="G127" s="185">
        <v>1612.8</v>
      </c>
      <c r="H127" s="187">
        <v>4.9897470950102445</v>
      </c>
      <c r="I127" s="188">
        <v>1745.5</v>
      </c>
      <c r="J127" s="187">
        <v>5.0765424369570802</v>
      </c>
      <c r="K127" s="186">
        <v>30.722906873283499</v>
      </c>
      <c r="L127" s="186">
        <v>1.76012070313855</v>
      </c>
      <c r="M127" s="185"/>
    </row>
    <row r="128" spans="1:13" x14ac:dyDescent="0.25">
      <c r="A128" s="185" t="s">
        <v>1273</v>
      </c>
      <c r="B128" s="185" t="s">
        <v>363</v>
      </c>
      <c r="C128" s="185" t="s">
        <v>1272</v>
      </c>
      <c r="D128" s="185" t="s">
        <v>1250</v>
      </c>
      <c r="E128" s="185" t="s">
        <v>1271</v>
      </c>
      <c r="F128" s="185" t="s">
        <v>1248</v>
      </c>
      <c r="G128" s="185">
        <v>1463.93</v>
      </c>
      <c r="H128" s="187">
        <v>1.9996794938790328</v>
      </c>
      <c r="I128" s="188">
        <v>1559.94</v>
      </c>
      <c r="J128" s="187">
        <v>1.9095713753748274</v>
      </c>
      <c r="K128" s="186">
        <v>28.704603920391801</v>
      </c>
      <c r="L128" s="186">
        <v>1.8401094862874099</v>
      </c>
      <c r="M128" s="185"/>
    </row>
    <row r="129" spans="1:13" x14ac:dyDescent="0.25">
      <c r="A129" s="185" t="s">
        <v>1270</v>
      </c>
      <c r="B129" s="185" t="s">
        <v>421</v>
      </c>
      <c r="C129" s="185" t="s">
        <v>833</v>
      </c>
      <c r="D129" s="185" t="s">
        <v>1250</v>
      </c>
      <c r="E129" s="185" t="s">
        <v>1269</v>
      </c>
      <c r="F129" s="185" t="s">
        <v>1248</v>
      </c>
      <c r="G129" s="185">
        <v>1585.17</v>
      </c>
      <c r="H129" s="187">
        <v>9.985013113525671</v>
      </c>
      <c r="I129" s="188">
        <v>1585.17</v>
      </c>
      <c r="J129" s="187">
        <v>9.985013113525671</v>
      </c>
      <c r="K129" s="186">
        <v>28.800338767732399</v>
      </c>
      <c r="L129" s="186">
        <v>1.81686120527971</v>
      </c>
      <c r="M129" s="185"/>
    </row>
    <row r="130" spans="1:13" x14ac:dyDescent="0.25">
      <c r="A130" s="185" t="s">
        <v>1268</v>
      </c>
      <c r="B130" s="185" t="s">
        <v>665</v>
      </c>
      <c r="C130" s="185" t="s">
        <v>896</v>
      </c>
      <c r="D130" s="185" t="s">
        <v>1250</v>
      </c>
      <c r="E130" s="185" t="s">
        <v>1256</v>
      </c>
      <c r="F130" s="185" t="s">
        <v>1248</v>
      </c>
      <c r="G130" s="185">
        <v>1774.39</v>
      </c>
      <c r="H130" s="187">
        <v>4.9897636770292273</v>
      </c>
      <c r="I130" s="188">
        <v>1782.85</v>
      </c>
      <c r="J130" s="187">
        <v>4.9797442117907496</v>
      </c>
      <c r="K130" s="186">
        <v>33.801193047634001</v>
      </c>
      <c r="L130" s="186">
        <v>1.8959078468538599</v>
      </c>
      <c r="M130" s="185"/>
    </row>
    <row r="131" spans="1:13" x14ac:dyDescent="0.25">
      <c r="A131" s="185" t="s">
        <v>1267</v>
      </c>
      <c r="B131" s="185" t="s">
        <v>180</v>
      </c>
      <c r="C131" s="185" t="s">
        <v>778</v>
      </c>
      <c r="D131" s="185" t="s">
        <v>1250</v>
      </c>
      <c r="E131" s="185" t="s">
        <v>1262</v>
      </c>
      <c r="F131" s="185" t="s">
        <v>1248</v>
      </c>
      <c r="G131" s="185">
        <v>1694.79</v>
      </c>
      <c r="H131" s="187">
        <v>4.9802092431196838</v>
      </c>
      <c r="I131" s="188">
        <v>1732</v>
      </c>
      <c r="J131" s="187">
        <v>4.893410852713175</v>
      </c>
      <c r="K131" s="186">
        <v>32.2900753626473</v>
      </c>
      <c r="L131" s="186">
        <v>1.86432305788957</v>
      </c>
      <c r="M131" s="185"/>
    </row>
    <row r="132" spans="1:13" x14ac:dyDescent="0.25">
      <c r="A132" s="185" t="s">
        <v>1266</v>
      </c>
      <c r="B132" s="185" t="s">
        <v>542</v>
      </c>
      <c r="C132" s="185" t="s">
        <v>864</v>
      </c>
      <c r="D132" s="185" t="s">
        <v>1250</v>
      </c>
      <c r="E132" s="185" t="s">
        <v>1252</v>
      </c>
      <c r="F132" s="185" t="s">
        <v>1248</v>
      </c>
      <c r="G132" s="185">
        <v>1743.11</v>
      </c>
      <c r="H132" s="187">
        <v>4.990182260609779</v>
      </c>
      <c r="I132" s="188">
        <v>1817.42</v>
      </c>
      <c r="J132" s="187">
        <v>4.9839989833289033</v>
      </c>
      <c r="K132" s="186">
        <v>33.209956597544199</v>
      </c>
      <c r="L132" s="186">
        <v>1.82731325711967</v>
      </c>
      <c r="M132" s="185"/>
    </row>
    <row r="133" spans="1:13" x14ac:dyDescent="0.25">
      <c r="A133" s="185" t="s">
        <v>1265</v>
      </c>
      <c r="B133" s="185" t="s">
        <v>1264</v>
      </c>
      <c r="C133" s="185" t="s">
        <v>1263</v>
      </c>
      <c r="D133" s="185" t="s">
        <v>1250</v>
      </c>
      <c r="E133" s="189" t="s">
        <v>1262</v>
      </c>
      <c r="F133" s="185" t="s">
        <v>1248</v>
      </c>
      <c r="G133" s="185">
        <v>1740.89</v>
      </c>
      <c r="H133" s="187" t="s">
        <v>1248</v>
      </c>
      <c r="I133" s="188">
        <v>1785.45</v>
      </c>
      <c r="J133" s="187" t="s">
        <v>1248</v>
      </c>
      <c r="K133" s="186">
        <v>33.159994846929898</v>
      </c>
      <c r="L133" s="186">
        <v>1.8572345821462299</v>
      </c>
      <c r="M133" s="185"/>
    </row>
    <row r="134" spans="1:13" x14ac:dyDescent="0.25">
      <c r="A134" s="185" t="s">
        <v>1261</v>
      </c>
      <c r="B134" s="185" t="s">
        <v>1260</v>
      </c>
      <c r="C134" s="185" t="s">
        <v>1259</v>
      </c>
      <c r="D134" s="185" t="s">
        <v>1250</v>
      </c>
      <c r="E134" s="185" t="s">
        <v>1258</v>
      </c>
      <c r="F134" s="185" t="s">
        <v>1248</v>
      </c>
      <c r="G134" s="185">
        <v>1693.73</v>
      </c>
      <c r="H134" s="187">
        <v>4.9899890282228823</v>
      </c>
      <c r="I134" s="188">
        <v>1779.34</v>
      </c>
      <c r="J134" s="187">
        <v>5.016082863635023</v>
      </c>
      <c r="K134" s="186">
        <v>32.259997127990303</v>
      </c>
      <c r="L134" s="186">
        <v>1.81303163689853</v>
      </c>
      <c r="M134" s="185"/>
    </row>
    <row r="135" spans="1:13" x14ac:dyDescent="0.25">
      <c r="A135" s="185" t="s">
        <v>1257</v>
      </c>
      <c r="B135" s="185" t="s">
        <v>666</v>
      </c>
      <c r="C135" s="185" t="s">
        <v>897</v>
      </c>
      <c r="D135" s="185" t="s">
        <v>1250</v>
      </c>
      <c r="E135" s="185" t="s">
        <v>1256</v>
      </c>
      <c r="F135" s="185" t="s">
        <v>1248</v>
      </c>
      <c r="G135" s="185">
        <v>1719.9</v>
      </c>
      <c r="H135" s="187">
        <v>4.9897445914928955</v>
      </c>
      <c r="I135" s="188">
        <v>1875.59</v>
      </c>
      <c r="J135" s="187">
        <v>5.3974622655292919</v>
      </c>
      <c r="K135" s="186">
        <v>32.760008263311803</v>
      </c>
      <c r="L135" s="186">
        <v>1.7466508279161099</v>
      </c>
      <c r="M135" s="185"/>
    </row>
    <row r="136" spans="1:13" x14ac:dyDescent="0.25">
      <c r="A136" s="185" t="s">
        <v>1255</v>
      </c>
      <c r="B136" s="185" t="s">
        <v>543</v>
      </c>
      <c r="C136" s="185" t="s">
        <v>1254</v>
      </c>
      <c r="D136" s="185" t="s">
        <v>1250</v>
      </c>
      <c r="E136" s="185" t="s">
        <v>1252</v>
      </c>
      <c r="F136" s="185" t="s">
        <v>1248</v>
      </c>
      <c r="G136" s="185">
        <v>1241.5999999999999</v>
      </c>
      <c r="H136" s="187">
        <v>4.9597186646716072</v>
      </c>
      <c r="I136" s="188">
        <v>1268.6099999999999</v>
      </c>
      <c r="J136" s="187">
        <v>4.9991309457792825</v>
      </c>
      <c r="K136" s="186">
        <v>23.289997750896099</v>
      </c>
      <c r="L136" s="186">
        <v>1.8358674258358401</v>
      </c>
      <c r="M136" s="185"/>
    </row>
    <row r="137" spans="1:13" x14ac:dyDescent="0.25">
      <c r="A137" s="185" t="s">
        <v>1253</v>
      </c>
      <c r="B137" s="185" t="s">
        <v>544</v>
      </c>
      <c r="C137" s="185" t="s">
        <v>866</v>
      </c>
      <c r="D137" s="185" t="s">
        <v>1250</v>
      </c>
      <c r="E137" s="185" t="s">
        <v>1252</v>
      </c>
      <c r="F137" s="185" t="s">
        <v>1248</v>
      </c>
      <c r="G137" s="185">
        <v>1751.84</v>
      </c>
      <c r="H137" s="187">
        <v>4.9898716273717767</v>
      </c>
      <c r="I137" s="188">
        <v>1822.12</v>
      </c>
      <c r="J137" s="187">
        <v>4.8780628190886226</v>
      </c>
      <c r="K137" s="186">
        <v>33.370003580464001</v>
      </c>
      <c r="L137" s="186">
        <v>1.83138342043686</v>
      </c>
      <c r="M137" s="185"/>
    </row>
    <row r="138" spans="1:13" x14ac:dyDescent="0.25">
      <c r="A138" s="185" t="s">
        <v>1251</v>
      </c>
      <c r="B138" s="185" t="s">
        <v>251</v>
      </c>
      <c r="C138" s="185" t="s">
        <v>792</v>
      </c>
      <c r="D138" s="185" t="s">
        <v>1250</v>
      </c>
      <c r="E138" s="185" t="s">
        <v>1249</v>
      </c>
      <c r="F138" s="185" t="s">
        <v>1248</v>
      </c>
      <c r="G138" s="185">
        <v>1570.42</v>
      </c>
      <c r="H138" s="187">
        <v>4.9900386420462972</v>
      </c>
      <c r="I138" s="188">
        <v>1583.93</v>
      </c>
      <c r="J138" s="187">
        <v>5.0017235893084457</v>
      </c>
      <c r="K138" s="186">
        <v>29.9155946620508</v>
      </c>
      <c r="L138" s="186">
        <v>1.8886942391425601</v>
      </c>
      <c r="M138" s="185"/>
    </row>
    <row r="141" spans="1:13" x14ac:dyDescent="0.25">
      <c r="A141" s="207" t="s">
        <v>1460</v>
      </c>
    </row>
  </sheetData>
  <sheetProtection algorithmName="SHA-512" hashValue="jlY628dCo7hFspduFHz92rcNiNOpkbQgV9ej8qNapVPoUxpHvr6Kfz+XCoZzcq7y9ilSiCtTEi5kqSUH6Xd9iA==" saltValue="IsLRrWVCv0JGzH66k7N8Nw==" spinCount="100000" sheet="1" objects="1" scenarios="1"/>
  <pageMargins left="0.70000000000000007" right="0.70000000000000007" top="0.75" bottom="0.75" header="0.30000000000000004" footer="0.30000000000000004"/>
  <pageSetup paperSize="0" fitToWidth="0" fitToHeight="0" orientation="portrait" horizontalDpi="0" verticalDpi="0" copies="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67D98-99A6-4485-BA2D-38FCCB68AEA7}">
  <sheetPr>
    <tabColor theme="5"/>
  </sheetPr>
  <dimension ref="A1:W122"/>
  <sheetViews>
    <sheetView tabSelected="1" topLeftCell="A16" zoomScale="60" zoomScaleNormal="60" workbookViewId="0">
      <selection activeCell="I61" sqref="I61"/>
    </sheetView>
  </sheetViews>
  <sheetFormatPr defaultColWidth="9.140625" defaultRowHeight="14.25" x14ac:dyDescent="0.2"/>
  <cols>
    <col min="1" max="1" width="33.140625" style="63" customWidth="1"/>
    <col min="2" max="2" width="88.28515625" style="63" customWidth="1"/>
    <col min="3" max="3" width="39.140625" style="63" customWidth="1"/>
    <col min="4" max="4" width="3" style="63" customWidth="1"/>
    <col min="5" max="5" width="40.42578125" style="63" customWidth="1"/>
    <col min="6" max="6" width="4.140625" style="63" customWidth="1"/>
    <col min="7" max="7" width="38.140625" style="63" customWidth="1"/>
    <col min="8" max="8" width="7.85546875" style="63" customWidth="1"/>
    <col min="9" max="9" width="39.7109375" style="63" customWidth="1"/>
    <col min="10" max="10" width="4.140625" style="63" customWidth="1"/>
    <col min="11" max="11" width="31.42578125" style="63" customWidth="1"/>
    <col min="12" max="12" width="4.140625" style="63" customWidth="1"/>
    <col min="13" max="13" width="27.7109375" style="63" customWidth="1"/>
    <col min="14" max="14" width="4.140625" style="63" customWidth="1"/>
    <col min="15" max="15" width="39.7109375" style="63" customWidth="1"/>
    <col min="16" max="16" width="4.42578125" style="63" customWidth="1"/>
    <col min="17" max="17" width="12.42578125" style="63" hidden="1" customWidth="1"/>
    <col min="18" max="19" width="9.140625" style="63" hidden="1" customWidth="1"/>
    <col min="20" max="27" width="0" style="63" hidden="1" customWidth="1"/>
    <col min="28" max="16384" width="9.140625" style="63"/>
  </cols>
  <sheetData>
    <row r="1" s="63" customFormat="1" x14ac:dyDescent="0.2"/>
    <row r="2" s="63" customFormat="1" x14ac:dyDescent="0.2"/>
    <row r="3" s="63" customFormat="1" x14ac:dyDescent="0.2"/>
    <row r="4" s="63" customFormat="1" x14ac:dyDescent="0.2"/>
    <row r="5" s="63" customFormat="1" x14ac:dyDescent="0.2"/>
    <row r="6" s="63" customFormat="1" x14ac:dyDescent="0.2"/>
    <row r="7" s="63" customFormat="1" x14ac:dyDescent="0.2"/>
    <row r="8" s="63" customFormat="1" x14ac:dyDescent="0.2"/>
    <row r="9" s="63" customFormat="1" x14ac:dyDescent="0.2"/>
    <row r="10" s="63" customFormat="1" x14ac:dyDescent="0.2"/>
    <row r="11" s="63" customFormat="1" x14ac:dyDescent="0.2"/>
    <row r="12" s="63" customFormat="1" x14ac:dyDescent="0.2"/>
    <row r="13" s="63" customFormat="1" x14ac:dyDescent="0.2"/>
    <row r="14" s="63" customFormat="1" x14ac:dyDescent="0.2"/>
    <row r="15" s="63" customFormat="1" x14ac:dyDescent="0.2"/>
    <row r="16" s="63" customFormat="1" x14ac:dyDescent="0.2"/>
    <row r="17" s="63" customFormat="1" x14ac:dyDescent="0.2"/>
    <row r="18" s="63" customFormat="1" x14ac:dyDescent="0.2"/>
    <row r="19" s="63" customFormat="1" x14ac:dyDescent="0.2"/>
    <row r="20" s="63" customFormat="1" x14ac:dyDescent="0.2"/>
    <row r="21" s="63" customFormat="1" x14ac:dyDescent="0.2"/>
    <row r="22" s="63" customFormat="1" x14ac:dyDescent="0.2"/>
    <row r="23" s="63" customFormat="1" x14ac:dyDescent="0.2"/>
    <row r="24" s="63" customFormat="1" x14ac:dyDescent="0.2"/>
    <row r="25" s="63" customFormat="1" x14ac:dyDescent="0.2"/>
    <row r="26" s="63" customFormat="1" x14ac:dyDescent="0.2"/>
    <row r="27" s="63" customFormat="1" x14ac:dyDescent="0.2"/>
    <row r="28" s="63" customFormat="1" x14ac:dyDescent="0.2"/>
    <row r="29" s="63" customFormat="1" x14ac:dyDescent="0.2"/>
    <row r="30" s="63" customFormat="1" x14ac:dyDescent="0.2"/>
    <row r="31" s="63" customFormat="1" x14ac:dyDescent="0.2"/>
    <row r="32" s="63" customFormat="1" x14ac:dyDescent="0.2"/>
    <row r="36" spans="2:23" ht="15" thickBot="1" x14ac:dyDescent="0.25">
      <c r="H36" s="262"/>
      <c r="I36" s="262"/>
    </row>
    <row r="37" spans="2:23" ht="24.6" customHeight="1" thickBot="1" x14ac:dyDescent="0.4">
      <c r="B37" s="273" t="s">
        <v>1474</v>
      </c>
      <c r="C37" s="274"/>
      <c r="D37" s="274"/>
      <c r="E37" s="274"/>
      <c r="F37" s="274"/>
      <c r="G37" s="274"/>
      <c r="H37" s="274"/>
      <c r="I37" s="274"/>
      <c r="J37" s="274"/>
      <c r="K37" s="274"/>
      <c r="L37" s="274"/>
      <c r="M37" s="274"/>
      <c r="N37" s="274"/>
      <c r="O37" s="274"/>
      <c r="P37" s="275"/>
      <c r="Q37" s="276" t="s">
        <v>934</v>
      </c>
      <c r="R37" s="272"/>
    </row>
    <row r="38" spans="2:23" ht="24.6" customHeight="1" x14ac:dyDescent="0.35">
      <c r="B38" s="263"/>
      <c r="C38" s="280" t="s">
        <v>1240</v>
      </c>
      <c r="D38" s="280"/>
      <c r="E38" s="280"/>
      <c r="F38" s="280"/>
      <c r="G38" s="280"/>
      <c r="H38" s="280"/>
      <c r="I38" s="280"/>
      <c r="J38" s="280"/>
      <c r="K38" s="280"/>
      <c r="L38" s="280"/>
      <c r="M38" s="280"/>
      <c r="N38" s="264"/>
      <c r="O38" s="236"/>
      <c r="P38" s="265"/>
      <c r="Q38" s="256"/>
      <c r="R38" s="256"/>
    </row>
    <row r="39" spans="2:23" ht="15" thickBot="1" x14ac:dyDescent="0.25">
      <c r="B39" s="266"/>
      <c r="C39" s="260" t="s">
        <v>1233</v>
      </c>
      <c r="D39" s="236"/>
      <c r="E39" s="260" t="s">
        <v>1234</v>
      </c>
      <c r="F39" s="236"/>
      <c r="G39" s="260" t="s">
        <v>1235</v>
      </c>
      <c r="H39" s="236"/>
      <c r="I39" s="260" t="s">
        <v>1236</v>
      </c>
      <c r="J39" s="236"/>
      <c r="K39" s="260" t="s">
        <v>1239</v>
      </c>
      <c r="L39" s="236"/>
      <c r="M39" s="260" t="s">
        <v>1237</v>
      </c>
      <c r="N39" s="236"/>
      <c r="O39" s="260" t="s">
        <v>1238</v>
      </c>
      <c r="P39" s="237"/>
      <c r="Q39" s="63" t="s">
        <v>1234</v>
      </c>
      <c r="R39" s="63" t="s">
        <v>1235</v>
      </c>
      <c r="S39" s="63" t="s">
        <v>1236</v>
      </c>
      <c r="T39" s="63" t="s">
        <v>1239</v>
      </c>
      <c r="W39" s="63" t="str">
        <f>_xlfn.CONCAT(C40,Q40,R40,S40,T40)</f>
        <v>Couplechild2-4</v>
      </c>
    </row>
    <row r="40" spans="2:23" ht="15.75" thickTop="1" thickBot="1" x14ac:dyDescent="0.25">
      <c r="B40" s="261" t="s">
        <v>966</v>
      </c>
      <c r="C40" s="64" t="s">
        <v>939</v>
      </c>
      <c r="D40" s="255"/>
      <c r="E40" s="64">
        <v>0</v>
      </c>
      <c r="F40" s="236"/>
      <c r="G40" s="64">
        <v>1</v>
      </c>
      <c r="H40" s="236"/>
      <c r="I40" s="64">
        <v>0</v>
      </c>
      <c r="J40" s="236"/>
      <c r="K40" s="64">
        <v>0</v>
      </c>
      <c r="L40" s="236"/>
      <c r="M40" s="62">
        <v>0</v>
      </c>
      <c r="N40" s="236"/>
      <c r="O40" s="62">
        <v>0</v>
      </c>
      <c r="P40" s="237"/>
      <c r="Q40" s="63" t="str" cm="1">
        <f t="array" ref="Q40">_xlfn.IFS(E40=1,"child0-1",E40=2,"child0-1child0-1",E40=0,"")</f>
        <v/>
      </c>
      <c r="R40" s="63" t="str" cm="1">
        <f t="array" ref="R40">_xlfn.IFS(G40=1,"child2-4",G40=2,"child2-4child2-4",G40=0,"")</f>
        <v>child2-4</v>
      </c>
      <c r="S40" s="63" t="str" cm="1">
        <f t="array" ref="S40">_xlfn.IFS(I40=1,"childprimaryschool",I40=2,"childprimaryschoolchildprimaryschool",I40=0,"")</f>
        <v/>
      </c>
      <c r="T40" s="63" t="str" cm="1">
        <f t="array" ref="T40">_xlfn.IFS(K40=1,"childsecondaryschool",K40=2,"childsecondaryschoolchildsecondaryschool",K40=0,"")</f>
        <v/>
      </c>
    </row>
    <row r="41" spans="2:23" ht="15" thickTop="1" x14ac:dyDescent="0.2">
      <c r="B41" s="238"/>
      <c r="C41" s="259"/>
      <c r="D41" s="236"/>
      <c r="E41" s="236"/>
      <c r="F41" s="236"/>
      <c r="G41" s="236"/>
      <c r="H41" s="236"/>
      <c r="I41" s="236"/>
      <c r="J41" s="236"/>
      <c r="K41" s="236"/>
      <c r="L41" s="236"/>
      <c r="M41" s="236"/>
      <c r="N41" s="236"/>
      <c r="O41" s="236"/>
      <c r="P41" s="237"/>
    </row>
    <row r="42" spans="2:23" x14ac:dyDescent="0.2">
      <c r="B42" s="238" t="s">
        <v>1005</v>
      </c>
      <c r="C42" s="277" t="s">
        <v>967</v>
      </c>
      <c r="D42" s="277"/>
      <c r="E42" s="277"/>
      <c r="F42" s="236"/>
      <c r="G42" s="236"/>
      <c r="H42" s="236"/>
      <c r="I42" s="236"/>
      <c r="J42" s="236"/>
      <c r="K42" s="236"/>
      <c r="L42" s="236"/>
      <c r="M42" s="236"/>
      <c r="N42" s="236"/>
      <c r="O42" s="236"/>
      <c r="P42" s="237"/>
    </row>
    <row r="43" spans="2:23" ht="15" thickBot="1" x14ac:dyDescent="0.25">
      <c r="B43" s="238"/>
      <c r="C43" s="260" t="s">
        <v>142</v>
      </c>
      <c r="D43" s="260"/>
      <c r="E43" s="260" t="s">
        <v>968</v>
      </c>
      <c r="F43" s="236"/>
      <c r="G43" s="236"/>
      <c r="H43" s="236"/>
      <c r="I43" s="236"/>
      <c r="J43" s="236"/>
      <c r="K43" s="236"/>
      <c r="L43" s="236"/>
      <c r="M43" s="236"/>
      <c r="N43" s="236"/>
      <c r="O43" s="236"/>
      <c r="P43" s="237"/>
    </row>
    <row r="44" spans="2:23" ht="15.75" thickTop="1" thickBot="1" x14ac:dyDescent="0.25">
      <c r="B44" s="238" t="s">
        <v>1138</v>
      </c>
      <c r="C44" s="64" t="s">
        <v>137</v>
      </c>
      <c r="D44" s="236"/>
      <c r="E44" s="62" t="s">
        <v>137</v>
      </c>
      <c r="F44" s="236"/>
      <c r="G44" s="236"/>
      <c r="H44" s="236"/>
      <c r="I44" s="236"/>
      <c r="J44" s="236"/>
      <c r="K44" s="236"/>
      <c r="L44" s="236"/>
      <c r="M44" s="236"/>
      <c r="N44" s="236"/>
      <c r="O44" s="236"/>
      <c r="P44" s="237"/>
    </row>
    <row r="45" spans="2:23" ht="15.75" thickTop="1" thickBot="1" x14ac:dyDescent="0.25">
      <c r="B45" s="238"/>
      <c r="C45" s="258"/>
      <c r="D45" s="255"/>
      <c r="E45" s="258"/>
      <c r="F45" s="236"/>
      <c r="G45" s="255"/>
      <c r="H45" s="255"/>
      <c r="I45" s="236"/>
      <c r="J45" s="236"/>
      <c r="K45" s="236"/>
      <c r="L45" s="236"/>
      <c r="M45" s="236"/>
      <c r="N45" s="236"/>
      <c r="O45" s="236"/>
      <c r="P45" s="237"/>
    </row>
    <row r="46" spans="2:23" ht="30" thickTop="1" thickBot="1" x14ac:dyDescent="0.25">
      <c r="B46" s="257" t="s">
        <v>1137</v>
      </c>
      <c r="C46" s="268" t="s">
        <v>1127</v>
      </c>
      <c r="D46" s="240"/>
      <c r="E46" s="269" t="s">
        <v>1114</v>
      </c>
      <c r="F46" s="240"/>
      <c r="G46" s="255"/>
      <c r="H46" s="236"/>
      <c r="I46" s="236"/>
      <c r="J46" s="236"/>
      <c r="K46" s="236"/>
      <c r="L46" s="236"/>
      <c r="M46" s="236"/>
      <c r="N46" s="236"/>
      <c r="O46" s="236"/>
      <c r="P46" s="237"/>
    </row>
    <row r="47" spans="2:23" ht="15" thickTop="1" x14ac:dyDescent="0.2">
      <c r="B47" s="238"/>
      <c r="C47" s="236"/>
      <c r="D47" s="236"/>
      <c r="E47" s="239"/>
      <c r="F47" s="236"/>
      <c r="G47" s="255" t="s">
        <v>1007</v>
      </c>
      <c r="H47" s="236"/>
      <c r="I47" s="236"/>
      <c r="J47" s="236"/>
      <c r="K47" s="236"/>
      <c r="L47" s="236"/>
      <c r="M47" s="236"/>
      <c r="N47" s="236"/>
      <c r="O47" s="236"/>
      <c r="P47" s="237"/>
    </row>
    <row r="48" spans="2:23" ht="15" thickBot="1" x14ac:dyDescent="0.25">
      <c r="B48" s="238"/>
      <c r="C48" s="241" t="s">
        <v>1469</v>
      </c>
      <c r="D48" s="236"/>
      <c r="E48" s="241" t="s">
        <v>1469</v>
      </c>
      <c r="F48" s="236"/>
      <c r="G48" s="255" t="s">
        <v>947</v>
      </c>
      <c r="H48" s="236"/>
      <c r="I48" s="236"/>
      <c r="J48" s="236"/>
      <c r="K48" s="236"/>
      <c r="L48" s="236"/>
      <c r="M48" s="236"/>
      <c r="N48" s="236"/>
      <c r="O48" s="236"/>
      <c r="P48" s="237"/>
      <c r="Q48" s="276" t="s">
        <v>142</v>
      </c>
      <c r="R48" s="272"/>
      <c r="T48" s="272" t="s">
        <v>158</v>
      </c>
      <c r="U48" s="272"/>
    </row>
    <row r="49" spans="1:22" ht="15" thickBot="1" x14ac:dyDescent="0.25">
      <c r="B49" s="238" t="s">
        <v>1006</v>
      </c>
      <c r="C49" s="62"/>
      <c r="D49" s="244"/>
      <c r="E49" s="62"/>
      <c r="F49" s="244"/>
      <c r="G49" s="61"/>
      <c r="H49" s="240"/>
      <c r="I49" s="236"/>
      <c r="J49" s="236"/>
      <c r="K49" s="236"/>
      <c r="L49" s="236"/>
      <c r="M49" s="236"/>
      <c r="N49" s="236"/>
      <c r="O49" s="236"/>
      <c r="P49" s="237"/>
      <c r="Q49" s="63" t="s">
        <v>1145</v>
      </c>
      <c r="R49" s="63" t="s">
        <v>1146</v>
      </c>
      <c r="T49" s="63" t="s">
        <v>1145</v>
      </c>
      <c r="U49" s="63" t="s">
        <v>1146</v>
      </c>
    </row>
    <row r="50" spans="1:22" x14ac:dyDescent="0.2">
      <c r="B50" s="238"/>
      <c r="C50" s="236"/>
      <c r="D50" s="236"/>
      <c r="E50" s="239"/>
      <c r="F50" s="236"/>
      <c r="G50" s="236"/>
      <c r="H50" s="236"/>
      <c r="I50" s="236"/>
      <c r="J50" s="236"/>
      <c r="K50" s="236"/>
      <c r="L50" s="236"/>
      <c r="M50" s="236"/>
      <c r="N50" s="236"/>
      <c r="O50" s="236"/>
      <c r="P50" s="237"/>
      <c r="Q50" s="63">
        <f>IF(C46="Manually input salary",C49,VLOOKUP(C46,'Pay by industry Full time'!A9:H33,8,FALSE))</f>
        <v>25914.240000000002</v>
      </c>
      <c r="R50" s="63">
        <f>IF(C46="Manually input salary",C49,VLOOKUP(C46,'Pay by industry Part time'!A9:H33,8,FALSE))</f>
        <v>12601.248000000001</v>
      </c>
      <c r="T50" s="63">
        <f>IF(E46="Manually input salary",E49,VLOOKUP(E46,'Pay by industry Full time'!A9:H33,8,FALSE))</f>
        <v>50398.656000000003</v>
      </c>
      <c r="U50" s="63">
        <f>IF(E46="Manually input salary",E49,VLOOKUP(E46,'Pay by industry Part time'!A9:H33,8,FALSE))</f>
        <v>26323.968000000001</v>
      </c>
    </row>
    <row r="51" spans="1:22" x14ac:dyDescent="0.2">
      <c r="B51" s="238" t="s">
        <v>72</v>
      </c>
      <c r="C51" s="218">
        <f>IFERROR(IF(C44="Full time", Q50,R50),0)</f>
        <v>25914.240000000002</v>
      </c>
      <c r="D51" s="236"/>
      <c r="E51" s="218">
        <f>IFERROR(IF(E44="Full time", T50,U50),0)</f>
        <v>50398.656000000003</v>
      </c>
      <c r="F51" s="236"/>
      <c r="G51" s="236"/>
      <c r="H51" s="236"/>
      <c r="I51" s="236"/>
      <c r="J51" s="236"/>
      <c r="K51" s="236"/>
      <c r="L51" s="236"/>
      <c r="M51" s="236"/>
      <c r="N51" s="236"/>
      <c r="O51" s="236"/>
      <c r="P51" s="237"/>
    </row>
    <row r="52" spans="1:22" ht="15" thickBot="1" x14ac:dyDescent="0.25">
      <c r="B52" s="238"/>
      <c r="C52" s="236"/>
      <c r="D52" s="236"/>
      <c r="E52" s="236"/>
      <c r="F52" s="236"/>
      <c r="G52" s="236"/>
      <c r="H52" s="236"/>
      <c r="I52" s="236"/>
      <c r="J52" s="236"/>
      <c r="K52" s="236"/>
      <c r="L52" s="236"/>
      <c r="M52" s="236"/>
      <c r="N52" s="236"/>
      <c r="O52" s="236"/>
      <c r="P52" s="237"/>
      <c r="Q52" s="63" t="s">
        <v>1012</v>
      </c>
      <c r="R52" s="63" t="s">
        <v>1010</v>
      </c>
      <c r="S52" s="63" t="s">
        <v>1011</v>
      </c>
      <c r="T52" s="63" t="s">
        <v>1009</v>
      </c>
      <c r="U52" s="63" t="s">
        <v>1105</v>
      </c>
      <c r="V52" s="63" t="s">
        <v>1106</v>
      </c>
    </row>
    <row r="53" spans="1:22" ht="15.75" thickTop="1" thickBot="1" x14ac:dyDescent="0.25">
      <c r="B53" s="252" t="s">
        <v>1008</v>
      </c>
      <c r="C53" s="181" t="s">
        <v>1009</v>
      </c>
      <c r="D53" s="236"/>
      <c r="E53" s="236"/>
      <c r="F53" s="236"/>
      <c r="G53" s="236"/>
      <c r="H53" s="236"/>
      <c r="I53" s="236"/>
      <c r="J53" s="236"/>
      <c r="K53" s="236"/>
      <c r="L53" s="236"/>
      <c r="M53" s="236"/>
      <c r="N53" s="236"/>
      <c r="O53" s="236"/>
      <c r="P53" s="237"/>
      <c r="Q53" s="63">
        <v>0</v>
      </c>
      <c r="R53" s="63">
        <v>0</v>
      </c>
      <c r="S53" s="63">
        <f>VLOOKUP(C55,'Mortgage repayments'!A22:C25,3,FALSE)</f>
        <v>1982</v>
      </c>
      <c r="T53" s="63" cm="1">
        <f t="array" ref="T53">_xlfn.IFS(C60="",0,C60="Room",VLOOKUP(Calculator!C57,'Private rent'!A4:AJ39,3,FALSE), C60="Studio",VLOOKUP(Calculator!C57,'Private rent'!A4:AJ39,9,FALSE), C60="One bedroom",VLOOKUP(Calculator!C57,'Private rent'!A4:AJ39,15,FALSE), C60="Two bedrooms",VLOOKUP(Calculator!C57,'Private rent'!A4:AJ39,21,FALSE), C60="Three bedrooms",VLOOKUP(Calculator!C57,'Private rent'!A4:AJ39,27,FALSE), C60="Four or more bedrooms",VLOOKUP(Calculator!C57,'Private rent'!A4:AJ39,33,FALSE))</f>
        <v>1675</v>
      </c>
      <c r="U53" s="63">
        <f>VLOOKUP(C57,'Local authority housing'!$C$4:$AK$37,35,FALSE)</f>
        <v>481.91012999999992</v>
      </c>
      <c r="V53" s="63">
        <f>VLOOKUP(C57,'Private Registered Provider'!C4:AE36,29,FALSE)</f>
        <v>546.41742999999997</v>
      </c>
    </row>
    <row r="54" spans="1:22" ht="15.75" thickTop="1" thickBot="1" x14ac:dyDescent="0.25">
      <c r="A54" s="253"/>
      <c r="B54" s="238"/>
      <c r="C54" s="254"/>
      <c r="D54" s="236"/>
      <c r="E54" s="236"/>
      <c r="F54" s="236"/>
      <c r="G54" s="236"/>
      <c r="H54" s="236"/>
      <c r="I54" s="236"/>
      <c r="J54" s="236"/>
      <c r="K54" s="236"/>
      <c r="L54" s="236"/>
      <c r="M54" s="236"/>
      <c r="N54" s="236"/>
      <c r="O54" s="236"/>
      <c r="P54" s="237"/>
    </row>
    <row r="55" spans="1:22" ht="15.75" thickTop="1" thickBot="1" x14ac:dyDescent="0.25">
      <c r="B55" s="252" t="s">
        <v>1104</v>
      </c>
      <c r="C55" s="181" t="s">
        <v>1097</v>
      </c>
      <c r="D55" s="236"/>
      <c r="E55" s="236"/>
      <c r="F55" s="236"/>
      <c r="G55" s="236"/>
      <c r="H55" s="236"/>
      <c r="I55" s="236"/>
      <c r="J55" s="236"/>
      <c r="K55" s="236"/>
      <c r="L55" s="236"/>
      <c r="M55" s="236"/>
      <c r="N55" s="236"/>
      <c r="O55" s="236"/>
      <c r="P55" s="237"/>
    </row>
    <row r="56" spans="1:22" ht="15.75" thickTop="1" thickBot="1" x14ac:dyDescent="0.25">
      <c r="B56" s="238"/>
      <c r="C56" s="251"/>
      <c r="D56" s="236"/>
      <c r="E56" s="236"/>
      <c r="F56" s="236"/>
      <c r="G56" s="236"/>
      <c r="H56" s="236"/>
      <c r="I56" s="236"/>
      <c r="J56" s="236"/>
      <c r="K56" s="236"/>
      <c r="L56" s="236"/>
      <c r="M56" s="236"/>
      <c r="N56" s="236"/>
      <c r="O56" s="236"/>
      <c r="P56" s="237"/>
    </row>
    <row r="57" spans="1:22" ht="15.75" thickTop="1" thickBot="1" x14ac:dyDescent="0.25">
      <c r="B57" s="238" t="s">
        <v>1481</v>
      </c>
      <c r="C57" s="64" t="s">
        <v>21</v>
      </c>
      <c r="D57" s="249"/>
      <c r="E57" s="250" t="str">
        <f>IFERROR(VLOOKUP(C57,'List data'!A42:B727,2,FALSE),"")</f>
        <v>Inner London</v>
      </c>
      <c r="F57" s="236"/>
      <c r="G57" s="236"/>
      <c r="H57" s="236"/>
      <c r="I57" s="236"/>
      <c r="J57" s="236"/>
      <c r="K57" s="236"/>
      <c r="L57" s="236"/>
      <c r="M57" s="236"/>
      <c r="N57" s="236"/>
      <c r="O57" s="236"/>
      <c r="P57" s="237"/>
      <c r="Q57" s="248"/>
    </row>
    <row r="58" spans="1:22" ht="15" thickTop="1" x14ac:dyDescent="0.2">
      <c r="B58" s="245" t="s">
        <v>964</v>
      </c>
      <c r="C58" s="236"/>
      <c r="D58" s="236"/>
      <c r="E58" s="236"/>
      <c r="F58" s="236"/>
      <c r="G58" s="236"/>
      <c r="H58" s="236"/>
      <c r="I58" s="236"/>
      <c r="J58" s="236"/>
      <c r="K58" s="236"/>
      <c r="L58" s="236"/>
      <c r="M58" s="236"/>
      <c r="N58" s="236"/>
      <c r="O58" s="236"/>
      <c r="P58" s="237"/>
    </row>
    <row r="59" spans="1:22" ht="15" thickBot="1" x14ac:dyDescent="0.25">
      <c r="B59" s="238"/>
      <c r="C59" s="236"/>
      <c r="D59" s="236"/>
      <c r="E59" s="241" t="s">
        <v>983</v>
      </c>
      <c r="F59" s="236"/>
      <c r="G59" s="236"/>
      <c r="H59" s="236"/>
      <c r="I59" s="236"/>
      <c r="J59" s="236"/>
      <c r="K59" s="236"/>
      <c r="L59" s="236"/>
      <c r="M59" s="236"/>
      <c r="N59" s="236"/>
      <c r="O59" s="236"/>
      <c r="P59" s="237"/>
      <c r="Q59" s="248"/>
      <c r="R59" s="248"/>
      <c r="S59" s="248" t="str">
        <f>IFERROR(VLOOKUP(#REF!,#REF!,2,FALSE),"")</f>
        <v/>
      </c>
    </row>
    <row r="60" spans="1:22" ht="15.75" thickTop="1" thickBot="1" x14ac:dyDescent="0.25">
      <c r="B60" s="238" t="s">
        <v>1482</v>
      </c>
      <c r="C60" s="67" t="s">
        <v>974</v>
      </c>
      <c r="D60" s="247"/>
      <c r="E60" s="66"/>
      <c r="F60" s="240"/>
      <c r="G60" s="236"/>
      <c r="H60" s="236"/>
      <c r="I60" s="236"/>
      <c r="J60" s="236"/>
      <c r="K60" s="236"/>
      <c r="L60" s="236"/>
      <c r="M60" s="236"/>
      <c r="N60" s="236"/>
      <c r="O60" s="236"/>
      <c r="P60" s="237"/>
    </row>
    <row r="61" spans="1:22" ht="15" thickTop="1" x14ac:dyDescent="0.2">
      <c r="B61" s="245" t="s">
        <v>965</v>
      </c>
      <c r="C61" s="236"/>
      <c r="D61" s="236"/>
      <c r="E61" s="239"/>
      <c r="F61" s="236"/>
      <c r="G61" s="236"/>
      <c r="H61" s="236"/>
      <c r="I61" s="236"/>
      <c r="J61" s="236"/>
      <c r="K61" s="236"/>
      <c r="L61" s="236"/>
      <c r="M61" s="236"/>
      <c r="N61" s="236"/>
      <c r="O61" s="236"/>
      <c r="P61" s="237"/>
    </row>
    <row r="62" spans="1:22" x14ac:dyDescent="0.2">
      <c r="B62" s="238"/>
      <c r="C62" s="236"/>
      <c r="D62" s="236"/>
      <c r="E62" s="236"/>
      <c r="F62" s="236"/>
      <c r="G62" s="241" t="s">
        <v>970</v>
      </c>
      <c r="H62" s="236"/>
      <c r="I62" s="236"/>
      <c r="J62" s="236"/>
      <c r="K62" s="236"/>
      <c r="L62" s="236"/>
      <c r="M62" s="236"/>
      <c r="N62" s="236"/>
      <c r="O62" s="236"/>
      <c r="P62" s="237"/>
    </row>
    <row r="63" spans="1:22" ht="15" thickBot="1" x14ac:dyDescent="0.25">
      <c r="B63" s="238"/>
      <c r="C63" s="236"/>
      <c r="D63" s="236"/>
      <c r="E63" s="241" t="s">
        <v>969</v>
      </c>
      <c r="F63" s="236"/>
      <c r="G63" s="246" t="s">
        <v>971</v>
      </c>
      <c r="H63" s="236"/>
      <c r="I63" s="236"/>
      <c r="J63" s="236"/>
      <c r="K63" s="236"/>
      <c r="L63" s="236"/>
      <c r="M63" s="236"/>
      <c r="N63" s="236"/>
      <c r="O63" s="236"/>
      <c r="P63" s="237"/>
    </row>
    <row r="64" spans="1:22" ht="15" thickBot="1" x14ac:dyDescent="0.25">
      <c r="B64" s="238" t="s">
        <v>1483</v>
      </c>
      <c r="C64" s="241" t="s">
        <v>977</v>
      </c>
      <c r="D64" s="236"/>
      <c r="E64" s="62" t="s">
        <v>62</v>
      </c>
      <c r="F64" s="240"/>
      <c r="G64" s="68" t="s">
        <v>137</v>
      </c>
      <c r="H64" s="240"/>
      <c r="I64" s="236"/>
      <c r="J64" s="236"/>
      <c r="K64" s="236"/>
      <c r="L64" s="236"/>
      <c r="M64" s="236"/>
      <c r="N64" s="236"/>
      <c r="O64" s="236"/>
      <c r="P64" s="237"/>
      <c r="Q64" s="63" t="str">
        <f>_xlfn.CONCAT(E64," ",G64)</f>
        <v>Nursery 3-4 year olds Full time</v>
      </c>
    </row>
    <row r="65" spans="2:17" ht="15" thickBot="1" x14ac:dyDescent="0.25">
      <c r="B65" s="238"/>
      <c r="C65" s="241"/>
      <c r="D65" s="236"/>
      <c r="E65" s="242"/>
      <c r="F65" s="236"/>
      <c r="G65" s="236"/>
      <c r="H65" s="236"/>
      <c r="I65" s="236"/>
      <c r="J65" s="236"/>
      <c r="K65" s="236"/>
      <c r="L65" s="236"/>
      <c r="M65" s="236"/>
      <c r="N65" s="236"/>
      <c r="O65" s="236"/>
      <c r="P65" s="237"/>
    </row>
    <row r="66" spans="2:17" ht="15" thickBot="1" x14ac:dyDescent="0.25">
      <c r="B66" s="238"/>
      <c r="C66" s="241" t="s">
        <v>978</v>
      </c>
      <c r="D66" s="236"/>
      <c r="E66" s="61"/>
      <c r="F66" s="244"/>
      <c r="G66" s="61"/>
      <c r="H66" s="240"/>
      <c r="I66" s="236"/>
      <c r="J66" s="236"/>
      <c r="K66" s="236"/>
      <c r="L66" s="236"/>
      <c r="M66" s="236"/>
      <c r="N66" s="236"/>
      <c r="O66" s="236"/>
      <c r="P66" s="237"/>
      <c r="Q66" s="63" t="str">
        <f>_xlfn.CONCAT(E66," ",G66)</f>
        <v xml:space="preserve"> </v>
      </c>
    </row>
    <row r="67" spans="2:17" ht="15" thickBot="1" x14ac:dyDescent="0.25">
      <c r="B67" s="238"/>
      <c r="C67" s="241"/>
      <c r="D67" s="236"/>
      <c r="E67" s="242"/>
      <c r="F67" s="236"/>
      <c r="G67" s="236"/>
      <c r="H67" s="236"/>
      <c r="I67" s="236"/>
      <c r="J67" s="236"/>
      <c r="K67" s="236"/>
      <c r="L67" s="236"/>
      <c r="M67" s="236"/>
      <c r="N67" s="236"/>
      <c r="O67" s="236"/>
      <c r="P67" s="237"/>
    </row>
    <row r="68" spans="2:17" ht="15" thickBot="1" x14ac:dyDescent="0.25">
      <c r="B68" s="238"/>
      <c r="C68" s="241" t="s">
        <v>979</v>
      </c>
      <c r="D68" s="243"/>
      <c r="E68" s="65"/>
      <c r="F68" s="240"/>
      <c r="G68" s="61"/>
      <c r="H68" s="240"/>
      <c r="I68" s="236"/>
      <c r="J68" s="236"/>
      <c r="K68" s="236"/>
      <c r="L68" s="236"/>
      <c r="M68" s="236"/>
      <c r="N68" s="236"/>
      <c r="O68" s="236"/>
      <c r="P68" s="237"/>
      <c r="Q68" s="63" t="str">
        <f>_xlfn.CONCAT(E68," ",G68)</f>
        <v xml:space="preserve"> </v>
      </c>
    </row>
    <row r="69" spans="2:17" ht="15" thickBot="1" x14ac:dyDescent="0.25">
      <c r="B69" s="238"/>
      <c r="C69" s="241"/>
      <c r="D69" s="236"/>
      <c r="E69" s="242"/>
      <c r="F69" s="236"/>
      <c r="G69" s="239"/>
      <c r="H69" s="236"/>
      <c r="I69" s="236"/>
      <c r="J69" s="236"/>
      <c r="K69" s="236"/>
      <c r="L69" s="236"/>
      <c r="M69" s="236"/>
      <c r="N69" s="236"/>
      <c r="O69" s="236"/>
      <c r="P69" s="237"/>
    </row>
    <row r="70" spans="2:17" ht="15" thickBot="1" x14ac:dyDescent="0.25">
      <c r="B70" s="238"/>
      <c r="C70" s="241" t="s">
        <v>980</v>
      </c>
      <c r="D70" s="236"/>
      <c r="E70" s="61"/>
      <c r="F70" s="240"/>
      <c r="G70" s="267"/>
      <c r="H70" s="240"/>
      <c r="I70" s="236"/>
      <c r="J70" s="236"/>
      <c r="K70" s="236"/>
      <c r="L70" s="236"/>
      <c r="M70" s="236"/>
      <c r="N70" s="236"/>
      <c r="O70" s="236"/>
      <c r="P70" s="237"/>
      <c r="Q70" s="63" t="str">
        <f>_xlfn.CONCAT(E70," ",G70)</f>
        <v xml:space="preserve"> </v>
      </c>
    </row>
    <row r="71" spans="2:17" x14ac:dyDescent="0.2">
      <c r="B71" s="238"/>
      <c r="C71" s="236"/>
      <c r="D71" s="236"/>
      <c r="E71" s="239"/>
      <c r="F71" s="236"/>
      <c r="G71" s="236"/>
      <c r="H71" s="236"/>
      <c r="I71" s="236"/>
      <c r="J71" s="236"/>
      <c r="K71" s="236"/>
      <c r="L71" s="236"/>
      <c r="M71" s="236"/>
      <c r="N71" s="236"/>
      <c r="O71" s="236"/>
      <c r="P71" s="237"/>
    </row>
    <row r="72" spans="2:17" ht="15" thickBot="1" x14ac:dyDescent="0.25">
      <c r="B72" s="235"/>
      <c r="C72" s="233"/>
      <c r="D72" s="233"/>
      <c r="E72" s="233"/>
      <c r="F72" s="233"/>
      <c r="G72" s="233"/>
      <c r="H72" s="233"/>
      <c r="I72" s="233"/>
      <c r="J72" s="233"/>
      <c r="K72" s="233"/>
      <c r="L72" s="233"/>
      <c r="M72" s="233"/>
      <c r="N72" s="233"/>
      <c r="O72" s="233"/>
      <c r="P72" s="234"/>
    </row>
    <row r="73" spans="2:17" x14ac:dyDescent="0.2">
      <c r="H73" s="208"/>
    </row>
    <row r="74" spans="2:17" ht="15" thickBot="1" x14ac:dyDescent="0.25"/>
    <row r="75" spans="2:17" ht="24.6" customHeight="1" thickBot="1" x14ac:dyDescent="0.4">
      <c r="B75" s="273" t="s">
        <v>950</v>
      </c>
      <c r="C75" s="274"/>
      <c r="D75" s="274"/>
      <c r="E75" s="274"/>
      <c r="F75" s="274"/>
      <c r="G75" s="274"/>
      <c r="H75" s="274"/>
      <c r="I75" s="274"/>
      <c r="J75" s="274"/>
      <c r="K75" s="274"/>
      <c r="L75" s="274"/>
      <c r="M75" s="274"/>
      <c r="N75" s="274"/>
      <c r="O75" s="274"/>
      <c r="P75" s="275"/>
    </row>
    <row r="76" spans="2:17" x14ac:dyDescent="0.2">
      <c r="B76" s="209"/>
      <c r="C76" s="210"/>
      <c r="D76" s="210"/>
      <c r="E76" s="210"/>
      <c r="F76" s="210"/>
      <c r="G76" s="211"/>
      <c r="H76" s="210"/>
      <c r="I76" s="210"/>
      <c r="J76" s="210"/>
      <c r="K76" s="210"/>
      <c r="L76" s="210"/>
      <c r="M76" s="210"/>
      <c r="N76" s="210"/>
      <c r="O76" s="210"/>
      <c r="P76" s="212"/>
    </row>
    <row r="77" spans="2:17" x14ac:dyDescent="0.2">
      <c r="B77" s="213" t="s">
        <v>1107</v>
      </c>
      <c r="C77" s="214" cm="1">
        <f t="array" ref="C77">IFERROR(_xlfn.IFS(C53="Lives rent free", Q53, C53="Owns outright",R53, C53="Owns with a mortgage",S53, C53="Private rent",T53,C53="Local authority rent",U53,C53="private registered provider rent",V53),0)</f>
        <v>1675</v>
      </c>
      <c r="D77" s="215"/>
      <c r="E77" s="215"/>
      <c r="F77" s="215"/>
      <c r="G77" s="215"/>
      <c r="H77" s="215"/>
      <c r="I77" s="215"/>
      <c r="J77" s="215"/>
      <c r="K77" s="215"/>
      <c r="L77" s="215"/>
      <c r="M77" s="215"/>
      <c r="N77" s="215"/>
      <c r="O77" s="215"/>
      <c r="P77" s="216"/>
    </row>
    <row r="78" spans="2:17" x14ac:dyDescent="0.2">
      <c r="B78" s="209"/>
      <c r="C78" s="217" t="s">
        <v>142</v>
      </c>
      <c r="D78" s="215"/>
      <c r="E78" s="217"/>
      <c r="F78" s="215"/>
      <c r="G78" s="210"/>
      <c r="H78" s="210"/>
      <c r="I78" s="210"/>
      <c r="J78" s="210"/>
      <c r="K78" s="210"/>
      <c r="L78" s="210"/>
      <c r="M78" s="210"/>
      <c r="N78" s="210"/>
      <c r="O78" s="210"/>
      <c r="P78" s="216"/>
    </row>
    <row r="79" spans="2:17" x14ac:dyDescent="0.2">
      <c r="B79" s="213" t="s">
        <v>1244</v>
      </c>
      <c r="C79" s="214">
        <f>IFERROR(SUM(IF(E57="Inner London",VLOOKUP(W39,'Minimum Income Standards'!$A$61:$C$90,2,FALSE),VLOOKUP(W39,'Minimum Income Standards'!$A$61:$C$90,3,FALSE))+(M40*'Minimum Income Standards'!B33)+(Calculator!O40*'Minimum Income Standards'!B34)),0)</f>
        <v>2343.1394999999998</v>
      </c>
      <c r="D79" s="210"/>
      <c r="E79" s="210"/>
      <c r="F79" s="210"/>
      <c r="G79" s="210"/>
      <c r="H79" s="210"/>
      <c r="I79" s="210"/>
      <c r="J79" s="210"/>
      <c r="K79" s="210"/>
      <c r="L79" s="210"/>
      <c r="M79" s="210"/>
      <c r="N79" s="210"/>
      <c r="O79" s="210"/>
      <c r="P79" s="216"/>
    </row>
    <row r="80" spans="2:17" x14ac:dyDescent="0.2">
      <c r="B80" s="213"/>
      <c r="C80" s="210"/>
      <c r="D80" s="210"/>
      <c r="E80" s="210"/>
      <c r="F80" s="210"/>
      <c r="G80" s="210"/>
      <c r="H80" s="210"/>
      <c r="I80" s="210"/>
      <c r="J80" s="210"/>
      <c r="K80" s="210"/>
      <c r="L80" s="210"/>
      <c r="M80" s="210"/>
      <c r="N80" s="210"/>
      <c r="O80" s="210"/>
      <c r="P80" s="216"/>
    </row>
    <row r="81" spans="2:17" x14ac:dyDescent="0.2">
      <c r="B81" s="213" t="s">
        <v>1246</v>
      </c>
      <c r="C81" s="214">
        <f>IFERROR(IF(E60="",SUM('Energy and water'!C3,VLOOKUP(C60,'Energy and water'!A7:B12,2,FALSE)),SUM('Energy and water'!C3,VLOOKUP(C60,'Energy and water'!A7:B12,2,FALSE))/E60),0)</f>
        <v>178.26</v>
      </c>
      <c r="D81" s="210"/>
      <c r="E81" s="210"/>
      <c r="F81" s="210"/>
      <c r="G81" s="210"/>
      <c r="H81" s="210"/>
      <c r="I81" s="210"/>
      <c r="J81" s="210"/>
      <c r="K81" s="210"/>
      <c r="L81" s="210"/>
      <c r="M81" s="210"/>
      <c r="N81" s="210"/>
      <c r="O81" s="210"/>
      <c r="P81" s="216"/>
    </row>
    <row r="82" spans="2:17" x14ac:dyDescent="0.2">
      <c r="B82" s="213"/>
      <c r="C82" s="210"/>
      <c r="D82" s="210"/>
      <c r="E82" s="210"/>
      <c r="F82" s="210"/>
      <c r="G82" s="210"/>
      <c r="H82" s="210"/>
      <c r="I82" s="210"/>
      <c r="J82" s="210"/>
      <c r="K82" s="210"/>
      <c r="L82" s="210"/>
      <c r="M82" s="210"/>
      <c r="N82" s="210"/>
      <c r="O82" s="210"/>
      <c r="P82" s="216"/>
    </row>
    <row r="83" spans="2:17" x14ac:dyDescent="0.2">
      <c r="B83" s="213" t="s">
        <v>132</v>
      </c>
      <c r="C83" s="214">
        <f>IF(C40="Single",Q83*0.75,Q83)</f>
        <v>153.7325117318737</v>
      </c>
      <c r="D83" s="210"/>
      <c r="E83" s="210"/>
      <c r="F83" s="210"/>
      <c r="G83" s="210"/>
      <c r="H83" s="210"/>
      <c r="I83" s="210"/>
      <c r="J83" s="210"/>
      <c r="K83" s="210"/>
      <c r="L83" s="210"/>
      <c r="M83" s="210"/>
      <c r="N83" s="210"/>
      <c r="O83" s="210"/>
      <c r="P83" s="216"/>
      <c r="Q83" s="63">
        <f>IFERROR(IF($E$60&gt;0,VLOOKUP($C$57,'Council Tax'!$A$3:$AB$35,28,FALSE)/12/$E$60,VLOOKUP($C$57,'Council Tax'!$A$3:$AB$35,28,FALSE)/12),0)</f>
        <v>153.7325117318737</v>
      </c>
    </row>
    <row r="84" spans="2:17" x14ac:dyDescent="0.2">
      <c r="B84" s="213"/>
      <c r="C84" s="217" t="s">
        <v>159</v>
      </c>
      <c r="D84" s="215"/>
      <c r="E84" s="217" t="s">
        <v>139</v>
      </c>
      <c r="F84" s="215"/>
      <c r="G84" s="217" t="s">
        <v>140</v>
      </c>
      <c r="H84" s="215"/>
      <c r="I84" s="217" t="s">
        <v>141</v>
      </c>
      <c r="J84" s="217"/>
      <c r="K84" s="217"/>
      <c r="L84" s="217"/>
      <c r="M84" s="217"/>
      <c r="N84" s="217"/>
      <c r="O84" s="217"/>
      <c r="P84" s="216"/>
    </row>
    <row r="85" spans="2:17" x14ac:dyDescent="0.2">
      <c r="B85" s="213" t="s">
        <v>133</v>
      </c>
      <c r="C85" s="218">
        <f>IFERROR(IF(E57="Inner London",VLOOKUP(Q64,'Childcare 2023'!A4:C17,2,FALSE),VLOOKUP(Q64,'Childcare 2023'!A4:C17,3,FALSE)),0)</f>
        <v>629.13182800000004</v>
      </c>
      <c r="D85" s="210"/>
      <c r="E85" s="214">
        <f>IFERROR(IF(E57="Inner London",VLOOKUP(Q66,'Childcare 2023'!A4:C17,2,FALSE), VLOOKUP(Q66,'Childcare 2023'!A4:C17,3,FALSE)),0)</f>
        <v>0</v>
      </c>
      <c r="F85" s="210"/>
      <c r="G85" s="214">
        <f>IFERROR(IF(E57="Inner London",VLOOKUP(Q68,'Childcare 2023'!A4:C17,2,FALSE),VLOOKUP(Q68,'Childcare 2023'!A4:C17,3,FALSE)),0)</f>
        <v>0</v>
      </c>
      <c r="H85" s="210"/>
      <c r="I85" s="214">
        <f>IFERROR(IF(E57="Inner London",VLOOKUP(Q70,'Childcare 2023'!A4:C17,2,FALSE),VLOOKUP(Q70,'Childcare 2023'!A4:C17,3,FALSE)),0)</f>
        <v>0</v>
      </c>
      <c r="J85" s="217"/>
      <c r="K85" s="217"/>
      <c r="L85" s="217"/>
      <c r="M85" s="217"/>
      <c r="N85" s="217"/>
      <c r="O85" s="217"/>
      <c r="P85" s="216"/>
    </row>
    <row r="86" spans="2:17" x14ac:dyDescent="0.2">
      <c r="B86" s="213"/>
      <c r="C86" s="210"/>
      <c r="D86" s="210"/>
      <c r="E86" s="210"/>
      <c r="F86" s="210"/>
      <c r="G86" s="210"/>
      <c r="H86" s="210"/>
      <c r="I86" s="210"/>
      <c r="J86" s="217"/>
      <c r="K86" s="210"/>
      <c r="L86" s="210"/>
      <c r="M86" s="210"/>
      <c r="N86" s="210"/>
      <c r="O86" s="210"/>
      <c r="P86" s="216"/>
    </row>
    <row r="87" spans="2:17" x14ac:dyDescent="0.2">
      <c r="B87" s="213" t="s">
        <v>157</v>
      </c>
      <c r="C87" s="214">
        <f>SUM(C85,E85,G85,I85)</f>
        <v>629.13182800000004</v>
      </c>
      <c r="D87" s="210"/>
      <c r="E87" s="210"/>
      <c r="F87" s="210"/>
      <c r="G87" s="210"/>
      <c r="H87" s="210"/>
      <c r="I87" s="210"/>
      <c r="J87" s="210"/>
      <c r="K87" s="210"/>
      <c r="L87" s="210"/>
      <c r="M87" s="210"/>
      <c r="N87" s="210"/>
      <c r="O87" s="210"/>
      <c r="P87" s="216"/>
    </row>
    <row r="88" spans="2:17" ht="15" thickBot="1" x14ac:dyDescent="0.25">
      <c r="B88" s="219"/>
      <c r="C88" s="220"/>
      <c r="D88" s="220"/>
      <c r="E88" s="220"/>
      <c r="F88" s="220"/>
      <c r="G88" s="220"/>
      <c r="H88" s="220"/>
      <c r="I88" s="220"/>
      <c r="J88" s="220"/>
      <c r="K88" s="220"/>
      <c r="L88" s="220"/>
      <c r="M88" s="220"/>
      <c r="N88" s="220"/>
      <c r="O88" s="220"/>
      <c r="P88" s="221"/>
    </row>
    <row r="89" spans="2:17" ht="15" thickBot="1" x14ac:dyDescent="0.25"/>
    <row r="90" spans="2:17" ht="24.6" customHeight="1" thickBot="1" x14ac:dyDescent="0.4">
      <c r="B90" s="273" t="s">
        <v>998</v>
      </c>
      <c r="C90" s="274"/>
      <c r="D90" s="274"/>
      <c r="E90" s="274"/>
      <c r="F90" s="274"/>
      <c r="G90" s="274"/>
      <c r="H90" s="274"/>
      <c r="I90" s="274"/>
      <c r="J90" s="274"/>
      <c r="K90" s="274"/>
      <c r="L90" s="274"/>
      <c r="M90" s="274"/>
      <c r="N90" s="274"/>
      <c r="O90" s="274"/>
      <c r="P90" s="275"/>
    </row>
    <row r="91" spans="2:17" x14ac:dyDescent="0.2">
      <c r="B91" s="278"/>
      <c r="C91" s="279"/>
      <c r="D91" s="215"/>
      <c r="E91" s="210"/>
      <c r="F91" s="210"/>
      <c r="G91" s="215"/>
      <c r="H91" s="215"/>
      <c r="I91" s="215"/>
      <c r="J91" s="215"/>
      <c r="K91" s="215"/>
      <c r="L91" s="215"/>
      <c r="M91" s="215"/>
      <c r="N91" s="215"/>
      <c r="O91" s="215"/>
      <c r="P91" s="216"/>
    </row>
    <row r="92" spans="2:17" x14ac:dyDescent="0.2">
      <c r="B92" s="209"/>
      <c r="C92" s="217" t="s">
        <v>142</v>
      </c>
      <c r="D92" s="210"/>
      <c r="E92" s="217" t="s">
        <v>158</v>
      </c>
      <c r="F92" s="210"/>
      <c r="G92" s="210"/>
      <c r="H92" s="210"/>
      <c r="I92" s="210"/>
      <c r="J92" s="210"/>
      <c r="K92" s="210"/>
      <c r="L92" s="210"/>
      <c r="M92" s="210"/>
      <c r="N92" s="210"/>
      <c r="O92" s="210"/>
      <c r="P92" s="216"/>
    </row>
    <row r="93" spans="2:17" x14ac:dyDescent="0.2">
      <c r="B93" s="213" t="s">
        <v>972</v>
      </c>
      <c r="C93" s="218">
        <f>'PAYE Tax Person 1'!C9</f>
        <v>1803.6735999999999</v>
      </c>
      <c r="D93" s="210"/>
      <c r="E93" s="214">
        <f>'PAYE Tax Person 2'!C9</f>
        <v>3191.1238399999997</v>
      </c>
      <c r="F93" s="210"/>
      <c r="G93" s="210"/>
      <c r="H93" s="215"/>
      <c r="I93" s="210"/>
      <c r="J93" s="210"/>
      <c r="K93" s="210"/>
      <c r="L93" s="210"/>
      <c r="M93" s="210"/>
      <c r="N93" s="210"/>
      <c r="O93" s="210"/>
      <c r="P93" s="216"/>
    </row>
    <row r="94" spans="2:17" x14ac:dyDescent="0.2">
      <c r="B94" s="213"/>
      <c r="C94" s="222"/>
      <c r="D94" s="210"/>
      <c r="E94" s="222"/>
      <c r="F94" s="210"/>
      <c r="G94" s="210"/>
      <c r="H94" s="215"/>
      <c r="I94" s="210"/>
      <c r="J94" s="210"/>
      <c r="K94" s="210"/>
      <c r="L94" s="210"/>
      <c r="M94" s="210"/>
      <c r="N94" s="210"/>
      <c r="O94" s="210"/>
      <c r="P94" s="216"/>
    </row>
    <row r="95" spans="2:17" x14ac:dyDescent="0.2">
      <c r="B95" s="213" t="s">
        <v>1000</v>
      </c>
      <c r="C95" s="214">
        <f>G49/12</f>
        <v>0</v>
      </c>
      <c r="D95" s="210"/>
      <c r="E95" s="222"/>
      <c r="F95" s="210"/>
      <c r="G95" s="210"/>
      <c r="H95" s="215"/>
      <c r="I95" s="210"/>
      <c r="J95" s="210"/>
      <c r="K95" s="210"/>
      <c r="L95" s="210"/>
      <c r="M95" s="210"/>
      <c r="N95" s="210"/>
      <c r="O95" s="210"/>
      <c r="P95" s="216"/>
    </row>
    <row r="96" spans="2:17" x14ac:dyDescent="0.2">
      <c r="B96" s="213"/>
      <c r="C96" s="222"/>
      <c r="D96" s="210"/>
      <c r="E96" s="222"/>
      <c r="F96" s="210"/>
      <c r="G96" s="210"/>
      <c r="H96" s="215"/>
      <c r="I96" s="210"/>
      <c r="J96" s="210"/>
      <c r="K96" s="210"/>
      <c r="L96" s="210"/>
      <c r="M96" s="210"/>
      <c r="N96" s="210"/>
      <c r="O96" s="210"/>
      <c r="P96" s="216"/>
    </row>
    <row r="97" spans="2:17" x14ac:dyDescent="0.2">
      <c r="B97" s="213" t="s">
        <v>933</v>
      </c>
      <c r="C97" s="214">
        <f>SUM(C77,C79,C81,C83,C87)</f>
        <v>4979.2638397318733</v>
      </c>
      <c r="D97" s="210"/>
      <c r="E97" s="215"/>
      <c r="F97" s="215"/>
      <c r="G97" s="210"/>
      <c r="H97" s="210"/>
      <c r="I97" s="210"/>
      <c r="J97" s="210"/>
      <c r="K97" s="210"/>
      <c r="L97" s="210"/>
      <c r="M97" s="210"/>
      <c r="N97" s="210"/>
      <c r="O97" s="210"/>
      <c r="P97" s="216"/>
    </row>
    <row r="98" spans="2:17" x14ac:dyDescent="0.2">
      <c r="B98" s="209"/>
      <c r="C98" s="210"/>
      <c r="D98" s="210"/>
      <c r="E98" s="210"/>
      <c r="F98" s="210"/>
      <c r="G98" s="210"/>
      <c r="H98" s="210"/>
      <c r="I98" s="210"/>
      <c r="J98" s="210"/>
      <c r="K98" s="210"/>
      <c r="L98" s="210"/>
      <c r="M98" s="210"/>
      <c r="N98" s="210"/>
      <c r="O98" s="210"/>
      <c r="P98" s="216"/>
    </row>
    <row r="99" spans="2:17" x14ac:dyDescent="0.2">
      <c r="B99" s="213" t="s">
        <v>999</v>
      </c>
      <c r="C99" s="214">
        <f>SUM(C93,E93,C95)</f>
        <v>4994.7974399999994</v>
      </c>
      <c r="D99" s="210"/>
      <c r="E99" s="210"/>
      <c r="F99" s="210"/>
      <c r="G99" s="210"/>
      <c r="H99" s="210"/>
      <c r="I99" s="210"/>
      <c r="J99" s="210"/>
      <c r="K99" s="210"/>
      <c r="L99" s="210"/>
      <c r="M99" s="210"/>
      <c r="N99" s="210"/>
      <c r="O99" s="210"/>
      <c r="P99" s="216"/>
    </row>
    <row r="100" spans="2:17" ht="15" thickBot="1" x14ac:dyDescent="0.25">
      <c r="B100" s="223"/>
      <c r="C100" s="224"/>
      <c r="D100" s="224"/>
      <c r="E100" s="224"/>
      <c r="F100" s="224"/>
      <c r="G100" s="224"/>
      <c r="H100" s="210"/>
      <c r="I100" s="210"/>
      <c r="J100" s="210"/>
      <c r="K100" s="210"/>
      <c r="L100" s="210"/>
      <c r="M100" s="210"/>
      <c r="N100" s="210"/>
      <c r="O100" s="210"/>
      <c r="P100" s="225"/>
    </row>
    <row r="101" spans="2:17" ht="15" thickTop="1" x14ac:dyDescent="0.2">
      <c r="B101" s="209"/>
      <c r="C101" s="210"/>
      <c r="D101" s="210"/>
      <c r="E101" s="210"/>
      <c r="F101" s="210"/>
      <c r="G101" s="226"/>
      <c r="H101" s="226"/>
      <c r="I101" s="226"/>
      <c r="J101" s="226"/>
      <c r="K101" s="226"/>
      <c r="L101" s="226"/>
      <c r="M101" s="226"/>
      <c r="N101" s="226"/>
      <c r="O101" s="226"/>
      <c r="P101" s="227"/>
      <c r="Q101" s="228"/>
    </row>
    <row r="102" spans="2:17" x14ac:dyDescent="0.2">
      <c r="B102" s="213" t="s">
        <v>1477</v>
      </c>
      <c r="C102" s="214">
        <f>C99-C97</f>
        <v>15.533600268126065</v>
      </c>
      <c r="D102" s="210"/>
      <c r="E102" s="210"/>
      <c r="F102" s="210"/>
      <c r="G102" s="210"/>
      <c r="H102" s="210"/>
      <c r="I102" s="210"/>
      <c r="J102" s="210"/>
      <c r="K102" s="210"/>
      <c r="L102" s="210"/>
      <c r="M102" s="210"/>
      <c r="N102" s="210"/>
      <c r="O102" s="210"/>
      <c r="P102" s="216"/>
    </row>
    <row r="103" spans="2:17" x14ac:dyDescent="0.2">
      <c r="B103" s="213"/>
      <c r="C103" s="210"/>
      <c r="D103" s="210"/>
      <c r="E103" s="210"/>
      <c r="F103" s="210"/>
      <c r="G103" s="210"/>
      <c r="H103" s="210"/>
      <c r="I103" s="210"/>
      <c r="J103" s="210"/>
      <c r="K103" s="210"/>
      <c r="L103" s="210"/>
      <c r="M103" s="210"/>
      <c r="N103" s="210"/>
      <c r="O103" s="210"/>
      <c r="P103" s="216"/>
    </row>
    <row r="104" spans="2:17" x14ac:dyDescent="0.2">
      <c r="B104" s="213" t="s">
        <v>1001</v>
      </c>
      <c r="C104" s="214">
        <f>C102*12</f>
        <v>186.40320321751278</v>
      </c>
      <c r="D104" s="210"/>
      <c r="E104" s="210"/>
      <c r="F104" s="210"/>
      <c r="G104" s="210"/>
      <c r="H104" s="210"/>
      <c r="I104" s="210"/>
      <c r="J104" s="210"/>
      <c r="K104" s="210"/>
      <c r="L104" s="210"/>
      <c r="M104" s="210"/>
      <c r="N104" s="210"/>
      <c r="O104" s="210"/>
      <c r="P104" s="216"/>
    </row>
    <row r="105" spans="2:17" x14ac:dyDescent="0.2">
      <c r="B105" s="213"/>
      <c r="C105" s="210"/>
      <c r="D105" s="210"/>
      <c r="E105" s="210"/>
      <c r="F105" s="210"/>
      <c r="G105" s="210"/>
      <c r="H105" s="210"/>
      <c r="I105" s="210"/>
      <c r="J105" s="210"/>
      <c r="K105" s="210"/>
      <c r="L105" s="210"/>
      <c r="M105" s="210"/>
      <c r="N105" s="210"/>
      <c r="O105" s="210"/>
      <c r="P105" s="216"/>
    </row>
    <row r="106" spans="2:17" ht="15" thickBot="1" x14ac:dyDescent="0.25">
      <c r="B106" s="219"/>
      <c r="C106" s="220"/>
      <c r="D106" s="220"/>
      <c r="E106" s="220"/>
      <c r="F106" s="220"/>
      <c r="G106" s="220"/>
      <c r="H106" s="220"/>
      <c r="I106" s="220"/>
      <c r="J106" s="220"/>
      <c r="K106" s="220"/>
      <c r="L106" s="220"/>
      <c r="M106" s="220"/>
      <c r="N106" s="220"/>
      <c r="O106" s="220"/>
      <c r="P106" s="221"/>
    </row>
    <row r="108" spans="2:17" ht="15" thickBot="1" x14ac:dyDescent="0.25"/>
    <row r="109" spans="2:17" ht="24.95" customHeight="1" thickBot="1" x14ac:dyDescent="0.4">
      <c r="B109" s="273" t="s">
        <v>1479</v>
      </c>
      <c r="C109" s="274"/>
      <c r="D109" s="274"/>
      <c r="E109" s="274"/>
      <c r="F109" s="274"/>
      <c r="G109" s="274"/>
      <c r="H109" s="274"/>
      <c r="I109" s="274"/>
      <c r="J109" s="274"/>
      <c r="K109" s="274"/>
      <c r="L109" s="274"/>
      <c r="M109" s="274"/>
      <c r="N109" s="274"/>
      <c r="O109" s="274"/>
      <c r="P109" s="275"/>
    </row>
    <row r="110" spans="2:17" ht="18" customHeight="1" x14ac:dyDescent="0.35">
      <c r="B110" s="229"/>
      <c r="C110" s="230"/>
      <c r="D110" s="230"/>
      <c r="E110" s="230"/>
      <c r="F110" s="230"/>
      <c r="G110" s="230"/>
      <c r="H110" s="230"/>
      <c r="I110" s="230"/>
      <c r="J110" s="230"/>
      <c r="K110" s="230"/>
      <c r="L110" s="230"/>
      <c r="M110" s="230"/>
      <c r="N110" s="230"/>
      <c r="O110" s="230"/>
      <c r="P110" s="231"/>
    </row>
    <row r="111" spans="2:17" x14ac:dyDescent="0.2">
      <c r="B111" s="213" t="s">
        <v>1247</v>
      </c>
      <c r="C111" s="214">
        <f>(C81-'Energy and water'!C3)*17%</f>
        <v>24.396699999999999</v>
      </c>
      <c r="D111" s="210"/>
      <c r="E111" s="210"/>
      <c r="F111" s="210"/>
      <c r="G111" s="210"/>
      <c r="H111" s="210"/>
      <c r="I111" s="210"/>
      <c r="J111" s="210"/>
      <c r="K111" s="210"/>
      <c r="L111" s="210"/>
      <c r="M111" s="210"/>
      <c r="N111" s="210"/>
      <c r="O111" s="210"/>
      <c r="P111" s="216"/>
    </row>
    <row r="112" spans="2:17" x14ac:dyDescent="0.2">
      <c r="B112" s="209"/>
      <c r="C112" s="210"/>
      <c r="D112" s="210"/>
      <c r="E112" s="210"/>
      <c r="F112" s="210"/>
      <c r="G112" s="210"/>
      <c r="H112" s="210"/>
      <c r="I112" s="210"/>
      <c r="J112" s="210"/>
      <c r="K112" s="210"/>
      <c r="L112" s="210"/>
      <c r="M112" s="210"/>
      <c r="N112" s="210"/>
      <c r="O112" s="210"/>
      <c r="P112" s="216"/>
    </row>
    <row r="113" spans="2:16" x14ac:dyDescent="0.2">
      <c r="B113" s="271" t="s">
        <v>1476</v>
      </c>
      <c r="C113" s="270" t="str">
        <f>IF(OR(C53="Local authority rent",C53 = "Private registered provider rent"), C77*-7%,"N/A")</f>
        <v>N/A</v>
      </c>
      <c r="D113" s="210"/>
      <c r="E113" s="210"/>
      <c r="F113" s="210"/>
      <c r="G113" s="210"/>
      <c r="H113" s="210"/>
      <c r="I113" s="210"/>
      <c r="J113" s="210"/>
      <c r="K113" s="210"/>
      <c r="L113" s="210"/>
      <c r="M113" s="210"/>
      <c r="N113" s="210"/>
      <c r="O113" s="210"/>
      <c r="P113" s="216"/>
    </row>
    <row r="114" spans="2:16" x14ac:dyDescent="0.2">
      <c r="B114" s="209"/>
      <c r="C114" s="210"/>
      <c r="D114" s="210"/>
      <c r="E114" s="210"/>
      <c r="F114" s="210"/>
      <c r="G114" s="210"/>
      <c r="H114" s="210"/>
      <c r="I114" s="210"/>
      <c r="J114" s="210"/>
      <c r="K114" s="210"/>
      <c r="L114" s="210"/>
      <c r="M114" s="210"/>
      <c r="N114" s="210"/>
      <c r="O114" s="210"/>
      <c r="P114" s="216"/>
    </row>
    <row r="115" spans="2:16" x14ac:dyDescent="0.2">
      <c r="B115" s="213" t="s">
        <v>1475</v>
      </c>
      <c r="C115" s="214">
        <f>IFERROR((C83/-100)*(VLOOKUP(C57,'Council tax increases 2324'!C4:H36,6,FALSE)),0)</f>
        <v>-7.6704146494884133</v>
      </c>
      <c r="D115" s="210"/>
      <c r="E115" s="210"/>
      <c r="F115" s="210"/>
      <c r="G115" s="210"/>
      <c r="H115" s="210"/>
      <c r="I115" s="210"/>
      <c r="J115" s="210"/>
      <c r="K115" s="210"/>
      <c r="L115" s="210"/>
      <c r="M115" s="210"/>
      <c r="N115" s="210"/>
      <c r="O115" s="210"/>
      <c r="P115" s="216"/>
    </row>
    <row r="116" spans="2:16" ht="15" thickBot="1" x14ac:dyDescent="0.25">
      <c r="B116" s="223"/>
      <c r="C116" s="224"/>
      <c r="D116" s="224"/>
      <c r="E116" s="224"/>
      <c r="F116" s="224"/>
      <c r="G116" s="224"/>
      <c r="H116" s="224"/>
      <c r="I116" s="224"/>
      <c r="J116" s="224"/>
      <c r="K116" s="224"/>
      <c r="L116" s="224"/>
      <c r="M116" s="224"/>
      <c r="N116" s="224"/>
      <c r="O116" s="224"/>
      <c r="P116" s="225"/>
    </row>
    <row r="117" spans="2:16" ht="15" thickTop="1" x14ac:dyDescent="0.2">
      <c r="B117" s="209"/>
      <c r="C117" s="210"/>
      <c r="D117" s="210"/>
      <c r="E117" s="210"/>
      <c r="F117" s="210"/>
      <c r="G117" s="210"/>
      <c r="H117" s="210"/>
      <c r="I117" s="210"/>
      <c r="J117" s="210"/>
      <c r="K117" s="210"/>
      <c r="L117" s="210"/>
      <c r="M117" s="210"/>
      <c r="N117" s="210"/>
      <c r="O117" s="210"/>
      <c r="P117" s="216"/>
    </row>
    <row r="118" spans="2:16" x14ac:dyDescent="0.2">
      <c r="B118" s="213" t="s">
        <v>1478</v>
      </c>
      <c r="C118" s="214">
        <f>SUM(C102,C111,C113,C115)</f>
        <v>32.259885618637647</v>
      </c>
      <c r="D118" s="210"/>
      <c r="E118" s="210"/>
      <c r="F118" s="210"/>
      <c r="G118" s="210"/>
      <c r="H118" s="210"/>
      <c r="I118" s="210"/>
      <c r="J118" s="210"/>
      <c r="K118" s="210"/>
      <c r="L118" s="210"/>
      <c r="M118" s="210"/>
      <c r="N118" s="210"/>
      <c r="O118" s="210"/>
      <c r="P118" s="216"/>
    </row>
    <row r="119" spans="2:16" ht="15" thickBot="1" x14ac:dyDescent="0.25">
      <c r="B119" s="219"/>
      <c r="C119" s="220"/>
      <c r="D119" s="220"/>
      <c r="E119" s="220"/>
      <c r="F119" s="220"/>
      <c r="G119" s="220"/>
      <c r="H119" s="220"/>
      <c r="I119" s="220"/>
      <c r="J119" s="220"/>
      <c r="K119" s="220"/>
      <c r="L119" s="220"/>
      <c r="M119" s="220"/>
      <c r="N119" s="220"/>
      <c r="O119" s="220"/>
      <c r="P119" s="221"/>
    </row>
    <row r="122" spans="2:16" x14ac:dyDescent="0.2">
      <c r="B122" s="232" t="s">
        <v>993</v>
      </c>
    </row>
  </sheetData>
  <sheetProtection algorithmName="SHA-512" hashValue="tsxBke4awkkbtG9hP+b/9MH9Y2uu+d5LhrxwRuMBbv1z6gHR3Dsvvd8bjQLftIqxSy+r54zQ9PyJXX4k4TDYAQ==" saltValue="v1RXB2Ol0LQPVbHD9OZtPQ==" spinCount="100000" sheet="1" objects="1" scenarios="1"/>
  <mergeCells count="10">
    <mergeCell ref="T48:U48"/>
    <mergeCell ref="B109:P109"/>
    <mergeCell ref="Q37:R37"/>
    <mergeCell ref="B37:P37"/>
    <mergeCell ref="B75:P75"/>
    <mergeCell ref="B90:P90"/>
    <mergeCell ref="C42:E42"/>
    <mergeCell ref="B91:C91"/>
    <mergeCell ref="Q48:R48"/>
    <mergeCell ref="C38:M38"/>
  </mergeCells>
  <phoneticPr fontId="23" type="noConversion"/>
  <dataValidations count="1">
    <dataValidation type="list" allowBlank="1" showInputMessage="1" showErrorMessage="1" sqref="H46:H47 D46:D47" xr:uid="{812CADE1-5A71-486A-966D-14CE19E2B805}">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79CB77A1-75EE-450A-9363-70A2F98489EB}">
          <x14:formula1>
            <xm:f>'List data'!$A$41:$A$74</xm:f>
          </x14:formula1>
          <xm:sqref>C57</xm:sqref>
        </x14:dataValidation>
        <x14:dataValidation type="list" allowBlank="1" showInputMessage="1" showErrorMessage="1" xr:uid="{A45CF499-40E3-4D5E-A2A7-4AB129EC952D}">
          <x14:formula1>
            <xm:f>'List data'!$A$27:$A$33</xm:f>
          </x14:formula1>
          <xm:sqref>C60</xm:sqref>
        </x14:dataValidation>
        <x14:dataValidation type="list" allowBlank="1" showInputMessage="1" showErrorMessage="1" xr:uid="{9377A47D-E11E-42D0-AAA4-011B2655FB0E}">
          <x14:formula1>
            <xm:f>'List data'!$A$75:$A$96</xm:f>
          </x14:formula1>
          <xm:sqref>I46:L47 N46:N47</xm:sqref>
        </x14:dataValidation>
        <x14:dataValidation type="list" allowBlank="1" showInputMessage="1" showErrorMessage="1" xr:uid="{659123F6-A6BC-4922-B3F0-9868CD83EC13}">
          <x14:formula1>
            <xm:f>'List data'!$A$5:$A$19</xm:f>
          </x14:formula1>
          <xm:sqref>E64 E66 E68 E70</xm:sqref>
        </x14:dataValidation>
        <x14:dataValidation type="list" allowBlank="1" showInputMessage="1" showErrorMessage="1" xr:uid="{5699ECED-52C1-4AB4-9BD2-9436FB969D1F}">
          <x14:formula1>
            <xm:f>'List data'!$A$21:$A$24</xm:f>
          </x14:formula1>
          <xm:sqref>G64 G66 G68 G70</xm:sqref>
        </x14:dataValidation>
        <x14:dataValidation type="list" allowBlank="1" showInputMessage="1" showErrorMessage="1" xr:uid="{E1D3095E-D672-461A-A58F-01C850E87E5D}">
          <x14:formula1>
            <xm:f>'List data'!$A$112:$A$118</xm:f>
          </x14:formula1>
          <xm:sqref>E60</xm:sqref>
        </x14:dataValidation>
        <x14:dataValidation type="list" allowBlank="1" showInputMessage="1" showErrorMessage="1" xr:uid="{E9F134E9-C827-47B4-89B5-FD2C6EAA5A07}">
          <x14:formula1>
            <xm:f>'List data'!$A$119:$A$124</xm:f>
          </x14:formula1>
          <xm:sqref>C54</xm:sqref>
        </x14:dataValidation>
        <x14:dataValidation type="list" allowBlank="1" showInputMessage="1" showErrorMessage="1" xr:uid="{8E2EAF47-302C-41AF-8847-EEACCC735222}">
          <x14:formula1>
            <xm:f>'List data'!$A$126:$A$130</xm:f>
          </x14:formula1>
          <xm:sqref>C55</xm:sqref>
        </x14:dataValidation>
        <x14:dataValidation type="list" allowBlank="1" showInputMessage="1" showErrorMessage="1" xr:uid="{667FF4DD-EAED-4328-934C-96AC20295921}">
          <x14:formula1>
            <xm:f>'List data'!$A$119:$A$125</xm:f>
          </x14:formula1>
          <xm:sqref>C53</xm:sqref>
        </x14:dataValidation>
        <x14:dataValidation type="list" allowBlank="1" showInputMessage="1" showErrorMessage="1" xr:uid="{0D783ED1-4EC8-4230-90DB-E819F7D4006F}">
          <x14:formula1>
            <xm:f>'Pay by industry Full time'!$A$7:$A$33</xm:f>
          </x14:formula1>
          <xm:sqref>E46 C46</xm:sqref>
        </x14:dataValidation>
        <x14:dataValidation type="list" allowBlank="1" showInputMessage="1" showErrorMessage="1" xr:uid="{691A081A-823F-4689-8FEE-084B7D025C6D}">
          <x14:formula1>
            <xm:f>'List data'!$A$132:$A$134</xm:f>
          </x14:formula1>
          <xm:sqref>C44 E44</xm:sqref>
        </x14:dataValidation>
        <x14:dataValidation type="list" allowBlank="1" showInputMessage="1" showErrorMessage="1" xr:uid="{60B490CB-E802-447E-B1FF-A42051077853}">
          <x14:formula1>
            <xm:f>'List data'!$A$98:$A$98</xm:f>
          </x14:formula1>
          <xm:sqref>J40 L40 N40</xm:sqref>
        </x14:dataValidation>
        <x14:dataValidation type="list" allowBlank="1" showInputMessage="1" showErrorMessage="1" xr:uid="{228FC894-1E9F-4C07-BE9F-E5F7AE1B2E65}">
          <x14:formula1>
            <xm:f>'List data'!$A$135:$A$137</xm:f>
          </x14:formula1>
          <xm:sqref>C40</xm:sqref>
        </x14:dataValidation>
        <x14:dataValidation type="list" allowBlank="1" showInputMessage="1" showErrorMessage="1" xr:uid="{708A1DCF-2AE0-49F4-8135-B5F823B3CAB9}">
          <x14:formula1>
            <xm:f>'List data'!$A$139:$A$141</xm:f>
          </x14:formula1>
          <xm:sqref>E40 G40 I40 K40 O40 M40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D08A3-98BC-46A5-BAEE-A2A8F63DFE72}">
  <dimension ref="B2:E8"/>
  <sheetViews>
    <sheetView workbookViewId="0">
      <selection activeCell="B13" sqref="B13"/>
    </sheetView>
  </sheetViews>
  <sheetFormatPr defaultRowHeight="15" x14ac:dyDescent="0.25"/>
  <cols>
    <col min="2" max="2" width="35.5703125" customWidth="1"/>
    <col min="3" max="3" width="11.85546875" bestFit="1" customWidth="1"/>
  </cols>
  <sheetData>
    <row r="2" spans="2:5" x14ac:dyDescent="0.25">
      <c r="B2" t="s">
        <v>961</v>
      </c>
      <c r="C2" t="s">
        <v>962</v>
      </c>
      <c r="D2" t="s">
        <v>963</v>
      </c>
      <c r="E2" t="s">
        <v>131</v>
      </c>
    </row>
    <row r="3" spans="2:5" x14ac:dyDescent="0.25">
      <c r="B3" t="s">
        <v>982</v>
      </c>
      <c r="C3">
        <v>0</v>
      </c>
      <c r="D3" s="59">
        <f>Calculator!C99</f>
        <v>4994.7974399999994</v>
      </c>
      <c r="E3">
        <f>Calculator!C99</f>
        <v>4994.7974399999994</v>
      </c>
    </row>
    <row r="4" spans="2:5" x14ac:dyDescent="0.25">
      <c r="B4" t="s">
        <v>1107</v>
      </c>
      <c r="C4">
        <f>Calculator!C77</f>
        <v>1675</v>
      </c>
      <c r="D4" s="59">
        <f t="shared" ref="D4:D8" si="0">D3-C4</f>
        <v>3319.7974399999994</v>
      </c>
      <c r="E4">
        <f>Calculator!C99</f>
        <v>4994.7974399999994</v>
      </c>
    </row>
    <row r="5" spans="2:5" x14ac:dyDescent="0.25">
      <c r="B5" t="s">
        <v>1245</v>
      </c>
      <c r="C5">
        <f>Calculator!C79</f>
        <v>2343.1394999999998</v>
      </c>
      <c r="D5" s="59">
        <f t="shared" si="0"/>
        <v>976.6579399999996</v>
      </c>
      <c r="E5">
        <f>Calculator!C99</f>
        <v>4994.7974399999994</v>
      </c>
    </row>
    <row r="6" spans="2:5" x14ac:dyDescent="0.25">
      <c r="B6" t="s">
        <v>1246</v>
      </c>
      <c r="C6">
        <f>Calculator!C81</f>
        <v>178.26</v>
      </c>
      <c r="D6" s="59">
        <f t="shared" si="0"/>
        <v>798.39793999999961</v>
      </c>
      <c r="E6">
        <f>Calculator!C99</f>
        <v>4994.7974399999994</v>
      </c>
    </row>
    <row r="7" spans="2:5" x14ac:dyDescent="0.25">
      <c r="B7" t="s">
        <v>132</v>
      </c>
      <c r="C7">
        <f>Calculator!C83</f>
        <v>153.7325117318737</v>
      </c>
      <c r="D7" s="59">
        <f t="shared" si="0"/>
        <v>644.66542826812588</v>
      </c>
      <c r="E7">
        <f>Calculator!C99</f>
        <v>4994.7974399999994</v>
      </c>
    </row>
    <row r="8" spans="2:5" x14ac:dyDescent="0.25">
      <c r="B8" t="s">
        <v>133</v>
      </c>
      <c r="C8">
        <f>Calculator!C87</f>
        <v>629.13182800000004</v>
      </c>
      <c r="D8" s="59">
        <f t="shared" si="0"/>
        <v>15.533600268125838</v>
      </c>
      <c r="E8">
        <f>Calculator!C99</f>
        <v>4994.7974399999994</v>
      </c>
    </row>
  </sheetData>
  <sheetProtection algorithmName="SHA-512" hashValue="oe2M+XSX004Yo7lLfMfp0leh/07FBZa4VmVWgYI7FKpyzn87oQUQT92rcpytisnrUGn7KhNNQRds03c1X8Xe7g==" saltValue="p4HzXODMxCNCil1iXMCll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53CB-DF74-4E6E-862C-AD4C71609BD3}">
  <dimension ref="A1:B141"/>
  <sheetViews>
    <sheetView topLeftCell="A114" workbookViewId="0">
      <selection activeCell="A105" sqref="A105:A110"/>
    </sheetView>
  </sheetViews>
  <sheetFormatPr defaultRowHeight="15" x14ac:dyDescent="0.25"/>
  <cols>
    <col min="1" max="1" width="20.5703125" customWidth="1"/>
  </cols>
  <sheetData>
    <row r="1" spans="1:1" x14ac:dyDescent="0.25">
      <c r="A1" t="s">
        <v>134</v>
      </c>
    </row>
    <row r="2" spans="1:1" x14ac:dyDescent="0.25">
      <c r="A2" t="s">
        <v>135</v>
      </c>
    </row>
    <row r="3" spans="1:1" x14ac:dyDescent="0.25">
      <c r="A3" t="s">
        <v>136</v>
      </c>
    </row>
    <row r="6" spans="1:1" x14ac:dyDescent="0.25">
      <c r="A6" s="1" t="s">
        <v>58</v>
      </c>
    </row>
    <row r="7" spans="1:1" x14ac:dyDescent="0.25">
      <c r="A7" s="1" t="s">
        <v>59</v>
      </c>
    </row>
    <row r="8" spans="1:1" x14ac:dyDescent="0.25">
      <c r="A8" s="1" t="s">
        <v>60</v>
      </c>
    </row>
    <row r="9" spans="1:1" x14ac:dyDescent="0.25">
      <c r="A9" s="1" t="s">
        <v>61</v>
      </c>
    </row>
    <row r="10" spans="1:1" x14ac:dyDescent="0.25">
      <c r="A10" s="1" t="s">
        <v>58</v>
      </c>
    </row>
    <row r="11" spans="1:1" x14ac:dyDescent="0.25">
      <c r="A11" s="1" t="s">
        <v>59</v>
      </c>
    </row>
    <row r="12" spans="1:1" x14ac:dyDescent="0.25">
      <c r="A12" s="1" t="s">
        <v>60</v>
      </c>
    </row>
    <row r="13" spans="1:1" x14ac:dyDescent="0.25">
      <c r="A13" s="1" t="s">
        <v>61</v>
      </c>
    </row>
    <row r="14" spans="1:1" x14ac:dyDescent="0.25">
      <c r="A14" s="1" t="s">
        <v>62</v>
      </c>
    </row>
    <row r="15" spans="1:1" x14ac:dyDescent="0.25">
      <c r="A15" s="1" t="s">
        <v>63</v>
      </c>
    </row>
    <row r="16" spans="1:1" x14ac:dyDescent="0.25">
      <c r="A16" s="1" t="s">
        <v>62</v>
      </c>
    </row>
    <row r="17" spans="1:1" x14ac:dyDescent="0.25">
      <c r="A17" s="1" t="s">
        <v>63</v>
      </c>
    </row>
    <row r="18" spans="1:1" x14ac:dyDescent="0.25">
      <c r="A18" s="1" t="s">
        <v>64</v>
      </c>
    </row>
    <row r="19" spans="1:1" x14ac:dyDescent="0.25">
      <c r="A19" s="1" t="s">
        <v>65</v>
      </c>
    </row>
    <row r="21" spans="1:1" x14ac:dyDescent="0.25">
      <c r="A21" s="1"/>
    </row>
    <row r="22" spans="1:1" x14ac:dyDescent="0.25">
      <c r="A22" s="1" t="s">
        <v>138</v>
      </c>
    </row>
    <row r="23" spans="1:1" x14ac:dyDescent="0.25">
      <c r="A23" s="1" t="s">
        <v>137</v>
      </c>
    </row>
    <row r="24" spans="1:1" x14ac:dyDescent="0.25">
      <c r="A24" s="1" t="s">
        <v>66</v>
      </c>
    </row>
    <row r="27" spans="1:1" x14ac:dyDescent="0.25">
      <c r="A27" s="1"/>
    </row>
    <row r="28" spans="1:1" x14ac:dyDescent="0.25">
      <c r="A28" s="1" t="s">
        <v>38</v>
      </c>
    </row>
    <row r="29" spans="1:1" x14ac:dyDescent="0.25">
      <c r="A29" s="1" t="s">
        <v>39</v>
      </c>
    </row>
    <row r="30" spans="1:1" x14ac:dyDescent="0.25">
      <c r="A30" s="1" t="s">
        <v>973</v>
      </c>
    </row>
    <row r="31" spans="1:1" x14ac:dyDescent="0.25">
      <c r="A31" s="1" t="s">
        <v>974</v>
      </c>
    </row>
    <row r="32" spans="1:1" x14ac:dyDescent="0.25">
      <c r="A32" s="1" t="s">
        <v>975</v>
      </c>
    </row>
    <row r="33" spans="1:2" x14ac:dyDescent="0.25">
      <c r="A33" s="1" t="s">
        <v>976</v>
      </c>
    </row>
    <row r="34" spans="1:2" x14ac:dyDescent="0.25">
      <c r="A34" s="1"/>
    </row>
    <row r="35" spans="1:2" x14ac:dyDescent="0.25">
      <c r="A35" s="1"/>
    </row>
    <row r="36" spans="1:2" x14ac:dyDescent="0.25">
      <c r="A36" s="1"/>
    </row>
    <row r="37" spans="1:2" x14ac:dyDescent="0.25">
      <c r="A37" s="1"/>
    </row>
    <row r="38" spans="1:2" x14ac:dyDescent="0.25">
      <c r="A38" s="1"/>
    </row>
    <row r="39" spans="1:2" x14ac:dyDescent="0.25">
      <c r="A39" s="1"/>
    </row>
    <row r="40" spans="1:2" x14ac:dyDescent="0.25">
      <c r="A40" s="1"/>
    </row>
    <row r="42" spans="1:2" x14ac:dyDescent="0.25">
      <c r="A42" t="s">
        <v>53</v>
      </c>
      <c r="B42" t="s">
        <v>52</v>
      </c>
    </row>
    <row r="43" spans="1:2" x14ac:dyDescent="0.25">
      <c r="A43" t="s">
        <v>11</v>
      </c>
      <c r="B43" t="s">
        <v>52</v>
      </c>
    </row>
    <row r="44" spans="1:2" x14ac:dyDescent="0.25">
      <c r="A44" t="s">
        <v>12</v>
      </c>
      <c r="B44" t="s">
        <v>52</v>
      </c>
    </row>
    <row r="45" spans="1:2" x14ac:dyDescent="0.25">
      <c r="A45" t="s">
        <v>13</v>
      </c>
      <c r="B45" t="s">
        <v>52</v>
      </c>
    </row>
    <row r="46" spans="1:2" x14ac:dyDescent="0.25">
      <c r="A46" t="s">
        <v>14</v>
      </c>
      <c r="B46" t="s">
        <v>52</v>
      </c>
    </row>
    <row r="47" spans="1:2" x14ac:dyDescent="0.25">
      <c r="A47" t="s">
        <v>15</v>
      </c>
      <c r="B47" t="s">
        <v>47</v>
      </c>
    </row>
    <row r="48" spans="1:2" x14ac:dyDescent="0.25">
      <c r="A48" t="s">
        <v>10</v>
      </c>
      <c r="B48" t="s">
        <v>47</v>
      </c>
    </row>
    <row r="49" spans="1:2" x14ac:dyDescent="0.25">
      <c r="A49" t="s">
        <v>16</v>
      </c>
      <c r="B49" t="s">
        <v>52</v>
      </c>
    </row>
    <row r="50" spans="1:2" x14ac:dyDescent="0.25">
      <c r="A50" t="s">
        <v>17</v>
      </c>
      <c r="B50" t="s">
        <v>52</v>
      </c>
    </row>
    <row r="51" spans="1:2" x14ac:dyDescent="0.25">
      <c r="A51" t="s">
        <v>18</v>
      </c>
      <c r="B51" t="s">
        <v>52</v>
      </c>
    </row>
    <row r="52" spans="1:2" x14ac:dyDescent="0.25">
      <c r="A52" t="s">
        <v>19</v>
      </c>
      <c r="B52" t="s">
        <v>52</v>
      </c>
    </row>
    <row r="53" spans="1:2" x14ac:dyDescent="0.25">
      <c r="A53" t="s">
        <v>20</v>
      </c>
      <c r="B53" t="s">
        <v>47</v>
      </c>
    </row>
    <row r="54" spans="1:2" x14ac:dyDescent="0.25">
      <c r="A54" t="s">
        <v>50</v>
      </c>
      <c r="B54" t="s">
        <v>47</v>
      </c>
    </row>
    <row r="55" spans="1:2" x14ac:dyDescent="0.25">
      <c r="A55" t="s">
        <v>21</v>
      </c>
      <c r="B55" t="s">
        <v>47</v>
      </c>
    </row>
    <row r="56" spans="1:2" x14ac:dyDescent="0.25">
      <c r="A56" t="s">
        <v>22</v>
      </c>
      <c r="B56" t="s">
        <v>52</v>
      </c>
    </row>
    <row r="57" spans="1:2" x14ac:dyDescent="0.25">
      <c r="A57" t="s">
        <v>23</v>
      </c>
      <c r="B57" t="s">
        <v>52</v>
      </c>
    </row>
    <row r="58" spans="1:2" x14ac:dyDescent="0.25">
      <c r="A58" t="s">
        <v>24</v>
      </c>
      <c r="B58" t="s">
        <v>52</v>
      </c>
    </row>
    <row r="59" spans="1:2" x14ac:dyDescent="0.25">
      <c r="A59" t="s">
        <v>25</v>
      </c>
      <c r="B59" t="s">
        <v>52</v>
      </c>
    </row>
    <row r="60" spans="1:2" x14ac:dyDescent="0.25">
      <c r="A60" t="s">
        <v>26</v>
      </c>
      <c r="B60" t="s">
        <v>47</v>
      </c>
    </row>
    <row r="61" spans="1:2" x14ac:dyDescent="0.25">
      <c r="A61" t="s">
        <v>51</v>
      </c>
      <c r="B61" t="s">
        <v>47</v>
      </c>
    </row>
    <row r="62" spans="1:2" x14ac:dyDescent="0.25">
      <c r="A62" t="s">
        <v>54</v>
      </c>
      <c r="B62" t="s">
        <v>52</v>
      </c>
    </row>
    <row r="63" spans="1:2" x14ac:dyDescent="0.25">
      <c r="A63" t="s">
        <v>27</v>
      </c>
      <c r="B63" t="s">
        <v>47</v>
      </c>
    </row>
    <row r="64" spans="1:2" x14ac:dyDescent="0.25">
      <c r="A64" t="s">
        <v>28</v>
      </c>
      <c r="B64" t="s">
        <v>47</v>
      </c>
    </row>
    <row r="65" spans="1:2" x14ac:dyDescent="0.25">
      <c r="A65" t="s">
        <v>29</v>
      </c>
      <c r="B65" t="s">
        <v>52</v>
      </c>
    </row>
    <row r="66" spans="1:2" x14ac:dyDescent="0.25">
      <c r="A66" t="s">
        <v>30</v>
      </c>
      <c r="B66" t="s">
        <v>47</v>
      </c>
    </row>
    <row r="67" spans="1:2" x14ac:dyDescent="0.25">
      <c r="A67" t="s">
        <v>31</v>
      </c>
      <c r="B67" t="s">
        <v>52</v>
      </c>
    </row>
    <row r="68" spans="1:2" x14ac:dyDescent="0.25">
      <c r="A68" t="s">
        <v>55</v>
      </c>
      <c r="B68" t="s">
        <v>52</v>
      </c>
    </row>
    <row r="69" spans="1:2" x14ac:dyDescent="0.25">
      <c r="A69" t="s">
        <v>32</v>
      </c>
      <c r="B69" t="s">
        <v>47</v>
      </c>
    </row>
    <row r="70" spans="1:2" x14ac:dyDescent="0.25">
      <c r="A70" t="s">
        <v>33</v>
      </c>
      <c r="B70" t="s">
        <v>52</v>
      </c>
    </row>
    <row r="71" spans="1:2" x14ac:dyDescent="0.25">
      <c r="A71" t="s">
        <v>34</v>
      </c>
      <c r="B71" t="s">
        <v>47</v>
      </c>
    </row>
    <row r="72" spans="1:2" x14ac:dyDescent="0.25">
      <c r="A72" t="s">
        <v>35</v>
      </c>
      <c r="B72" t="s">
        <v>52</v>
      </c>
    </row>
    <row r="73" spans="1:2" x14ac:dyDescent="0.25">
      <c r="A73" t="s">
        <v>36</v>
      </c>
      <c r="B73" t="s">
        <v>47</v>
      </c>
    </row>
    <row r="74" spans="1:2" x14ac:dyDescent="0.25">
      <c r="A74" t="s">
        <v>37</v>
      </c>
      <c r="B74" t="s">
        <v>47</v>
      </c>
    </row>
    <row r="100" spans="1:1" x14ac:dyDescent="0.25">
      <c r="A100" s="20" t="s">
        <v>945</v>
      </c>
    </row>
    <row r="101" spans="1:1" x14ac:dyDescent="0.25">
      <c r="A101" s="20" t="s">
        <v>946</v>
      </c>
    </row>
    <row r="103" spans="1:1" x14ac:dyDescent="0.25">
      <c r="A103" s="20"/>
    </row>
    <row r="105" spans="1:1" x14ac:dyDescent="0.25">
      <c r="A105" s="30"/>
    </row>
    <row r="106" spans="1:1" x14ac:dyDescent="0.25">
      <c r="A106" s="30"/>
    </row>
    <row r="107" spans="1:1" x14ac:dyDescent="0.25">
      <c r="A107" s="30"/>
    </row>
    <row r="109" spans="1:1" x14ac:dyDescent="0.25">
      <c r="A109" s="31"/>
    </row>
    <row r="110" spans="1:1" x14ac:dyDescent="0.25">
      <c r="A110" s="31"/>
    </row>
    <row r="113" spans="1:1" x14ac:dyDescent="0.25">
      <c r="A113">
        <v>1</v>
      </c>
    </row>
    <row r="114" spans="1:1" x14ac:dyDescent="0.25">
      <c r="A114">
        <v>2</v>
      </c>
    </row>
    <row r="115" spans="1:1" x14ac:dyDescent="0.25">
      <c r="A115">
        <v>3</v>
      </c>
    </row>
    <row r="116" spans="1:1" x14ac:dyDescent="0.25">
      <c r="A116">
        <v>4</v>
      </c>
    </row>
    <row r="117" spans="1:1" x14ac:dyDescent="0.25">
      <c r="A117">
        <v>5</v>
      </c>
    </row>
    <row r="118" spans="1:1" x14ac:dyDescent="0.25">
      <c r="A118">
        <v>6</v>
      </c>
    </row>
    <row r="120" spans="1:1" x14ac:dyDescent="0.25">
      <c r="A120" t="s">
        <v>1012</v>
      </c>
    </row>
    <row r="121" spans="1:1" x14ac:dyDescent="0.25">
      <c r="A121" t="s">
        <v>1010</v>
      </c>
    </row>
    <row r="122" spans="1:1" x14ac:dyDescent="0.25">
      <c r="A122" t="s">
        <v>1011</v>
      </c>
    </row>
    <row r="123" spans="1:1" x14ac:dyDescent="0.25">
      <c r="A123" t="s">
        <v>1009</v>
      </c>
    </row>
    <row r="124" spans="1:1" x14ac:dyDescent="0.25">
      <c r="A124" t="s">
        <v>1105</v>
      </c>
    </row>
    <row r="125" spans="1:1" x14ac:dyDescent="0.25">
      <c r="A125" t="s">
        <v>1106</v>
      </c>
    </row>
    <row r="127" spans="1:1" x14ac:dyDescent="0.25">
      <c r="A127" t="s">
        <v>1100</v>
      </c>
    </row>
    <row r="128" spans="1:1" x14ac:dyDescent="0.25">
      <c r="A128" t="s">
        <v>1099</v>
      </c>
    </row>
    <row r="129" spans="1:1" x14ac:dyDescent="0.25">
      <c r="A129" t="s">
        <v>1098</v>
      </c>
    </row>
    <row r="130" spans="1:1" x14ac:dyDescent="0.25">
      <c r="A130" t="s">
        <v>1097</v>
      </c>
    </row>
    <row r="133" spans="1:1" x14ac:dyDescent="0.25">
      <c r="A133" t="s">
        <v>137</v>
      </c>
    </row>
    <row r="134" spans="1:1" x14ac:dyDescent="0.25">
      <c r="A134" t="s">
        <v>138</v>
      </c>
    </row>
    <row r="136" spans="1:1" x14ac:dyDescent="0.25">
      <c r="A136" t="s">
        <v>938</v>
      </c>
    </row>
    <row r="137" spans="1:1" x14ac:dyDescent="0.25">
      <c r="A137" t="s">
        <v>939</v>
      </c>
    </row>
    <row r="139" spans="1:1" x14ac:dyDescent="0.25">
      <c r="A139">
        <v>0</v>
      </c>
    </row>
    <row r="140" spans="1:1" x14ac:dyDescent="0.25">
      <c r="A140">
        <v>1</v>
      </c>
    </row>
    <row r="141" spans="1:1" x14ac:dyDescent="0.25">
      <c r="A141">
        <v>2</v>
      </c>
    </row>
  </sheetData>
  <sheetProtection algorithmName="SHA-512" hashValue="MmeorwydnOsdwn8E6N/p+OXu89QIBK7Qrf7xTsLKnCpXr1l/Wv0gtdmV0XQsQm6EuGNMcfs6M5ThTAz6Iz8ffw==" saltValue="rygISW+8xhARUfDJ1VXsQg==" spinCount="100000" sheet="1" objects="1" scenarios="1"/>
  <sortState xmlns:xlrd2="http://schemas.microsoft.com/office/spreadsheetml/2017/richdata2" ref="A133:A134">
    <sortCondition ref="A133:A134"/>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3EBAE-DBFA-4FE0-9482-88AB7257A759}">
  <dimension ref="A1:D19"/>
  <sheetViews>
    <sheetView workbookViewId="0">
      <selection activeCell="B30" sqref="B30"/>
    </sheetView>
  </sheetViews>
  <sheetFormatPr defaultRowHeight="15" x14ac:dyDescent="0.25"/>
  <cols>
    <col min="1" max="1" width="31" customWidth="1"/>
    <col min="2" max="2" width="27.85546875" customWidth="1"/>
    <col min="3" max="3" width="20.5703125" bestFit="1" customWidth="1"/>
    <col min="4" max="4" width="28.42578125" bestFit="1" customWidth="1"/>
    <col min="5" max="5" width="15.140625" customWidth="1"/>
    <col min="6" max="6" width="16.140625" customWidth="1"/>
    <col min="7" max="7" width="10.85546875" customWidth="1"/>
    <col min="8" max="8" width="16.5703125" customWidth="1"/>
    <col min="9" max="9" width="21.42578125" customWidth="1"/>
    <col min="10" max="10" width="13" customWidth="1"/>
    <col min="11" max="11" width="12.85546875" customWidth="1"/>
    <col min="12" max="12" width="13.42578125" customWidth="1"/>
  </cols>
  <sheetData>
    <row r="1" spans="1:4" ht="15.75" thickBot="1" x14ac:dyDescent="0.3">
      <c r="B1" s="281" t="s">
        <v>1242</v>
      </c>
      <c r="C1" s="281"/>
      <c r="D1" s="281"/>
    </row>
    <row r="2" spans="1:4" x14ac:dyDescent="0.25">
      <c r="A2" s="24"/>
      <c r="B2" s="25" t="s">
        <v>70</v>
      </c>
      <c r="C2" s="25" t="s">
        <v>67</v>
      </c>
      <c r="D2" s="26" t="s">
        <v>68</v>
      </c>
    </row>
    <row r="3" spans="1:4" x14ac:dyDescent="0.25">
      <c r="A3" s="15" t="s">
        <v>1241</v>
      </c>
      <c r="B3" s="15"/>
      <c r="C3" s="19">
        <f>D3/12</f>
        <v>34.75</v>
      </c>
      <c r="D3" s="19">
        <v>417</v>
      </c>
    </row>
    <row r="6" spans="1:4" x14ac:dyDescent="0.25">
      <c r="A6" s="15" t="s">
        <v>949</v>
      </c>
      <c r="B6" s="15" t="s">
        <v>1243</v>
      </c>
    </row>
    <row r="7" spans="1:4" x14ac:dyDescent="0.25">
      <c r="A7" s="15" t="s">
        <v>38</v>
      </c>
      <c r="B7" s="38">
        <v>208.32</v>
      </c>
    </row>
    <row r="8" spans="1:4" x14ac:dyDescent="0.25">
      <c r="A8" s="15" t="s">
        <v>39</v>
      </c>
      <c r="B8" s="38">
        <v>143.51</v>
      </c>
    </row>
    <row r="9" spans="1:4" x14ac:dyDescent="0.25">
      <c r="A9" s="15" t="s">
        <v>973</v>
      </c>
      <c r="B9" s="38">
        <v>143.51</v>
      </c>
    </row>
    <row r="10" spans="1:4" x14ac:dyDescent="0.25">
      <c r="A10" s="15" t="s">
        <v>974</v>
      </c>
      <c r="B10" s="38">
        <v>143.51</v>
      </c>
    </row>
    <row r="11" spans="1:4" x14ac:dyDescent="0.25">
      <c r="A11" s="15" t="s">
        <v>975</v>
      </c>
      <c r="B11" s="38">
        <v>208.32</v>
      </c>
    </row>
    <row r="12" spans="1:4" x14ac:dyDescent="0.25">
      <c r="A12" s="15" t="s">
        <v>976</v>
      </c>
      <c r="B12" s="38">
        <v>208.32</v>
      </c>
    </row>
    <row r="14" spans="1:4" x14ac:dyDescent="0.25">
      <c r="A14" s="72" t="s">
        <v>987</v>
      </c>
    </row>
    <row r="15" spans="1:4" x14ac:dyDescent="0.25">
      <c r="A15" s="70" t="s">
        <v>988</v>
      </c>
    </row>
    <row r="16" spans="1:4" x14ac:dyDescent="0.25">
      <c r="A16" s="70" t="s">
        <v>1455</v>
      </c>
    </row>
    <row r="17" spans="1:1" x14ac:dyDescent="0.25">
      <c r="A17" s="12"/>
    </row>
    <row r="18" spans="1:1" x14ac:dyDescent="0.25">
      <c r="A18" s="12"/>
    </row>
    <row r="19" spans="1:1" x14ac:dyDescent="0.25">
      <c r="A19" s="12"/>
    </row>
  </sheetData>
  <sheetProtection algorithmName="SHA-512" hashValue="YOyI8+pHfPuxAm/d8SAOa3XtGqI6/ITouNMpbTV+IU6iHX5JgehEYquiAya2aUbZSkiXttV96tq0NqQThcWabA==" saltValue="Lhu+Q5ILydnJSzCOzB8eEQ==" spinCount="100000" sheet="1" objects="1" scenarios="1"/>
  <mergeCells count="1">
    <mergeCell ref="B1:D1"/>
  </mergeCells>
  <phoneticPr fontId="2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59916-010D-4D38-8535-5321B6A76D7A}">
  <dimension ref="A3:CQ90"/>
  <sheetViews>
    <sheetView zoomScale="90" zoomScaleNormal="90" workbookViewId="0">
      <selection activeCell="B33" sqref="B33"/>
    </sheetView>
  </sheetViews>
  <sheetFormatPr defaultRowHeight="15" x14ac:dyDescent="0.25"/>
  <cols>
    <col min="1" max="1" width="29.42578125" customWidth="1"/>
    <col min="2" max="2" width="12.5703125" customWidth="1"/>
    <col min="3" max="22" width="10.85546875" customWidth="1"/>
    <col min="23" max="23" width="14.5703125" customWidth="1"/>
    <col min="24" max="24" width="22.140625" customWidth="1"/>
    <col min="25" max="25" width="9.140625" customWidth="1"/>
    <col min="26" max="26" width="7.5703125" customWidth="1"/>
    <col min="27" max="27" width="9.5703125" customWidth="1"/>
    <col min="28" max="28" width="10.28515625" customWidth="1"/>
    <col min="29" max="29" width="7.140625" customWidth="1"/>
    <col min="30" max="30" width="9.42578125" customWidth="1"/>
    <col min="31" max="61" width="8.7109375" customWidth="1"/>
  </cols>
  <sheetData>
    <row r="3" spans="1:92" x14ac:dyDescent="0.25">
      <c r="A3" s="71"/>
      <c r="B3" s="282" t="s">
        <v>1150</v>
      </c>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282"/>
      <c r="AD3" s="282"/>
      <c r="AE3" s="282"/>
      <c r="AF3" s="282" t="s">
        <v>1202</v>
      </c>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t="s">
        <v>1202</v>
      </c>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row>
    <row r="4" spans="1:92" x14ac:dyDescent="0.25">
      <c r="A4" s="22" t="s">
        <v>1182</v>
      </c>
      <c r="B4" s="23" t="s">
        <v>938</v>
      </c>
      <c r="C4" s="23" t="s">
        <v>939</v>
      </c>
      <c r="D4" s="23" t="s">
        <v>1151</v>
      </c>
      <c r="E4" s="23" t="s">
        <v>1152</v>
      </c>
      <c r="F4" s="23" t="s">
        <v>1153</v>
      </c>
      <c r="G4" s="23" t="s">
        <v>1154</v>
      </c>
      <c r="H4" s="23" t="s">
        <v>1155</v>
      </c>
      <c r="I4" s="23" t="s">
        <v>1156</v>
      </c>
      <c r="J4" s="23" t="s">
        <v>1157</v>
      </c>
      <c r="K4" s="23" t="s">
        <v>1158</v>
      </c>
      <c r="L4" s="23" t="s">
        <v>1159</v>
      </c>
      <c r="M4" s="23" t="s">
        <v>1160</v>
      </c>
      <c r="N4" s="23" t="s">
        <v>1161</v>
      </c>
      <c r="O4" s="23" t="s">
        <v>1162</v>
      </c>
      <c r="P4" s="23" t="s">
        <v>1163</v>
      </c>
      <c r="Q4" s="23" t="s">
        <v>1164</v>
      </c>
      <c r="R4" s="23" t="s">
        <v>1165</v>
      </c>
      <c r="S4" s="23" t="s">
        <v>1166</v>
      </c>
      <c r="T4" s="23" t="s">
        <v>1167</v>
      </c>
      <c r="U4" s="23" t="s">
        <v>1168</v>
      </c>
      <c r="V4" s="23" t="s">
        <v>1169</v>
      </c>
      <c r="W4" s="23" t="s">
        <v>1170</v>
      </c>
      <c r="X4" s="23" t="s">
        <v>1171</v>
      </c>
      <c r="Y4" s="23" t="s">
        <v>1172</v>
      </c>
      <c r="Z4" s="23" t="s">
        <v>1173</v>
      </c>
      <c r="AA4" s="23" t="s">
        <v>1174</v>
      </c>
      <c r="AB4" s="23" t="s">
        <v>1175</v>
      </c>
      <c r="AC4" s="23" t="s">
        <v>1176</v>
      </c>
      <c r="AD4" s="23" t="s">
        <v>1177</v>
      </c>
      <c r="AE4" s="23" t="s">
        <v>1178</v>
      </c>
      <c r="AF4" s="23" t="s">
        <v>938</v>
      </c>
      <c r="AG4" s="23" t="s">
        <v>939</v>
      </c>
      <c r="AH4" s="23" t="s">
        <v>1151</v>
      </c>
      <c r="AI4" s="23" t="s">
        <v>1152</v>
      </c>
      <c r="AJ4" s="23" t="s">
        <v>1153</v>
      </c>
      <c r="AK4" s="23" t="s">
        <v>1154</v>
      </c>
      <c r="AL4" s="23" t="s">
        <v>1155</v>
      </c>
      <c r="AM4" s="23" t="s">
        <v>1156</v>
      </c>
      <c r="AN4" s="23" t="s">
        <v>1157</v>
      </c>
      <c r="AO4" s="23" t="s">
        <v>1158</v>
      </c>
      <c r="AP4" s="23" t="s">
        <v>1159</v>
      </c>
      <c r="AQ4" s="23" t="s">
        <v>1160</v>
      </c>
      <c r="AR4" s="23" t="s">
        <v>1161</v>
      </c>
      <c r="AS4" s="23" t="s">
        <v>1162</v>
      </c>
      <c r="AT4" s="23" t="s">
        <v>1163</v>
      </c>
      <c r="AU4" s="23" t="s">
        <v>1164</v>
      </c>
      <c r="AV4" s="23" t="s">
        <v>1165</v>
      </c>
      <c r="AW4" s="23" t="s">
        <v>1166</v>
      </c>
      <c r="AX4" s="23" t="s">
        <v>1167</v>
      </c>
      <c r="AY4" s="23" t="s">
        <v>1168</v>
      </c>
      <c r="AZ4" s="23" t="s">
        <v>1169</v>
      </c>
      <c r="BA4" s="23" t="s">
        <v>1170</v>
      </c>
      <c r="BB4" s="23" t="s">
        <v>1171</v>
      </c>
      <c r="BC4" s="23" t="s">
        <v>1172</v>
      </c>
      <c r="BD4" s="23" t="s">
        <v>1173</v>
      </c>
      <c r="BE4" s="23" t="s">
        <v>1174</v>
      </c>
      <c r="BF4" s="23" t="s">
        <v>1175</v>
      </c>
      <c r="BG4" s="23" t="s">
        <v>1176</v>
      </c>
      <c r="BH4" s="23" t="s">
        <v>1177</v>
      </c>
      <c r="BI4" s="23" t="s">
        <v>1178</v>
      </c>
      <c r="BJ4" s="23" t="s">
        <v>938</v>
      </c>
      <c r="BK4" s="23" t="s">
        <v>939</v>
      </c>
      <c r="BL4" s="23" t="s">
        <v>1151</v>
      </c>
      <c r="BM4" s="23" t="s">
        <v>1152</v>
      </c>
      <c r="BN4" s="23" t="s">
        <v>1153</v>
      </c>
      <c r="BO4" s="23" t="s">
        <v>1154</v>
      </c>
      <c r="BP4" s="23" t="s">
        <v>1155</v>
      </c>
      <c r="BQ4" s="23" t="s">
        <v>1156</v>
      </c>
      <c r="BR4" s="23" t="s">
        <v>1157</v>
      </c>
      <c r="BS4" s="23" t="s">
        <v>1158</v>
      </c>
      <c r="BT4" s="23" t="s">
        <v>1159</v>
      </c>
      <c r="BU4" s="23" t="s">
        <v>1160</v>
      </c>
      <c r="BV4" s="23" t="s">
        <v>1161</v>
      </c>
      <c r="BW4" s="23" t="s">
        <v>1162</v>
      </c>
      <c r="BX4" s="23" t="s">
        <v>1163</v>
      </c>
      <c r="BY4" s="23" t="s">
        <v>1164</v>
      </c>
      <c r="BZ4" s="23" t="s">
        <v>1165</v>
      </c>
      <c r="CA4" s="23" t="s">
        <v>1166</v>
      </c>
      <c r="CB4" s="23" t="s">
        <v>1167</v>
      </c>
      <c r="CC4" s="23" t="s">
        <v>1168</v>
      </c>
      <c r="CD4" s="23" t="s">
        <v>1169</v>
      </c>
      <c r="CE4" s="23" t="s">
        <v>1170</v>
      </c>
      <c r="CF4" s="23" t="s">
        <v>1171</v>
      </c>
      <c r="CG4" s="23" t="s">
        <v>1172</v>
      </c>
      <c r="CH4" s="23" t="s">
        <v>1173</v>
      </c>
      <c r="CI4" s="23" t="s">
        <v>1174</v>
      </c>
      <c r="CJ4" s="23" t="s">
        <v>1175</v>
      </c>
      <c r="CK4" s="23" t="s">
        <v>1176</v>
      </c>
      <c r="CL4" s="23" t="s">
        <v>1177</v>
      </c>
      <c r="CM4" s="23" t="s">
        <v>1178</v>
      </c>
    </row>
    <row r="5" spans="1:92" x14ac:dyDescent="0.25">
      <c r="A5" s="23" t="s">
        <v>69</v>
      </c>
      <c r="B5" s="19">
        <v>63.24</v>
      </c>
      <c r="C5" s="19">
        <v>95.67</v>
      </c>
      <c r="D5" s="19">
        <v>61.81</v>
      </c>
      <c r="E5" s="19">
        <v>80.61</v>
      </c>
      <c r="F5" s="19">
        <v>79.17</v>
      </c>
      <c r="G5" s="19">
        <v>88.35</v>
      </c>
      <c r="H5" s="19">
        <v>92.07</v>
      </c>
      <c r="I5" s="19">
        <v>60.37</v>
      </c>
      <c r="J5" s="19">
        <v>77.73</v>
      </c>
      <c r="K5" s="19">
        <v>86.91</v>
      </c>
      <c r="L5" s="19">
        <v>90.63</v>
      </c>
      <c r="M5" s="19">
        <v>69.55</v>
      </c>
      <c r="N5" s="19">
        <v>96.09</v>
      </c>
      <c r="O5" s="19">
        <v>99.81</v>
      </c>
      <c r="P5" s="19">
        <v>73.27</v>
      </c>
      <c r="Q5" s="19">
        <v>103.53</v>
      </c>
      <c r="R5" s="19">
        <v>95.94</v>
      </c>
      <c r="S5" s="19">
        <v>113.17</v>
      </c>
      <c r="T5" s="19">
        <v>111.73</v>
      </c>
      <c r="U5" s="19">
        <v>120.91</v>
      </c>
      <c r="V5" s="19">
        <v>124.63</v>
      </c>
      <c r="W5" s="19">
        <v>111.73</v>
      </c>
      <c r="X5" s="19">
        <v>133.22</v>
      </c>
      <c r="Y5" s="19">
        <v>142.4</v>
      </c>
      <c r="Z5" s="19">
        <v>146.12</v>
      </c>
      <c r="AA5" s="19">
        <v>120.91</v>
      </c>
      <c r="AB5" s="19">
        <v>151.58000000000001</v>
      </c>
      <c r="AC5" s="19">
        <v>155.30000000000001</v>
      </c>
      <c r="AD5" s="19">
        <v>124.63</v>
      </c>
      <c r="AE5" s="19">
        <v>159.02000000000001</v>
      </c>
      <c r="AF5" s="19">
        <f>(B5*52)/12</f>
        <v>274.04000000000002</v>
      </c>
      <c r="AG5" s="19">
        <f>(C5*52)/12</f>
        <v>414.57</v>
      </c>
      <c r="AH5" s="19">
        <f t="shared" ref="AH5:AU15" si="0">(D5*52)/12</f>
        <v>267.84333333333331</v>
      </c>
      <c r="AI5" s="19">
        <f t="shared" si="0"/>
        <v>349.31</v>
      </c>
      <c r="AJ5" s="19">
        <f t="shared" si="0"/>
        <v>343.07</v>
      </c>
      <c r="AK5" s="19">
        <f t="shared" si="0"/>
        <v>382.84999999999997</v>
      </c>
      <c r="AL5" s="19">
        <f t="shared" si="0"/>
        <v>398.96999999999997</v>
      </c>
      <c r="AM5" s="19">
        <f t="shared" si="0"/>
        <v>261.6033333333333</v>
      </c>
      <c r="AN5" s="19">
        <f t="shared" si="0"/>
        <v>336.83</v>
      </c>
      <c r="AO5" s="19">
        <f t="shared" si="0"/>
        <v>376.60999999999996</v>
      </c>
      <c r="AP5" s="19">
        <f t="shared" si="0"/>
        <v>392.73</v>
      </c>
      <c r="AQ5" s="19">
        <f t="shared" si="0"/>
        <v>301.38333333333333</v>
      </c>
      <c r="AR5" s="19">
        <f t="shared" si="0"/>
        <v>416.39000000000004</v>
      </c>
      <c r="AS5" s="19">
        <f t="shared" si="0"/>
        <v>432.51</v>
      </c>
      <c r="AT5" s="19">
        <f t="shared" si="0"/>
        <v>317.50333333333333</v>
      </c>
      <c r="AU5" s="19">
        <f t="shared" si="0"/>
        <v>448.63000000000005</v>
      </c>
      <c r="AV5" s="19">
        <f>(R5*52)/12</f>
        <v>415.74</v>
      </c>
      <c r="AW5" s="19">
        <f>(S5*52)/12</f>
        <v>490.40333333333336</v>
      </c>
      <c r="AX5" s="19">
        <f t="shared" ref="AX5:AX15" si="1">(T5*52)/12</f>
        <v>484.16333333333336</v>
      </c>
      <c r="AY5" s="19">
        <f t="shared" ref="AY5:AY15" si="2">(U5*52)/12</f>
        <v>523.94333333333327</v>
      </c>
      <c r="AZ5" s="19">
        <f t="shared" ref="AZ5:AZ15" si="3">(V5*52)/12</f>
        <v>540.06333333333339</v>
      </c>
      <c r="BA5" s="19">
        <f t="shared" ref="BA5:BA15" si="4">(W5*52)/12</f>
        <v>484.16333333333336</v>
      </c>
      <c r="BB5" s="19">
        <f t="shared" ref="BB5:BB15" si="5">(X5*52)/12</f>
        <v>577.28666666666663</v>
      </c>
      <c r="BC5" s="19">
        <f t="shared" ref="BC5:BC15" si="6">(Y5*52)/12</f>
        <v>617.06666666666672</v>
      </c>
      <c r="BD5" s="19">
        <f t="shared" ref="BD5:BD15" si="7">(Z5*52)/12</f>
        <v>633.18666666666661</v>
      </c>
      <c r="BE5" s="19">
        <f t="shared" ref="BE5:BE15" si="8">(AA5*52)/12</f>
        <v>523.94333333333327</v>
      </c>
      <c r="BF5" s="19">
        <f t="shared" ref="BF5:BF15" si="9">(AB5*52)/12</f>
        <v>656.84666666666669</v>
      </c>
      <c r="BG5" s="19">
        <f t="shared" ref="BG5:BG15" si="10">(AC5*52)/12</f>
        <v>672.9666666666667</v>
      </c>
      <c r="BH5" s="19">
        <f t="shared" ref="BH5:BH15" si="11">(AD5*52)/12</f>
        <v>540.06333333333339</v>
      </c>
      <c r="BI5" s="19">
        <f t="shared" ref="BI5:BI15" si="12">(AE5*52)/12</f>
        <v>689.0866666666667</v>
      </c>
      <c r="BJ5" s="19">
        <f>AF5*$C$37</f>
        <v>326.10759999999999</v>
      </c>
      <c r="BK5" s="19">
        <f t="shared" ref="BK5:CM5" si="13">AG5*$C$37</f>
        <v>493.33829999999995</v>
      </c>
      <c r="BL5" s="19">
        <f t="shared" si="13"/>
        <v>318.7335666666666</v>
      </c>
      <c r="BM5" s="19">
        <f t="shared" si="13"/>
        <v>415.6789</v>
      </c>
      <c r="BN5" s="19">
        <f t="shared" si="13"/>
        <v>408.25329999999997</v>
      </c>
      <c r="BO5" s="19">
        <f t="shared" si="13"/>
        <v>455.59149999999994</v>
      </c>
      <c r="BP5" s="19">
        <f t="shared" si="13"/>
        <v>474.77429999999993</v>
      </c>
      <c r="BQ5" s="19">
        <f t="shared" si="13"/>
        <v>311.30796666666663</v>
      </c>
      <c r="BR5" s="19">
        <f t="shared" si="13"/>
        <v>400.82769999999994</v>
      </c>
      <c r="BS5" s="19">
        <f t="shared" si="13"/>
        <v>448.16589999999991</v>
      </c>
      <c r="BT5" s="19">
        <f t="shared" si="13"/>
        <v>467.34870000000001</v>
      </c>
      <c r="BU5" s="19">
        <f t="shared" si="13"/>
        <v>358.64616666666666</v>
      </c>
      <c r="BV5" s="19">
        <f t="shared" si="13"/>
        <v>495.50410000000005</v>
      </c>
      <c r="BW5" s="19">
        <f t="shared" si="13"/>
        <v>514.68689999999992</v>
      </c>
      <c r="BX5" s="19">
        <f t="shared" si="13"/>
        <v>377.82896666666664</v>
      </c>
      <c r="BY5" s="19">
        <f t="shared" si="13"/>
        <v>533.86970000000008</v>
      </c>
      <c r="BZ5" s="19">
        <f t="shared" si="13"/>
        <v>494.73059999999998</v>
      </c>
      <c r="CA5" s="19">
        <f t="shared" si="13"/>
        <v>583.57996666666668</v>
      </c>
      <c r="CB5" s="19">
        <f t="shared" si="13"/>
        <v>576.15436666666665</v>
      </c>
      <c r="CC5" s="19">
        <f t="shared" si="13"/>
        <v>623.49256666666656</v>
      </c>
      <c r="CD5" s="19">
        <f t="shared" si="13"/>
        <v>642.67536666666672</v>
      </c>
      <c r="CE5" s="19">
        <f t="shared" si="13"/>
        <v>576.15436666666665</v>
      </c>
      <c r="CF5" s="19">
        <f t="shared" si="13"/>
        <v>686.97113333333323</v>
      </c>
      <c r="CG5" s="19">
        <f t="shared" si="13"/>
        <v>734.30933333333337</v>
      </c>
      <c r="CH5" s="19">
        <f t="shared" si="13"/>
        <v>753.49213333333319</v>
      </c>
      <c r="CI5" s="19">
        <f t="shared" si="13"/>
        <v>623.49256666666656</v>
      </c>
      <c r="CJ5" s="19">
        <f t="shared" si="13"/>
        <v>781.64753333333329</v>
      </c>
      <c r="CK5" s="19">
        <f t="shared" si="13"/>
        <v>800.83033333333333</v>
      </c>
      <c r="CL5" s="19">
        <f t="shared" si="13"/>
        <v>642.67536666666672</v>
      </c>
      <c r="CM5" s="19">
        <f t="shared" si="13"/>
        <v>820.01313333333337</v>
      </c>
    </row>
    <row r="6" spans="1:92" x14ac:dyDescent="0.25">
      <c r="A6" s="23" t="s">
        <v>935</v>
      </c>
      <c r="B6" s="19">
        <v>9.56</v>
      </c>
      <c r="C6" s="19">
        <v>20.62</v>
      </c>
      <c r="D6" s="19">
        <v>5.49</v>
      </c>
      <c r="E6" s="19">
        <v>5.49</v>
      </c>
      <c r="F6" s="19">
        <v>5.49</v>
      </c>
      <c r="G6" s="19">
        <v>5.49</v>
      </c>
      <c r="H6" s="19">
        <v>5.49</v>
      </c>
      <c r="I6" s="19">
        <v>5.49</v>
      </c>
      <c r="J6" s="19">
        <v>5.49</v>
      </c>
      <c r="K6" s="19">
        <v>5.49</v>
      </c>
      <c r="L6" s="19">
        <v>5.49</v>
      </c>
      <c r="M6" s="19">
        <v>5.49</v>
      </c>
      <c r="N6" s="19">
        <v>5.49</v>
      </c>
      <c r="O6" s="19">
        <v>5.49</v>
      </c>
      <c r="P6" s="19">
        <v>5.49</v>
      </c>
      <c r="Q6" s="19">
        <v>5.49</v>
      </c>
      <c r="R6" s="19">
        <v>10.64</v>
      </c>
      <c r="S6" s="19">
        <v>10.64</v>
      </c>
      <c r="T6" s="19">
        <v>10.64</v>
      </c>
      <c r="U6" s="19">
        <v>10.64</v>
      </c>
      <c r="V6" s="19">
        <v>10.64</v>
      </c>
      <c r="W6" s="19">
        <v>10.64</v>
      </c>
      <c r="X6" s="19">
        <v>10.64</v>
      </c>
      <c r="Y6" s="19">
        <v>10.64</v>
      </c>
      <c r="Z6" s="19">
        <v>10.64</v>
      </c>
      <c r="AA6" s="19">
        <v>10.64</v>
      </c>
      <c r="AB6" s="19">
        <v>10.64</v>
      </c>
      <c r="AC6" s="19">
        <v>10.64</v>
      </c>
      <c r="AD6" s="19">
        <v>10.64</v>
      </c>
      <c r="AE6" s="19">
        <v>10.64</v>
      </c>
      <c r="AF6" s="19">
        <f t="shared" ref="AF6:AG15" si="14">(B6*52)/12</f>
        <v>41.426666666666669</v>
      </c>
      <c r="AG6" s="19">
        <f t="shared" si="14"/>
        <v>89.353333333333339</v>
      </c>
      <c r="AH6" s="19">
        <f t="shared" si="0"/>
        <v>23.790000000000003</v>
      </c>
      <c r="AI6" s="19">
        <f t="shared" si="0"/>
        <v>23.790000000000003</v>
      </c>
      <c r="AJ6" s="19">
        <f t="shared" si="0"/>
        <v>23.790000000000003</v>
      </c>
      <c r="AK6" s="19">
        <f t="shared" si="0"/>
        <v>23.790000000000003</v>
      </c>
      <c r="AL6" s="19">
        <f t="shared" si="0"/>
        <v>23.790000000000003</v>
      </c>
      <c r="AM6" s="19">
        <f t="shared" si="0"/>
        <v>23.790000000000003</v>
      </c>
      <c r="AN6" s="19">
        <f t="shared" si="0"/>
        <v>23.790000000000003</v>
      </c>
      <c r="AO6" s="19">
        <f t="shared" si="0"/>
        <v>23.790000000000003</v>
      </c>
      <c r="AP6" s="19">
        <f t="shared" si="0"/>
        <v>23.790000000000003</v>
      </c>
      <c r="AQ6" s="19">
        <f t="shared" si="0"/>
        <v>23.790000000000003</v>
      </c>
      <c r="AR6" s="19">
        <f t="shared" si="0"/>
        <v>23.790000000000003</v>
      </c>
      <c r="AS6" s="19">
        <f t="shared" si="0"/>
        <v>23.790000000000003</v>
      </c>
      <c r="AT6" s="19">
        <f t="shared" si="0"/>
        <v>23.790000000000003</v>
      </c>
      <c r="AU6" s="19">
        <f t="shared" si="0"/>
        <v>23.790000000000003</v>
      </c>
      <c r="AV6" s="19">
        <f t="shared" ref="AV6:AV15" si="15">(R6*52)/12</f>
        <v>46.106666666666662</v>
      </c>
      <c r="AW6" s="19">
        <f t="shared" ref="AW6:AW15" si="16">(S6*52)/12</f>
        <v>46.106666666666662</v>
      </c>
      <c r="AX6" s="19">
        <f t="shared" si="1"/>
        <v>46.106666666666662</v>
      </c>
      <c r="AY6" s="19">
        <f t="shared" si="2"/>
        <v>46.106666666666662</v>
      </c>
      <c r="AZ6" s="19">
        <f t="shared" si="3"/>
        <v>46.106666666666662</v>
      </c>
      <c r="BA6" s="19">
        <f t="shared" si="4"/>
        <v>46.106666666666662</v>
      </c>
      <c r="BB6" s="19">
        <f t="shared" si="5"/>
        <v>46.106666666666662</v>
      </c>
      <c r="BC6" s="19">
        <f t="shared" si="6"/>
        <v>46.106666666666662</v>
      </c>
      <c r="BD6" s="19">
        <f t="shared" si="7"/>
        <v>46.106666666666662</v>
      </c>
      <c r="BE6" s="19">
        <f t="shared" si="8"/>
        <v>46.106666666666662</v>
      </c>
      <c r="BF6" s="19">
        <f t="shared" si="9"/>
        <v>46.106666666666662</v>
      </c>
      <c r="BG6" s="19">
        <f t="shared" si="10"/>
        <v>46.106666666666662</v>
      </c>
      <c r="BH6" s="19">
        <f t="shared" si="11"/>
        <v>46.106666666666662</v>
      </c>
      <c r="BI6" s="19">
        <f t="shared" si="12"/>
        <v>46.106666666666662</v>
      </c>
      <c r="BJ6" s="19">
        <f>AF6*$C$38</f>
        <v>49.297733333333333</v>
      </c>
      <c r="BK6" s="19">
        <f t="shared" ref="BK6:CM6" si="17">AG6*$C$38</f>
        <v>106.33046666666667</v>
      </c>
      <c r="BL6" s="19">
        <f t="shared" si="17"/>
        <v>28.310100000000002</v>
      </c>
      <c r="BM6" s="19">
        <f t="shared" si="17"/>
        <v>28.310100000000002</v>
      </c>
      <c r="BN6" s="19">
        <f t="shared" si="17"/>
        <v>28.310100000000002</v>
      </c>
      <c r="BO6" s="19">
        <f t="shared" si="17"/>
        <v>28.310100000000002</v>
      </c>
      <c r="BP6" s="19">
        <f t="shared" si="17"/>
        <v>28.310100000000002</v>
      </c>
      <c r="BQ6" s="19">
        <f t="shared" si="17"/>
        <v>28.310100000000002</v>
      </c>
      <c r="BR6" s="19">
        <f t="shared" si="17"/>
        <v>28.310100000000002</v>
      </c>
      <c r="BS6" s="19">
        <f t="shared" si="17"/>
        <v>28.310100000000002</v>
      </c>
      <c r="BT6" s="19">
        <f t="shared" si="17"/>
        <v>28.310100000000002</v>
      </c>
      <c r="BU6" s="19">
        <f t="shared" si="17"/>
        <v>28.310100000000002</v>
      </c>
      <c r="BV6" s="19">
        <f t="shared" si="17"/>
        <v>28.310100000000002</v>
      </c>
      <c r="BW6" s="19">
        <f t="shared" si="17"/>
        <v>28.310100000000002</v>
      </c>
      <c r="BX6" s="19">
        <f t="shared" si="17"/>
        <v>28.310100000000002</v>
      </c>
      <c r="BY6" s="19">
        <f t="shared" si="17"/>
        <v>28.310100000000002</v>
      </c>
      <c r="BZ6" s="19">
        <f t="shared" si="17"/>
        <v>54.866933333333328</v>
      </c>
      <c r="CA6" s="19">
        <f t="shared" si="17"/>
        <v>54.866933333333328</v>
      </c>
      <c r="CB6" s="19">
        <f t="shared" si="17"/>
        <v>54.866933333333328</v>
      </c>
      <c r="CC6" s="19">
        <f t="shared" si="17"/>
        <v>54.866933333333328</v>
      </c>
      <c r="CD6" s="19">
        <f t="shared" si="17"/>
        <v>54.866933333333328</v>
      </c>
      <c r="CE6" s="19">
        <f t="shared" si="17"/>
        <v>54.866933333333328</v>
      </c>
      <c r="CF6" s="19">
        <f t="shared" si="17"/>
        <v>54.866933333333328</v>
      </c>
      <c r="CG6" s="19">
        <f t="shared" si="17"/>
        <v>54.866933333333328</v>
      </c>
      <c r="CH6" s="19">
        <f t="shared" si="17"/>
        <v>54.866933333333328</v>
      </c>
      <c r="CI6" s="19">
        <f t="shared" si="17"/>
        <v>54.866933333333328</v>
      </c>
      <c r="CJ6" s="19">
        <f t="shared" si="17"/>
        <v>54.866933333333328</v>
      </c>
      <c r="CK6" s="19">
        <f t="shared" si="17"/>
        <v>54.866933333333328</v>
      </c>
      <c r="CL6" s="19">
        <f t="shared" si="17"/>
        <v>54.866933333333328</v>
      </c>
      <c r="CM6" s="19">
        <f t="shared" si="17"/>
        <v>54.866933333333328</v>
      </c>
    </row>
    <row r="7" spans="1:92" x14ac:dyDescent="0.25">
      <c r="A7" s="23" t="s">
        <v>941</v>
      </c>
      <c r="B7" s="19">
        <v>13.63</v>
      </c>
      <c r="C7" s="19">
        <v>27.26</v>
      </c>
      <c r="D7" s="19">
        <v>25.68</v>
      </c>
      <c r="E7" s="19">
        <v>37.520000000000003</v>
      </c>
      <c r="F7" s="19">
        <v>37.57</v>
      </c>
      <c r="G7" s="19">
        <v>37.57</v>
      </c>
      <c r="H7" s="19">
        <v>41.79</v>
      </c>
      <c r="I7" s="19">
        <v>25.73</v>
      </c>
      <c r="J7" s="19">
        <v>37.619999999999997</v>
      </c>
      <c r="K7" s="19">
        <v>37.619999999999997</v>
      </c>
      <c r="L7" s="19">
        <v>41.84</v>
      </c>
      <c r="M7" s="19">
        <v>25.73</v>
      </c>
      <c r="N7" s="19">
        <v>37.619999999999997</v>
      </c>
      <c r="O7" s="19">
        <v>41.84</v>
      </c>
      <c r="P7" s="19">
        <v>29.95</v>
      </c>
      <c r="Q7" s="19">
        <v>46.06</v>
      </c>
      <c r="R7" s="19">
        <v>34.94</v>
      </c>
      <c r="S7" s="19">
        <v>46.78</v>
      </c>
      <c r="T7" s="19">
        <v>46.83</v>
      </c>
      <c r="U7" s="19">
        <v>46.83</v>
      </c>
      <c r="V7" s="19">
        <v>51.05</v>
      </c>
      <c r="W7" s="19">
        <v>46.83</v>
      </c>
      <c r="X7" s="19">
        <v>58.72</v>
      </c>
      <c r="Y7" s="19">
        <v>58.72</v>
      </c>
      <c r="Z7" s="19">
        <v>62.94</v>
      </c>
      <c r="AA7" s="19">
        <v>46.83</v>
      </c>
      <c r="AB7" s="19">
        <v>58.72</v>
      </c>
      <c r="AC7" s="19">
        <v>62.94</v>
      </c>
      <c r="AD7" s="19">
        <v>51.05</v>
      </c>
      <c r="AE7" s="19">
        <v>67.16</v>
      </c>
      <c r="AF7" s="19">
        <f t="shared" si="14"/>
        <v>59.063333333333333</v>
      </c>
      <c r="AG7" s="19">
        <f t="shared" si="14"/>
        <v>118.12666666666667</v>
      </c>
      <c r="AH7" s="19">
        <f t="shared" si="0"/>
        <v>111.27999999999999</v>
      </c>
      <c r="AI7" s="19">
        <f t="shared" si="0"/>
        <v>162.58666666666667</v>
      </c>
      <c r="AJ7" s="19">
        <f t="shared" si="0"/>
        <v>162.80333333333334</v>
      </c>
      <c r="AK7" s="19">
        <f t="shared" si="0"/>
        <v>162.80333333333334</v>
      </c>
      <c r="AL7" s="19">
        <f t="shared" si="0"/>
        <v>181.09</v>
      </c>
      <c r="AM7" s="19">
        <f t="shared" si="0"/>
        <v>111.49666666666667</v>
      </c>
      <c r="AN7" s="19">
        <f t="shared" si="0"/>
        <v>163.01999999999998</v>
      </c>
      <c r="AO7" s="19">
        <f t="shared" si="0"/>
        <v>163.01999999999998</v>
      </c>
      <c r="AP7" s="19">
        <f t="shared" si="0"/>
        <v>181.3066666666667</v>
      </c>
      <c r="AQ7" s="19">
        <f t="shared" si="0"/>
        <v>111.49666666666667</v>
      </c>
      <c r="AR7" s="19">
        <f t="shared" si="0"/>
        <v>163.01999999999998</v>
      </c>
      <c r="AS7" s="19">
        <f t="shared" si="0"/>
        <v>181.3066666666667</v>
      </c>
      <c r="AT7" s="19">
        <f t="shared" si="0"/>
        <v>129.78333333333333</v>
      </c>
      <c r="AU7" s="19">
        <f t="shared" si="0"/>
        <v>199.59333333333333</v>
      </c>
      <c r="AV7" s="19">
        <f t="shared" si="15"/>
        <v>151.40666666666667</v>
      </c>
      <c r="AW7" s="19">
        <f t="shared" si="16"/>
        <v>202.71333333333334</v>
      </c>
      <c r="AX7" s="19">
        <f t="shared" si="1"/>
        <v>202.92999999999998</v>
      </c>
      <c r="AY7" s="19">
        <f t="shared" si="2"/>
        <v>202.92999999999998</v>
      </c>
      <c r="AZ7" s="19">
        <f t="shared" si="3"/>
        <v>221.21666666666667</v>
      </c>
      <c r="BA7" s="19">
        <f t="shared" si="4"/>
        <v>202.92999999999998</v>
      </c>
      <c r="BB7" s="19">
        <f t="shared" si="5"/>
        <v>254.45333333333335</v>
      </c>
      <c r="BC7" s="19">
        <f t="shared" si="6"/>
        <v>254.45333333333335</v>
      </c>
      <c r="BD7" s="19">
        <f t="shared" si="7"/>
        <v>272.74</v>
      </c>
      <c r="BE7" s="19">
        <f t="shared" si="8"/>
        <v>202.92999999999998</v>
      </c>
      <c r="BF7" s="19">
        <f t="shared" si="9"/>
        <v>254.45333333333335</v>
      </c>
      <c r="BG7" s="19">
        <f t="shared" si="10"/>
        <v>272.74</v>
      </c>
      <c r="BH7" s="19">
        <f t="shared" si="11"/>
        <v>221.21666666666667</v>
      </c>
      <c r="BI7" s="19">
        <f t="shared" si="12"/>
        <v>291.02666666666664</v>
      </c>
      <c r="BJ7" s="19">
        <f>AF7*$C$40</f>
        <v>63.197766666666666</v>
      </c>
      <c r="BK7" s="19">
        <f t="shared" ref="BK7:CM7" si="18">AG7*$C$40</f>
        <v>126.39553333333333</v>
      </c>
      <c r="BL7" s="19">
        <f t="shared" si="18"/>
        <v>119.06959999999999</v>
      </c>
      <c r="BM7" s="19">
        <f t="shared" si="18"/>
        <v>173.96773333333334</v>
      </c>
      <c r="BN7" s="19">
        <f t="shared" si="18"/>
        <v>174.1995666666667</v>
      </c>
      <c r="BO7" s="19">
        <f t="shared" si="18"/>
        <v>174.1995666666667</v>
      </c>
      <c r="BP7" s="19">
        <f t="shared" si="18"/>
        <v>193.7663</v>
      </c>
      <c r="BQ7" s="19">
        <f t="shared" si="18"/>
        <v>119.30143333333335</v>
      </c>
      <c r="BR7" s="19">
        <f t="shared" si="18"/>
        <v>174.4314</v>
      </c>
      <c r="BS7" s="19">
        <f t="shared" si="18"/>
        <v>174.4314</v>
      </c>
      <c r="BT7" s="19">
        <f t="shared" si="18"/>
        <v>193.99813333333339</v>
      </c>
      <c r="BU7" s="19">
        <f t="shared" si="18"/>
        <v>119.30143333333335</v>
      </c>
      <c r="BV7" s="19">
        <f t="shared" si="18"/>
        <v>174.4314</v>
      </c>
      <c r="BW7" s="19">
        <f t="shared" si="18"/>
        <v>193.99813333333339</v>
      </c>
      <c r="BX7" s="19">
        <f t="shared" si="18"/>
        <v>138.86816666666667</v>
      </c>
      <c r="BY7" s="19">
        <f t="shared" si="18"/>
        <v>213.56486666666669</v>
      </c>
      <c r="BZ7" s="19">
        <f t="shared" si="18"/>
        <v>162.00513333333333</v>
      </c>
      <c r="CA7" s="19">
        <f t="shared" si="18"/>
        <v>216.9032666666667</v>
      </c>
      <c r="CB7" s="19">
        <f t="shared" si="18"/>
        <v>217.13509999999999</v>
      </c>
      <c r="CC7" s="19">
        <f t="shared" si="18"/>
        <v>217.13509999999999</v>
      </c>
      <c r="CD7" s="19">
        <f t="shared" si="18"/>
        <v>236.70183333333335</v>
      </c>
      <c r="CE7" s="19">
        <f t="shared" si="18"/>
        <v>217.13509999999999</v>
      </c>
      <c r="CF7" s="19">
        <f t="shared" si="18"/>
        <v>272.26506666666671</v>
      </c>
      <c r="CG7" s="19">
        <f t="shared" si="18"/>
        <v>272.26506666666671</v>
      </c>
      <c r="CH7" s="19">
        <f t="shared" si="18"/>
        <v>291.83180000000004</v>
      </c>
      <c r="CI7" s="19">
        <f t="shared" si="18"/>
        <v>217.13509999999999</v>
      </c>
      <c r="CJ7" s="19">
        <f t="shared" si="18"/>
        <v>272.26506666666671</v>
      </c>
      <c r="CK7" s="19">
        <f t="shared" si="18"/>
        <v>291.83180000000004</v>
      </c>
      <c r="CL7" s="19">
        <f t="shared" si="18"/>
        <v>236.70183333333335</v>
      </c>
      <c r="CM7" s="19">
        <f t="shared" si="18"/>
        <v>311.39853333333332</v>
      </c>
    </row>
    <row r="8" spans="1:92" x14ac:dyDescent="0.25">
      <c r="A8" s="23" t="s">
        <v>942</v>
      </c>
      <c r="B8" s="19">
        <v>1.69</v>
      </c>
      <c r="C8" s="19">
        <v>1.35</v>
      </c>
      <c r="D8" s="19">
        <v>1.49</v>
      </c>
      <c r="E8" s="19">
        <v>1.47</v>
      </c>
      <c r="F8" s="19">
        <v>1.47</v>
      </c>
      <c r="G8" s="19">
        <v>1.47</v>
      </c>
      <c r="H8" s="19">
        <v>1.47</v>
      </c>
      <c r="I8" s="19">
        <v>1.49</v>
      </c>
      <c r="J8" s="19">
        <v>1.47</v>
      </c>
      <c r="K8" s="19">
        <v>1.47</v>
      </c>
      <c r="L8" s="19">
        <v>1.47</v>
      </c>
      <c r="M8" s="19">
        <v>1.49</v>
      </c>
      <c r="N8" s="19">
        <v>1.47</v>
      </c>
      <c r="O8" s="19">
        <v>1.47</v>
      </c>
      <c r="P8" s="19">
        <v>1.49</v>
      </c>
      <c r="Q8" s="19">
        <v>1.47</v>
      </c>
      <c r="R8" s="19">
        <v>1.49</v>
      </c>
      <c r="S8" s="19">
        <v>1.47</v>
      </c>
      <c r="T8" s="19">
        <v>1.47</v>
      </c>
      <c r="U8" s="19">
        <v>1.47</v>
      </c>
      <c r="V8" s="19">
        <v>1.47</v>
      </c>
      <c r="W8" s="19">
        <v>1.47</v>
      </c>
      <c r="X8" s="19">
        <v>1.47</v>
      </c>
      <c r="Y8" s="19">
        <v>1.47</v>
      </c>
      <c r="Z8" s="19">
        <v>1.47</v>
      </c>
      <c r="AA8" s="19">
        <v>1.47</v>
      </c>
      <c r="AB8" s="19">
        <v>1.47</v>
      </c>
      <c r="AC8" s="19">
        <v>1.47</v>
      </c>
      <c r="AD8" s="19">
        <v>1.47</v>
      </c>
      <c r="AE8" s="19">
        <v>1.47</v>
      </c>
      <c r="AF8" s="19">
        <f t="shared" si="14"/>
        <v>7.3233333333333333</v>
      </c>
      <c r="AG8" s="19">
        <f t="shared" si="14"/>
        <v>5.8500000000000005</v>
      </c>
      <c r="AH8" s="19">
        <f t="shared" si="0"/>
        <v>6.456666666666667</v>
      </c>
      <c r="AI8" s="19">
        <f t="shared" si="0"/>
        <v>6.37</v>
      </c>
      <c r="AJ8" s="19">
        <f t="shared" si="0"/>
        <v>6.37</v>
      </c>
      <c r="AK8" s="19">
        <f t="shared" si="0"/>
        <v>6.37</v>
      </c>
      <c r="AL8" s="19">
        <f t="shared" si="0"/>
        <v>6.37</v>
      </c>
      <c r="AM8" s="19">
        <f t="shared" si="0"/>
        <v>6.456666666666667</v>
      </c>
      <c r="AN8" s="19">
        <f t="shared" si="0"/>
        <v>6.37</v>
      </c>
      <c r="AO8" s="19">
        <f t="shared" si="0"/>
        <v>6.37</v>
      </c>
      <c r="AP8" s="19">
        <f t="shared" si="0"/>
        <v>6.37</v>
      </c>
      <c r="AQ8" s="19">
        <f t="shared" si="0"/>
        <v>6.456666666666667</v>
      </c>
      <c r="AR8" s="19">
        <f t="shared" si="0"/>
        <v>6.37</v>
      </c>
      <c r="AS8" s="19">
        <f t="shared" si="0"/>
        <v>6.37</v>
      </c>
      <c r="AT8" s="19">
        <f t="shared" si="0"/>
        <v>6.456666666666667</v>
      </c>
      <c r="AU8" s="19">
        <f t="shared" si="0"/>
        <v>6.37</v>
      </c>
      <c r="AV8" s="19">
        <f t="shared" si="15"/>
        <v>6.456666666666667</v>
      </c>
      <c r="AW8" s="19">
        <f t="shared" si="16"/>
        <v>6.37</v>
      </c>
      <c r="AX8" s="19">
        <f t="shared" si="1"/>
        <v>6.37</v>
      </c>
      <c r="AY8" s="19">
        <f t="shared" si="2"/>
        <v>6.37</v>
      </c>
      <c r="AZ8" s="19">
        <f t="shared" si="3"/>
        <v>6.37</v>
      </c>
      <c r="BA8" s="19">
        <f t="shared" si="4"/>
        <v>6.37</v>
      </c>
      <c r="BB8" s="19">
        <f t="shared" si="5"/>
        <v>6.37</v>
      </c>
      <c r="BC8" s="19">
        <f t="shared" si="6"/>
        <v>6.37</v>
      </c>
      <c r="BD8" s="19">
        <f t="shared" si="7"/>
        <v>6.37</v>
      </c>
      <c r="BE8" s="19">
        <f t="shared" si="8"/>
        <v>6.37</v>
      </c>
      <c r="BF8" s="19">
        <f t="shared" si="9"/>
        <v>6.37</v>
      </c>
      <c r="BG8" s="19">
        <f t="shared" si="10"/>
        <v>6.37</v>
      </c>
      <c r="BH8" s="19">
        <f t="shared" si="11"/>
        <v>6.37</v>
      </c>
      <c r="BI8" s="19">
        <f t="shared" si="12"/>
        <v>6.37</v>
      </c>
      <c r="BJ8" s="19">
        <f>AF8*$C$41</f>
        <v>7.7627333333333333</v>
      </c>
      <c r="BK8" s="19">
        <f t="shared" ref="BK8:CM8" si="19">AG8*$C$41</f>
        <v>6.2010000000000005</v>
      </c>
      <c r="BL8" s="19">
        <f t="shared" si="19"/>
        <v>6.8440666666666674</v>
      </c>
      <c r="BM8" s="19">
        <f t="shared" si="19"/>
        <v>6.7522000000000002</v>
      </c>
      <c r="BN8" s="19">
        <f t="shared" si="19"/>
        <v>6.7522000000000002</v>
      </c>
      <c r="BO8" s="19">
        <f t="shared" si="19"/>
        <v>6.7522000000000002</v>
      </c>
      <c r="BP8" s="19">
        <f t="shared" si="19"/>
        <v>6.7522000000000002</v>
      </c>
      <c r="BQ8" s="19">
        <f t="shared" si="19"/>
        <v>6.8440666666666674</v>
      </c>
      <c r="BR8" s="19">
        <f t="shared" si="19"/>
        <v>6.7522000000000002</v>
      </c>
      <c r="BS8" s="19">
        <f t="shared" si="19"/>
        <v>6.7522000000000002</v>
      </c>
      <c r="BT8" s="19">
        <f t="shared" si="19"/>
        <v>6.7522000000000002</v>
      </c>
      <c r="BU8" s="19">
        <f t="shared" si="19"/>
        <v>6.8440666666666674</v>
      </c>
      <c r="BV8" s="19">
        <f t="shared" si="19"/>
        <v>6.7522000000000002</v>
      </c>
      <c r="BW8" s="19">
        <f t="shared" si="19"/>
        <v>6.7522000000000002</v>
      </c>
      <c r="BX8" s="19">
        <f t="shared" si="19"/>
        <v>6.8440666666666674</v>
      </c>
      <c r="BY8" s="19">
        <f t="shared" si="19"/>
        <v>6.7522000000000002</v>
      </c>
      <c r="BZ8" s="19">
        <f t="shared" si="19"/>
        <v>6.8440666666666674</v>
      </c>
      <c r="CA8" s="19">
        <f t="shared" si="19"/>
        <v>6.7522000000000002</v>
      </c>
      <c r="CB8" s="19">
        <f t="shared" si="19"/>
        <v>6.7522000000000002</v>
      </c>
      <c r="CC8" s="19">
        <f t="shared" si="19"/>
        <v>6.7522000000000002</v>
      </c>
      <c r="CD8" s="19">
        <f t="shared" si="19"/>
        <v>6.7522000000000002</v>
      </c>
      <c r="CE8" s="19">
        <f t="shared" si="19"/>
        <v>6.7522000000000002</v>
      </c>
      <c r="CF8" s="19">
        <f t="shared" si="19"/>
        <v>6.7522000000000002</v>
      </c>
      <c r="CG8" s="19">
        <f t="shared" si="19"/>
        <v>6.7522000000000002</v>
      </c>
      <c r="CH8" s="19">
        <f t="shared" si="19"/>
        <v>6.7522000000000002</v>
      </c>
      <c r="CI8" s="19">
        <f t="shared" si="19"/>
        <v>6.7522000000000002</v>
      </c>
      <c r="CJ8" s="19">
        <f t="shared" si="19"/>
        <v>6.7522000000000002</v>
      </c>
      <c r="CK8" s="19">
        <f t="shared" si="19"/>
        <v>6.7522000000000002</v>
      </c>
      <c r="CL8" s="19">
        <f t="shared" si="19"/>
        <v>6.7522000000000002</v>
      </c>
      <c r="CM8" s="19">
        <f t="shared" si="19"/>
        <v>6.7522000000000002</v>
      </c>
    </row>
    <row r="9" spans="1:92" x14ac:dyDescent="0.25">
      <c r="A9" s="23" t="s">
        <v>1179</v>
      </c>
      <c r="B9" s="19">
        <v>1.59</v>
      </c>
      <c r="C9" s="19">
        <v>1.59</v>
      </c>
      <c r="D9" s="19">
        <v>2.09</v>
      </c>
      <c r="E9" s="19">
        <v>2.09</v>
      </c>
      <c r="F9" s="19">
        <v>2.09</v>
      </c>
      <c r="G9" s="19">
        <v>2.09</v>
      </c>
      <c r="H9" s="19">
        <v>2.09</v>
      </c>
      <c r="I9" s="19">
        <v>2.09</v>
      </c>
      <c r="J9" s="19">
        <v>2.09</v>
      </c>
      <c r="K9" s="19">
        <v>2.09</v>
      </c>
      <c r="L9" s="19">
        <v>2.09</v>
      </c>
      <c r="M9" s="19">
        <v>2.09</v>
      </c>
      <c r="N9" s="19">
        <v>2.09</v>
      </c>
      <c r="O9" s="19">
        <v>2.09</v>
      </c>
      <c r="P9" s="19">
        <v>2.09</v>
      </c>
      <c r="Q9" s="19">
        <v>2.09</v>
      </c>
      <c r="R9" s="19">
        <v>2.09</v>
      </c>
      <c r="S9" s="19">
        <v>2.09</v>
      </c>
      <c r="T9" s="19">
        <v>2.09</v>
      </c>
      <c r="U9" s="19">
        <v>2.09</v>
      </c>
      <c r="V9" s="19">
        <v>2.09</v>
      </c>
      <c r="W9" s="19">
        <v>2.09</v>
      </c>
      <c r="X9" s="19">
        <v>2.09</v>
      </c>
      <c r="Y9" s="19">
        <v>2.09</v>
      </c>
      <c r="Z9" s="19">
        <v>2.09</v>
      </c>
      <c r="AA9" s="19">
        <v>2.09</v>
      </c>
      <c r="AB9" s="19">
        <v>2.09</v>
      </c>
      <c r="AC9" s="19">
        <v>2.09</v>
      </c>
      <c r="AD9" s="19">
        <v>2.09</v>
      </c>
      <c r="AE9" s="19">
        <v>2.09</v>
      </c>
      <c r="AF9" s="19">
        <f t="shared" si="14"/>
        <v>6.8900000000000006</v>
      </c>
      <c r="AG9" s="19">
        <f t="shared" si="14"/>
        <v>6.8900000000000006</v>
      </c>
      <c r="AH9" s="19">
        <f t="shared" si="0"/>
        <v>9.0566666666666666</v>
      </c>
      <c r="AI9" s="19">
        <f t="shared" si="0"/>
        <v>9.0566666666666666</v>
      </c>
      <c r="AJ9" s="19">
        <f t="shared" si="0"/>
        <v>9.0566666666666666</v>
      </c>
      <c r="AK9" s="19">
        <f t="shared" si="0"/>
        <v>9.0566666666666666</v>
      </c>
      <c r="AL9" s="19">
        <f t="shared" si="0"/>
        <v>9.0566666666666666</v>
      </c>
      <c r="AM9" s="19">
        <f t="shared" si="0"/>
        <v>9.0566666666666666</v>
      </c>
      <c r="AN9" s="19">
        <f t="shared" si="0"/>
        <v>9.0566666666666666</v>
      </c>
      <c r="AO9" s="19">
        <f t="shared" si="0"/>
        <v>9.0566666666666666</v>
      </c>
      <c r="AP9" s="19">
        <f t="shared" si="0"/>
        <v>9.0566666666666666</v>
      </c>
      <c r="AQ9" s="19">
        <f t="shared" si="0"/>
        <v>9.0566666666666666</v>
      </c>
      <c r="AR9" s="19">
        <f t="shared" si="0"/>
        <v>9.0566666666666666</v>
      </c>
      <c r="AS9" s="19">
        <f t="shared" si="0"/>
        <v>9.0566666666666666</v>
      </c>
      <c r="AT9" s="19">
        <f t="shared" si="0"/>
        <v>9.0566666666666666</v>
      </c>
      <c r="AU9" s="19">
        <f t="shared" si="0"/>
        <v>9.0566666666666666</v>
      </c>
      <c r="AV9" s="19">
        <f t="shared" si="15"/>
        <v>9.0566666666666666</v>
      </c>
      <c r="AW9" s="19">
        <f t="shared" si="16"/>
        <v>9.0566666666666666</v>
      </c>
      <c r="AX9" s="19">
        <f t="shared" si="1"/>
        <v>9.0566666666666666</v>
      </c>
      <c r="AY9" s="19">
        <f t="shared" si="2"/>
        <v>9.0566666666666666</v>
      </c>
      <c r="AZ9" s="19">
        <f t="shared" si="3"/>
        <v>9.0566666666666666</v>
      </c>
      <c r="BA9" s="19">
        <f t="shared" si="4"/>
        <v>9.0566666666666666</v>
      </c>
      <c r="BB9" s="19">
        <f t="shared" si="5"/>
        <v>9.0566666666666666</v>
      </c>
      <c r="BC9" s="19">
        <f t="shared" si="6"/>
        <v>9.0566666666666666</v>
      </c>
      <c r="BD9" s="19">
        <f t="shared" si="7"/>
        <v>9.0566666666666666</v>
      </c>
      <c r="BE9" s="19">
        <f t="shared" si="8"/>
        <v>9.0566666666666666</v>
      </c>
      <c r="BF9" s="19">
        <f t="shared" si="9"/>
        <v>9.0566666666666666</v>
      </c>
      <c r="BG9" s="19">
        <f t="shared" si="10"/>
        <v>9.0566666666666666</v>
      </c>
      <c r="BH9" s="19">
        <f t="shared" si="11"/>
        <v>9.0566666666666666</v>
      </c>
      <c r="BI9" s="19">
        <f t="shared" si="12"/>
        <v>9.0566666666666666</v>
      </c>
      <c r="BJ9" s="19">
        <f>AF9*$C$42</f>
        <v>7.2827299999999999</v>
      </c>
      <c r="BK9" s="19">
        <f t="shared" ref="BK9:CM9" si="20">AG9*$C$42</f>
        <v>7.2827299999999999</v>
      </c>
      <c r="BL9" s="19">
        <f t="shared" si="20"/>
        <v>9.5728966666666668</v>
      </c>
      <c r="BM9" s="19">
        <f t="shared" si="20"/>
        <v>9.5728966666666668</v>
      </c>
      <c r="BN9" s="19">
        <f t="shared" si="20"/>
        <v>9.5728966666666668</v>
      </c>
      <c r="BO9" s="19">
        <f t="shared" si="20"/>
        <v>9.5728966666666668</v>
      </c>
      <c r="BP9" s="19">
        <f t="shared" si="20"/>
        <v>9.5728966666666668</v>
      </c>
      <c r="BQ9" s="19">
        <f t="shared" si="20"/>
        <v>9.5728966666666668</v>
      </c>
      <c r="BR9" s="19">
        <f t="shared" si="20"/>
        <v>9.5728966666666668</v>
      </c>
      <c r="BS9" s="19">
        <f t="shared" si="20"/>
        <v>9.5728966666666668</v>
      </c>
      <c r="BT9" s="19">
        <f t="shared" si="20"/>
        <v>9.5728966666666668</v>
      </c>
      <c r="BU9" s="19">
        <f t="shared" si="20"/>
        <v>9.5728966666666668</v>
      </c>
      <c r="BV9" s="19">
        <f t="shared" si="20"/>
        <v>9.5728966666666668</v>
      </c>
      <c r="BW9" s="19">
        <f t="shared" si="20"/>
        <v>9.5728966666666668</v>
      </c>
      <c r="BX9" s="19">
        <f t="shared" si="20"/>
        <v>9.5728966666666668</v>
      </c>
      <c r="BY9" s="19">
        <f t="shared" si="20"/>
        <v>9.5728966666666668</v>
      </c>
      <c r="BZ9" s="19">
        <f t="shared" si="20"/>
        <v>9.5728966666666668</v>
      </c>
      <c r="CA9" s="19">
        <f t="shared" si="20"/>
        <v>9.5728966666666668</v>
      </c>
      <c r="CB9" s="19">
        <f t="shared" si="20"/>
        <v>9.5728966666666668</v>
      </c>
      <c r="CC9" s="19">
        <f t="shared" si="20"/>
        <v>9.5728966666666668</v>
      </c>
      <c r="CD9" s="19">
        <f t="shared" si="20"/>
        <v>9.5728966666666668</v>
      </c>
      <c r="CE9" s="19">
        <f t="shared" si="20"/>
        <v>9.5728966666666668</v>
      </c>
      <c r="CF9" s="19">
        <f t="shared" si="20"/>
        <v>9.5728966666666668</v>
      </c>
      <c r="CG9" s="19">
        <f t="shared" si="20"/>
        <v>9.5728966666666668</v>
      </c>
      <c r="CH9" s="19">
        <f t="shared" si="20"/>
        <v>9.5728966666666668</v>
      </c>
      <c r="CI9" s="19">
        <f t="shared" si="20"/>
        <v>9.5728966666666668</v>
      </c>
      <c r="CJ9" s="19">
        <f t="shared" si="20"/>
        <v>9.5728966666666668</v>
      </c>
      <c r="CK9" s="19">
        <f t="shared" si="20"/>
        <v>9.5728966666666668</v>
      </c>
      <c r="CL9" s="19">
        <f t="shared" si="20"/>
        <v>9.5728966666666668</v>
      </c>
      <c r="CM9" s="19">
        <f t="shared" si="20"/>
        <v>9.5728966666666668</v>
      </c>
    </row>
    <row r="10" spans="1:92" x14ac:dyDescent="0.25">
      <c r="A10" s="23" t="s">
        <v>943</v>
      </c>
      <c r="B10" s="19">
        <v>11.43</v>
      </c>
      <c r="C10" s="19">
        <v>14.55</v>
      </c>
      <c r="D10" s="19">
        <v>27.56</v>
      </c>
      <c r="E10" s="19">
        <v>33.18</v>
      </c>
      <c r="F10" s="19">
        <v>31.72</v>
      </c>
      <c r="G10" s="19">
        <v>31.97</v>
      </c>
      <c r="H10" s="19">
        <v>33.090000000000003</v>
      </c>
      <c r="I10" s="19">
        <v>25.75</v>
      </c>
      <c r="J10" s="19">
        <v>29.71</v>
      </c>
      <c r="K10" s="19">
        <v>30.16</v>
      </c>
      <c r="L10" s="19">
        <v>31.28</v>
      </c>
      <c r="M10" s="19">
        <v>25.57</v>
      </c>
      <c r="N10" s="19">
        <v>29.95</v>
      </c>
      <c r="O10" s="19">
        <v>31.1</v>
      </c>
      <c r="P10" s="19">
        <v>26.69</v>
      </c>
      <c r="Q10" s="19">
        <v>32.22</v>
      </c>
      <c r="R10" s="19">
        <v>28.54</v>
      </c>
      <c r="S10" s="19">
        <v>34.17</v>
      </c>
      <c r="T10" s="19">
        <v>32.71</v>
      </c>
      <c r="U10" s="19">
        <v>32.96</v>
      </c>
      <c r="V10" s="19">
        <v>34.08</v>
      </c>
      <c r="W10" s="19">
        <v>32.71</v>
      </c>
      <c r="X10" s="19">
        <v>34.97</v>
      </c>
      <c r="Y10" s="19">
        <v>35.42</v>
      </c>
      <c r="Z10" s="19">
        <v>36.54</v>
      </c>
      <c r="AA10" s="19">
        <v>32.96</v>
      </c>
      <c r="AB10" s="19">
        <v>35.64</v>
      </c>
      <c r="AC10" s="19">
        <v>36.79</v>
      </c>
      <c r="AD10" s="19">
        <v>34.08</v>
      </c>
      <c r="AE10" s="19">
        <v>37.909999999999997</v>
      </c>
      <c r="AF10" s="19">
        <f t="shared" si="14"/>
        <v>49.53</v>
      </c>
      <c r="AG10" s="19">
        <f t="shared" si="14"/>
        <v>63.050000000000004</v>
      </c>
      <c r="AH10" s="19">
        <f t="shared" si="0"/>
        <v>119.42666666666666</v>
      </c>
      <c r="AI10" s="19">
        <f t="shared" si="0"/>
        <v>143.78</v>
      </c>
      <c r="AJ10" s="19">
        <f t="shared" si="0"/>
        <v>137.45333333333335</v>
      </c>
      <c r="AK10" s="19">
        <f t="shared" si="0"/>
        <v>138.53666666666666</v>
      </c>
      <c r="AL10" s="19">
        <f t="shared" si="0"/>
        <v>143.39000000000001</v>
      </c>
      <c r="AM10" s="19">
        <f t="shared" si="0"/>
        <v>111.58333333333333</v>
      </c>
      <c r="AN10" s="19">
        <f t="shared" si="0"/>
        <v>128.74333333333334</v>
      </c>
      <c r="AO10" s="19">
        <f t="shared" si="0"/>
        <v>130.69333333333333</v>
      </c>
      <c r="AP10" s="19">
        <f t="shared" si="0"/>
        <v>135.54666666666665</v>
      </c>
      <c r="AQ10" s="19">
        <f t="shared" si="0"/>
        <v>110.80333333333334</v>
      </c>
      <c r="AR10" s="19">
        <f t="shared" si="0"/>
        <v>129.78333333333333</v>
      </c>
      <c r="AS10" s="19">
        <f t="shared" si="0"/>
        <v>134.76666666666668</v>
      </c>
      <c r="AT10" s="19">
        <f t="shared" si="0"/>
        <v>115.65666666666668</v>
      </c>
      <c r="AU10" s="19">
        <f t="shared" si="0"/>
        <v>139.62</v>
      </c>
      <c r="AV10" s="19">
        <f t="shared" si="15"/>
        <v>123.67333333333333</v>
      </c>
      <c r="AW10" s="19">
        <f t="shared" si="16"/>
        <v>148.07000000000002</v>
      </c>
      <c r="AX10" s="19">
        <f t="shared" si="1"/>
        <v>141.74333333333334</v>
      </c>
      <c r="AY10" s="19">
        <f t="shared" si="2"/>
        <v>142.82666666666668</v>
      </c>
      <c r="AZ10" s="19">
        <f t="shared" si="3"/>
        <v>147.67999999999998</v>
      </c>
      <c r="BA10" s="19">
        <f t="shared" si="4"/>
        <v>141.74333333333334</v>
      </c>
      <c r="BB10" s="19">
        <f t="shared" si="5"/>
        <v>151.53666666666666</v>
      </c>
      <c r="BC10" s="19">
        <f t="shared" si="6"/>
        <v>153.48666666666668</v>
      </c>
      <c r="BD10" s="19">
        <f t="shared" si="7"/>
        <v>158.34</v>
      </c>
      <c r="BE10" s="19">
        <f t="shared" si="8"/>
        <v>142.82666666666668</v>
      </c>
      <c r="BF10" s="19">
        <f t="shared" si="9"/>
        <v>154.44</v>
      </c>
      <c r="BG10" s="19">
        <f t="shared" si="10"/>
        <v>159.42333333333332</v>
      </c>
      <c r="BH10" s="19">
        <f t="shared" si="11"/>
        <v>147.67999999999998</v>
      </c>
      <c r="BI10" s="19">
        <f t="shared" si="12"/>
        <v>164.27666666666664</v>
      </c>
      <c r="BJ10" s="19">
        <f>AF10*$C$43</f>
        <v>59.436</v>
      </c>
      <c r="BK10" s="19">
        <f t="shared" ref="BK10:CM10" si="21">AG10*$C$43</f>
        <v>75.66</v>
      </c>
      <c r="BL10" s="19">
        <f t="shared" si="21"/>
        <v>143.31199999999998</v>
      </c>
      <c r="BM10" s="19">
        <f t="shared" si="21"/>
        <v>172.536</v>
      </c>
      <c r="BN10" s="19">
        <f t="shared" si="21"/>
        <v>164.94400000000002</v>
      </c>
      <c r="BO10" s="19">
        <f t="shared" si="21"/>
        <v>166.244</v>
      </c>
      <c r="BP10" s="19">
        <f t="shared" si="21"/>
        <v>172.06800000000001</v>
      </c>
      <c r="BQ10" s="19">
        <f t="shared" si="21"/>
        <v>133.89999999999998</v>
      </c>
      <c r="BR10" s="19">
        <f t="shared" si="21"/>
        <v>154.49199999999999</v>
      </c>
      <c r="BS10" s="19">
        <f t="shared" si="21"/>
        <v>156.83199999999999</v>
      </c>
      <c r="BT10" s="19">
        <f t="shared" si="21"/>
        <v>162.65599999999998</v>
      </c>
      <c r="BU10" s="19">
        <f t="shared" si="21"/>
        <v>132.964</v>
      </c>
      <c r="BV10" s="19">
        <f t="shared" si="21"/>
        <v>155.73999999999998</v>
      </c>
      <c r="BW10" s="19">
        <f t="shared" si="21"/>
        <v>161.72</v>
      </c>
      <c r="BX10" s="19">
        <f t="shared" si="21"/>
        <v>138.78800000000001</v>
      </c>
      <c r="BY10" s="19">
        <f t="shared" si="21"/>
        <v>167.54400000000001</v>
      </c>
      <c r="BZ10" s="19">
        <f t="shared" si="21"/>
        <v>148.40799999999999</v>
      </c>
      <c r="CA10" s="19">
        <f t="shared" si="21"/>
        <v>177.68400000000003</v>
      </c>
      <c r="CB10" s="19">
        <f t="shared" si="21"/>
        <v>170.09200000000001</v>
      </c>
      <c r="CC10" s="19">
        <f t="shared" si="21"/>
        <v>171.39200000000002</v>
      </c>
      <c r="CD10" s="19">
        <f t="shared" si="21"/>
        <v>177.21599999999998</v>
      </c>
      <c r="CE10" s="19">
        <f t="shared" si="21"/>
        <v>170.09200000000001</v>
      </c>
      <c r="CF10" s="19">
        <f t="shared" si="21"/>
        <v>181.84399999999999</v>
      </c>
      <c r="CG10" s="19">
        <f t="shared" si="21"/>
        <v>184.184</v>
      </c>
      <c r="CH10" s="19">
        <f t="shared" si="21"/>
        <v>190.00800000000001</v>
      </c>
      <c r="CI10" s="19">
        <f t="shared" si="21"/>
        <v>171.39200000000002</v>
      </c>
      <c r="CJ10" s="19">
        <f t="shared" si="21"/>
        <v>185.328</v>
      </c>
      <c r="CK10" s="19">
        <f t="shared" si="21"/>
        <v>191.30799999999996</v>
      </c>
      <c r="CL10" s="19">
        <f t="shared" si="21"/>
        <v>177.21599999999998</v>
      </c>
      <c r="CM10" s="19">
        <f t="shared" si="21"/>
        <v>197.13199999999998</v>
      </c>
    </row>
    <row r="11" spans="1:92" x14ac:dyDescent="0.25">
      <c r="A11" s="23" t="s">
        <v>1180</v>
      </c>
      <c r="B11" s="19">
        <v>7.87</v>
      </c>
      <c r="C11" s="19">
        <v>10.71</v>
      </c>
      <c r="D11" s="19">
        <v>15.38</v>
      </c>
      <c r="E11" s="19">
        <v>15.38</v>
      </c>
      <c r="F11" s="19">
        <v>15.38</v>
      </c>
      <c r="G11" s="19">
        <v>15.38</v>
      </c>
      <c r="H11" s="19">
        <v>18.149999999999999</v>
      </c>
      <c r="I11" s="19">
        <v>15.38</v>
      </c>
      <c r="J11" s="19">
        <v>15.38</v>
      </c>
      <c r="K11" s="19">
        <v>15.38</v>
      </c>
      <c r="L11" s="19">
        <v>18.149999999999999</v>
      </c>
      <c r="M11" s="19">
        <v>15.38</v>
      </c>
      <c r="N11" s="19">
        <v>15.38</v>
      </c>
      <c r="O11" s="19">
        <v>18.149999999999999</v>
      </c>
      <c r="P11" s="19">
        <v>18.149999999999999</v>
      </c>
      <c r="Q11" s="19">
        <v>20.92</v>
      </c>
      <c r="R11" s="19">
        <v>12.82</v>
      </c>
      <c r="S11" s="19">
        <v>12.82</v>
      </c>
      <c r="T11" s="19">
        <v>12.82</v>
      </c>
      <c r="U11" s="19">
        <v>12.82</v>
      </c>
      <c r="V11" s="19">
        <v>15.59</v>
      </c>
      <c r="W11" s="19">
        <v>12.82</v>
      </c>
      <c r="X11" s="19">
        <v>12.82</v>
      </c>
      <c r="Y11" s="19">
        <v>12.82</v>
      </c>
      <c r="Z11" s="19">
        <v>15.59</v>
      </c>
      <c r="AA11" s="19">
        <v>12.82</v>
      </c>
      <c r="AB11" s="19">
        <v>12.82</v>
      </c>
      <c r="AC11" s="19">
        <v>15.59</v>
      </c>
      <c r="AD11" s="19">
        <v>15.59</v>
      </c>
      <c r="AE11" s="19">
        <v>18.36</v>
      </c>
      <c r="AF11" s="19">
        <f t="shared" si="14"/>
        <v>34.103333333333332</v>
      </c>
      <c r="AG11" s="19">
        <f t="shared" si="14"/>
        <v>46.410000000000004</v>
      </c>
      <c r="AH11" s="19">
        <f t="shared" si="0"/>
        <v>66.646666666666661</v>
      </c>
      <c r="AI11" s="19">
        <f t="shared" si="0"/>
        <v>66.646666666666661</v>
      </c>
      <c r="AJ11" s="19">
        <f t="shared" si="0"/>
        <v>66.646666666666661</v>
      </c>
      <c r="AK11" s="19">
        <f t="shared" si="0"/>
        <v>66.646666666666661</v>
      </c>
      <c r="AL11" s="19">
        <f t="shared" si="0"/>
        <v>78.649999999999991</v>
      </c>
      <c r="AM11" s="19">
        <f t="shared" si="0"/>
        <v>66.646666666666661</v>
      </c>
      <c r="AN11" s="19">
        <f t="shared" si="0"/>
        <v>66.646666666666661</v>
      </c>
      <c r="AO11" s="19">
        <f t="shared" si="0"/>
        <v>66.646666666666661</v>
      </c>
      <c r="AP11" s="19">
        <f t="shared" si="0"/>
        <v>78.649999999999991</v>
      </c>
      <c r="AQ11" s="19">
        <f t="shared" si="0"/>
        <v>66.646666666666661</v>
      </c>
      <c r="AR11" s="19">
        <f t="shared" si="0"/>
        <v>66.646666666666661</v>
      </c>
      <c r="AS11" s="19">
        <f t="shared" si="0"/>
        <v>78.649999999999991</v>
      </c>
      <c r="AT11" s="19">
        <f t="shared" si="0"/>
        <v>78.649999999999991</v>
      </c>
      <c r="AU11" s="19">
        <f t="shared" si="0"/>
        <v>90.65333333333335</v>
      </c>
      <c r="AV11" s="19">
        <f t="shared" si="15"/>
        <v>55.553333333333335</v>
      </c>
      <c r="AW11" s="19">
        <f t="shared" si="16"/>
        <v>55.553333333333335</v>
      </c>
      <c r="AX11" s="19">
        <f t="shared" si="1"/>
        <v>55.553333333333335</v>
      </c>
      <c r="AY11" s="19">
        <f t="shared" si="2"/>
        <v>55.553333333333335</v>
      </c>
      <c r="AZ11" s="19">
        <f t="shared" si="3"/>
        <v>67.556666666666658</v>
      </c>
      <c r="BA11" s="19">
        <f t="shared" si="4"/>
        <v>55.553333333333335</v>
      </c>
      <c r="BB11" s="19">
        <f t="shared" si="5"/>
        <v>55.553333333333335</v>
      </c>
      <c r="BC11" s="19">
        <f t="shared" si="6"/>
        <v>55.553333333333335</v>
      </c>
      <c r="BD11" s="19">
        <f t="shared" si="7"/>
        <v>67.556666666666658</v>
      </c>
      <c r="BE11" s="19">
        <f t="shared" si="8"/>
        <v>55.553333333333335</v>
      </c>
      <c r="BF11" s="19">
        <f t="shared" si="9"/>
        <v>55.553333333333335</v>
      </c>
      <c r="BG11" s="19">
        <f t="shared" si="10"/>
        <v>67.556666666666658</v>
      </c>
      <c r="BH11" s="19">
        <f t="shared" si="11"/>
        <v>67.556666666666658</v>
      </c>
      <c r="BI11" s="19">
        <f t="shared" si="12"/>
        <v>79.56</v>
      </c>
      <c r="BJ11" s="19">
        <f>AF11*$C$44</f>
        <v>35.467466666666667</v>
      </c>
      <c r="BK11" s="19">
        <f t="shared" ref="BK11:CM11" si="22">AG11*$C$44</f>
        <v>48.266400000000004</v>
      </c>
      <c r="BL11" s="19">
        <f t="shared" si="22"/>
        <v>69.312533333333334</v>
      </c>
      <c r="BM11" s="19">
        <f t="shared" si="22"/>
        <v>69.312533333333334</v>
      </c>
      <c r="BN11" s="19">
        <f t="shared" si="22"/>
        <v>69.312533333333334</v>
      </c>
      <c r="BO11" s="19">
        <f t="shared" si="22"/>
        <v>69.312533333333334</v>
      </c>
      <c r="BP11" s="19">
        <f t="shared" si="22"/>
        <v>81.795999999999992</v>
      </c>
      <c r="BQ11" s="19">
        <f t="shared" si="22"/>
        <v>69.312533333333334</v>
      </c>
      <c r="BR11" s="19">
        <f t="shared" si="22"/>
        <v>69.312533333333334</v>
      </c>
      <c r="BS11" s="19">
        <f t="shared" si="22"/>
        <v>69.312533333333334</v>
      </c>
      <c r="BT11" s="19">
        <f t="shared" si="22"/>
        <v>81.795999999999992</v>
      </c>
      <c r="BU11" s="19">
        <f t="shared" si="22"/>
        <v>69.312533333333334</v>
      </c>
      <c r="BV11" s="19">
        <f t="shared" si="22"/>
        <v>69.312533333333334</v>
      </c>
      <c r="BW11" s="19">
        <f t="shared" si="22"/>
        <v>81.795999999999992</v>
      </c>
      <c r="BX11" s="19">
        <f t="shared" si="22"/>
        <v>81.795999999999992</v>
      </c>
      <c r="BY11" s="19">
        <f t="shared" si="22"/>
        <v>94.279466666666693</v>
      </c>
      <c r="BZ11" s="19">
        <f t="shared" si="22"/>
        <v>57.775466666666667</v>
      </c>
      <c r="CA11" s="19">
        <f t="shared" si="22"/>
        <v>57.775466666666667</v>
      </c>
      <c r="CB11" s="19">
        <f t="shared" si="22"/>
        <v>57.775466666666667</v>
      </c>
      <c r="CC11" s="19">
        <f t="shared" si="22"/>
        <v>57.775466666666667</v>
      </c>
      <c r="CD11" s="19">
        <f t="shared" si="22"/>
        <v>70.258933333333331</v>
      </c>
      <c r="CE11" s="19">
        <f t="shared" si="22"/>
        <v>57.775466666666667</v>
      </c>
      <c r="CF11" s="19">
        <f t="shared" si="22"/>
        <v>57.775466666666667</v>
      </c>
      <c r="CG11" s="19">
        <f t="shared" si="22"/>
        <v>57.775466666666667</v>
      </c>
      <c r="CH11" s="19">
        <f t="shared" si="22"/>
        <v>70.258933333333331</v>
      </c>
      <c r="CI11" s="19">
        <f t="shared" si="22"/>
        <v>57.775466666666667</v>
      </c>
      <c r="CJ11" s="19">
        <f t="shared" si="22"/>
        <v>57.775466666666667</v>
      </c>
      <c r="CK11" s="19">
        <f t="shared" si="22"/>
        <v>70.258933333333331</v>
      </c>
      <c r="CL11" s="19">
        <f t="shared" si="22"/>
        <v>70.258933333333331</v>
      </c>
      <c r="CM11" s="19">
        <f t="shared" si="22"/>
        <v>82.742400000000004</v>
      </c>
    </row>
    <row r="12" spans="1:92" x14ac:dyDescent="0.25">
      <c r="A12" s="23" t="s">
        <v>944</v>
      </c>
      <c r="B12" s="19">
        <v>24.21</v>
      </c>
      <c r="C12" s="19">
        <v>44.49</v>
      </c>
      <c r="D12" s="19">
        <v>36.76</v>
      </c>
      <c r="E12" s="19">
        <v>50.02</v>
      </c>
      <c r="F12" s="19">
        <v>47.19</v>
      </c>
      <c r="G12" s="19">
        <v>40.78</v>
      </c>
      <c r="H12" s="19">
        <v>52.72</v>
      </c>
      <c r="I12" s="19">
        <v>33.93</v>
      </c>
      <c r="J12" s="19">
        <v>44.32</v>
      </c>
      <c r="K12" s="19">
        <v>37.909999999999997</v>
      </c>
      <c r="L12" s="19">
        <v>49.89</v>
      </c>
      <c r="M12" s="19">
        <v>28.08</v>
      </c>
      <c r="N12" s="19">
        <v>32.06</v>
      </c>
      <c r="O12" s="19">
        <v>44.04</v>
      </c>
      <c r="P12" s="19">
        <v>40.020000000000003</v>
      </c>
      <c r="Q12" s="19">
        <v>55.98</v>
      </c>
      <c r="R12" s="19">
        <v>49.45</v>
      </c>
      <c r="S12" s="19">
        <v>62.62</v>
      </c>
      <c r="T12" s="19">
        <v>59.79</v>
      </c>
      <c r="U12" s="19">
        <v>53.38</v>
      </c>
      <c r="V12" s="19">
        <v>65.319999999999993</v>
      </c>
      <c r="W12" s="19">
        <v>59.79</v>
      </c>
      <c r="X12" s="19">
        <v>69.22</v>
      </c>
      <c r="Y12" s="19">
        <v>63.77</v>
      </c>
      <c r="Z12" s="19">
        <v>75.75</v>
      </c>
      <c r="AA12" s="19">
        <v>53.38</v>
      </c>
      <c r="AB12" s="19">
        <v>57.36</v>
      </c>
      <c r="AC12" s="19">
        <v>69.34</v>
      </c>
      <c r="AD12" s="19">
        <v>65.319999999999993</v>
      </c>
      <c r="AE12" s="19">
        <v>81.28</v>
      </c>
      <c r="AF12" s="19">
        <f t="shared" si="14"/>
        <v>104.91000000000001</v>
      </c>
      <c r="AG12" s="19">
        <f t="shared" si="14"/>
        <v>192.79</v>
      </c>
      <c r="AH12" s="19">
        <f t="shared" si="0"/>
        <v>159.29333333333332</v>
      </c>
      <c r="AI12" s="19">
        <f t="shared" si="0"/>
        <v>216.75333333333333</v>
      </c>
      <c r="AJ12" s="19">
        <f t="shared" si="0"/>
        <v>204.49</v>
      </c>
      <c r="AK12" s="19">
        <f t="shared" si="0"/>
        <v>176.71333333333334</v>
      </c>
      <c r="AL12" s="19">
        <f t="shared" si="0"/>
        <v>228.45333333333335</v>
      </c>
      <c r="AM12" s="19">
        <f t="shared" si="0"/>
        <v>147.03</v>
      </c>
      <c r="AN12" s="19">
        <f t="shared" si="0"/>
        <v>192.05333333333331</v>
      </c>
      <c r="AO12" s="19">
        <f t="shared" si="0"/>
        <v>164.27666666666664</v>
      </c>
      <c r="AP12" s="19">
        <f t="shared" si="0"/>
        <v>216.19000000000003</v>
      </c>
      <c r="AQ12" s="19">
        <f t="shared" si="0"/>
        <v>121.67999999999999</v>
      </c>
      <c r="AR12" s="19">
        <f t="shared" si="0"/>
        <v>138.92666666666668</v>
      </c>
      <c r="AS12" s="19">
        <f t="shared" si="0"/>
        <v>190.84</v>
      </c>
      <c r="AT12" s="19">
        <f t="shared" si="0"/>
        <v>173.42</v>
      </c>
      <c r="AU12" s="19">
        <f t="shared" si="0"/>
        <v>242.58</v>
      </c>
      <c r="AV12" s="19">
        <f t="shared" si="15"/>
        <v>214.28333333333333</v>
      </c>
      <c r="AW12" s="19">
        <f t="shared" si="16"/>
        <v>271.3533333333333</v>
      </c>
      <c r="AX12" s="19">
        <f t="shared" si="1"/>
        <v>259.08999999999997</v>
      </c>
      <c r="AY12" s="19">
        <f t="shared" si="2"/>
        <v>231.31333333333336</v>
      </c>
      <c r="AZ12" s="19">
        <f t="shared" si="3"/>
        <v>283.05333333333328</v>
      </c>
      <c r="BA12" s="19">
        <f t="shared" si="4"/>
        <v>259.08999999999997</v>
      </c>
      <c r="BB12" s="19">
        <f t="shared" si="5"/>
        <v>299.95333333333332</v>
      </c>
      <c r="BC12" s="19">
        <f t="shared" si="6"/>
        <v>276.33666666666664</v>
      </c>
      <c r="BD12" s="19">
        <f t="shared" si="7"/>
        <v>328.25</v>
      </c>
      <c r="BE12" s="19">
        <f t="shared" si="8"/>
        <v>231.31333333333336</v>
      </c>
      <c r="BF12" s="19">
        <f t="shared" si="9"/>
        <v>248.55999999999997</v>
      </c>
      <c r="BG12" s="19">
        <f t="shared" si="10"/>
        <v>300.47333333333336</v>
      </c>
      <c r="BH12" s="19">
        <f t="shared" si="11"/>
        <v>283.05333333333328</v>
      </c>
      <c r="BI12" s="19">
        <f t="shared" si="12"/>
        <v>352.21333333333337</v>
      </c>
      <c r="BJ12" s="19">
        <f>AF12*$C$45</f>
        <v>120.12195000000001</v>
      </c>
      <c r="BK12" s="19">
        <f t="shared" ref="BK12:CM12" si="23">AG12*$C$45</f>
        <v>220.74455</v>
      </c>
      <c r="BL12" s="19">
        <f t="shared" si="23"/>
        <v>182.39086666666665</v>
      </c>
      <c r="BM12" s="19">
        <f t="shared" si="23"/>
        <v>248.18256666666667</v>
      </c>
      <c r="BN12" s="19">
        <f t="shared" si="23"/>
        <v>234.14105000000001</v>
      </c>
      <c r="BO12" s="19">
        <f t="shared" si="23"/>
        <v>202.33676666666668</v>
      </c>
      <c r="BP12" s="19">
        <f t="shared" si="23"/>
        <v>261.57906666666668</v>
      </c>
      <c r="BQ12" s="19">
        <f t="shared" si="23"/>
        <v>168.34935000000002</v>
      </c>
      <c r="BR12" s="19">
        <f t="shared" si="23"/>
        <v>219.90106666666665</v>
      </c>
      <c r="BS12" s="19">
        <f t="shared" si="23"/>
        <v>188.09678333333332</v>
      </c>
      <c r="BT12" s="19">
        <f t="shared" si="23"/>
        <v>247.53755000000004</v>
      </c>
      <c r="BU12" s="19">
        <f t="shared" si="23"/>
        <v>139.3236</v>
      </c>
      <c r="BV12" s="19">
        <f t="shared" si="23"/>
        <v>159.07103333333336</v>
      </c>
      <c r="BW12" s="19">
        <f t="shared" si="23"/>
        <v>218.51179999999999</v>
      </c>
      <c r="BX12" s="19">
        <f t="shared" si="23"/>
        <v>198.5659</v>
      </c>
      <c r="BY12" s="19">
        <f t="shared" si="23"/>
        <v>277.75409999999999</v>
      </c>
      <c r="BZ12" s="19">
        <f t="shared" si="23"/>
        <v>245.35441666666668</v>
      </c>
      <c r="CA12" s="19">
        <f t="shared" si="23"/>
        <v>310.69956666666661</v>
      </c>
      <c r="CB12" s="19">
        <f t="shared" si="23"/>
        <v>296.65805</v>
      </c>
      <c r="CC12" s="19">
        <f t="shared" si="23"/>
        <v>264.85376666666673</v>
      </c>
      <c r="CD12" s="19">
        <f t="shared" si="23"/>
        <v>324.09606666666662</v>
      </c>
      <c r="CE12" s="19">
        <f t="shared" si="23"/>
        <v>296.65805</v>
      </c>
      <c r="CF12" s="19">
        <f t="shared" si="23"/>
        <v>343.44656666666668</v>
      </c>
      <c r="CG12" s="19">
        <f t="shared" si="23"/>
        <v>316.40548333333334</v>
      </c>
      <c r="CH12" s="19">
        <f t="shared" si="23"/>
        <v>375.84625</v>
      </c>
      <c r="CI12" s="19">
        <f t="shared" si="23"/>
        <v>264.85376666666673</v>
      </c>
      <c r="CJ12" s="19">
        <f t="shared" si="23"/>
        <v>284.60119999999995</v>
      </c>
      <c r="CK12" s="19">
        <f t="shared" si="23"/>
        <v>344.04196666666672</v>
      </c>
      <c r="CL12" s="19">
        <f t="shared" si="23"/>
        <v>324.09606666666662</v>
      </c>
      <c r="CM12" s="19">
        <f t="shared" si="23"/>
        <v>403.28426666666672</v>
      </c>
    </row>
    <row r="13" spans="1:92" x14ac:dyDescent="0.25">
      <c r="A13" s="23" t="s">
        <v>1184</v>
      </c>
      <c r="B13" s="19">
        <v>64.81</v>
      </c>
      <c r="C13" s="19">
        <v>129.68</v>
      </c>
      <c r="D13" s="19">
        <v>56.21</v>
      </c>
      <c r="E13" s="19">
        <v>56.21</v>
      </c>
      <c r="F13" s="19">
        <v>56.21</v>
      </c>
      <c r="G13" s="19">
        <v>59.16</v>
      </c>
      <c r="H13" s="19">
        <v>71.13</v>
      </c>
      <c r="I13" s="19">
        <v>56.21</v>
      </c>
      <c r="J13" s="19">
        <v>56.21</v>
      </c>
      <c r="K13" s="19">
        <v>59.16</v>
      </c>
      <c r="L13" s="19">
        <v>71.13</v>
      </c>
      <c r="M13" s="19">
        <v>59.16</v>
      </c>
      <c r="N13" s="19">
        <v>62.11</v>
      </c>
      <c r="O13" s="19">
        <v>74.08</v>
      </c>
      <c r="P13" s="19">
        <v>71.13</v>
      </c>
      <c r="Q13" s="19">
        <v>86.05</v>
      </c>
      <c r="R13" s="19">
        <v>111.36</v>
      </c>
      <c r="S13" s="19">
        <v>111.36</v>
      </c>
      <c r="T13" s="19">
        <v>111.36</v>
      </c>
      <c r="U13" s="19">
        <v>114.31</v>
      </c>
      <c r="V13" s="19">
        <v>126.28</v>
      </c>
      <c r="W13" s="19">
        <v>111.36</v>
      </c>
      <c r="X13" s="19">
        <v>111.36</v>
      </c>
      <c r="Y13" s="19">
        <v>114.31</v>
      </c>
      <c r="Z13" s="19">
        <v>126.28</v>
      </c>
      <c r="AA13" s="19">
        <v>114.31</v>
      </c>
      <c r="AB13" s="19">
        <v>117.26</v>
      </c>
      <c r="AC13" s="19">
        <v>129.22999999999999</v>
      </c>
      <c r="AD13" s="19">
        <v>126.28</v>
      </c>
      <c r="AE13" s="19">
        <v>141.19999999999999</v>
      </c>
      <c r="AF13" s="19">
        <f t="shared" si="14"/>
        <v>280.84333333333331</v>
      </c>
      <c r="AG13" s="19">
        <f t="shared" si="14"/>
        <v>561.94666666666672</v>
      </c>
      <c r="AH13" s="19">
        <f t="shared" si="0"/>
        <v>243.57666666666668</v>
      </c>
      <c r="AI13" s="19">
        <f t="shared" si="0"/>
        <v>243.57666666666668</v>
      </c>
      <c r="AJ13" s="19">
        <f t="shared" si="0"/>
        <v>243.57666666666668</v>
      </c>
      <c r="AK13" s="19">
        <f t="shared" si="0"/>
        <v>256.35999999999996</v>
      </c>
      <c r="AL13" s="19">
        <f t="shared" si="0"/>
        <v>308.22999999999996</v>
      </c>
      <c r="AM13" s="19">
        <f t="shared" si="0"/>
        <v>243.57666666666668</v>
      </c>
      <c r="AN13" s="19">
        <f t="shared" si="0"/>
        <v>243.57666666666668</v>
      </c>
      <c r="AO13" s="19">
        <f t="shared" si="0"/>
        <v>256.35999999999996</v>
      </c>
      <c r="AP13" s="19">
        <f t="shared" si="0"/>
        <v>308.22999999999996</v>
      </c>
      <c r="AQ13" s="19">
        <f t="shared" si="0"/>
        <v>256.35999999999996</v>
      </c>
      <c r="AR13" s="19">
        <f t="shared" si="0"/>
        <v>269.14333333333332</v>
      </c>
      <c r="AS13" s="19">
        <f t="shared" si="0"/>
        <v>321.01333333333332</v>
      </c>
      <c r="AT13" s="19">
        <f t="shared" si="0"/>
        <v>308.22999999999996</v>
      </c>
      <c r="AU13" s="19">
        <f t="shared" si="0"/>
        <v>372.88333333333327</v>
      </c>
      <c r="AV13" s="19">
        <f t="shared" si="15"/>
        <v>482.56</v>
      </c>
      <c r="AW13" s="19">
        <f t="shared" si="16"/>
        <v>482.56</v>
      </c>
      <c r="AX13" s="19">
        <f t="shared" si="1"/>
        <v>482.56</v>
      </c>
      <c r="AY13" s="19">
        <f t="shared" si="2"/>
        <v>495.34333333333331</v>
      </c>
      <c r="AZ13" s="19">
        <f t="shared" si="3"/>
        <v>547.21333333333337</v>
      </c>
      <c r="BA13" s="19">
        <f t="shared" si="4"/>
        <v>482.56</v>
      </c>
      <c r="BB13" s="19">
        <f t="shared" si="5"/>
        <v>482.56</v>
      </c>
      <c r="BC13" s="19">
        <f t="shared" si="6"/>
        <v>495.34333333333331</v>
      </c>
      <c r="BD13" s="19">
        <f t="shared" si="7"/>
        <v>547.21333333333337</v>
      </c>
      <c r="BE13" s="19">
        <f t="shared" si="8"/>
        <v>495.34333333333331</v>
      </c>
      <c r="BF13" s="19">
        <f t="shared" si="9"/>
        <v>508.12666666666672</v>
      </c>
      <c r="BG13" s="19">
        <f t="shared" si="10"/>
        <v>559.99666666666656</v>
      </c>
      <c r="BH13" s="19">
        <f t="shared" si="11"/>
        <v>547.21333333333337</v>
      </c>
      <c r="BI13" s="19">
        <f t="shared" si="12"/>
        <v>611.86666666666667</v>
      </c>
      <c r="BJ13" s="19">
        <f>AF13*$C$47</f>
        <v>297.41308999999995</v>
      </c>
      <c r="BK13" s="19">
        <f t="shared" ref="BK13:CM13" si="24">AG13*$C$47</f>
        <v>595.10152000000005</v>
      </c>
      <c r="BL13" s="19">
        <f t="shared" si="24"/>
        <v>257.94769000000002</v>
      </c>
      <c r="BM13" s="19">
        <f t="shared" si="24"/>
        <v>257.94769000000002</v>
      </c>
      <c r="BN13" s="19">
        <f t="shared" si="24"/>
        <v>257.94769000000002</v>
      </c>
      <c r="BO13" s="19">
        <f t="shared" si="24"/>
        <v>271.48523999999992</v>
      </c>
      <c r="BP13" s="19">
        <f t="shared" si="24"/>
        <v>326.41556999999995</v>
      </c>
      <c r="BQ13" s="19">
        <f t="shared" si="24"/>
        <v>257.94769000000002</v>
      </c>
      <c r="BR13" s="19">
        <f t="shared" si="24"/>
        <v>257.94769000000002</v>
      </c>
      <c r="BS13" s="19">
        <f t="shared" si="24"/>
        <v>271.48523999999992</v>
      </c>
      <c r="BT13" s="19">
        <f t="shared" si="24"/>
        <v>326.41556999999995</v>
      </c>
      <c r="BU13" s="19">
        <f t="shared" si="24"/>
        <v>271.48523999999992</v>
      </c>
      <c r="BV13" s="19">
        <f t="shared" si="24"/>
        <v>285.02278999999999</v>
      </c>
      <c r="BW13" s="19">
        <f t="shared" si="24"/>
        <v>339.95311999999996</v>
      </c>
      <c r="BX13" s="19">
        <f t="shared" si="24"/>
        <v>326.41556999999995</v>
      </c>
      <c r="BY13" s="19">
        <f t="shared" si="24"/>
        <v>394.88344999999993</v>
      </c>
      <c r="BZ13" s="19">
        <f t="shared" si="24"/>
        <v>511.03103999999996</v>
      </c>
      <c r="CA13" s="19">
        <f t="shared" si="24"/>
        <v>511.03103999999996</v>
      </c>
      <c r="CB13" s="19">
        <f t="shared" si="24"/>
        <v>511.03103999999996</v>
      </c>
      <c r="CC13" s="19">
        <f t="shared" si="24"/>
        <v>524.56858999999997</v>
      </c>
      <c r="CD13" s="19">
        <f t="shared" si="24"/>
        <v>579.49892</v>
      </c>
      <c r="CE13" s="19">
        <f t="shared" si="24"/>
        <v>511.03103999999996</v>
      </c>
      <c r="CF13" s="19">
        <f t="shared" si="24"/>
        <v>511.03103999999996</v>
      </c>
      <c r="CG13" s="19">
        <f t="shared" si="24"/>
        <v>524.56858999999997</v>
      </c>
      <c r="CH13" s="19">
        <f t="shared" si="24"/>
        <v>579.49892</v>
      </c>
      <c r="CI13" s="19">
        <f t="shared" si="24"/>
        <v>524.56858999999997</v>
      </c>
      <c r="CJ13" s="19">
        <f t="shared" si="24"/>
        <v>538.10613999999998</v>
      </c>
      <c r="CK13" s="19">
        <f t="shared" si="24"/>
        <v>593.03646999999989</v>
      </c>
      <c r="CL13" s="19">
        <f t="shared" si="24"/>
        <v>579.49892</v>
      </c>
      <c r="CM13" s="19">
        <f t="shared" si="24"/>
        <v>647.96679999999992</v>
      </c>
    </row>
    <row r="14" spans="1:92" x14ac:dyDescent="0.25">
      <c r="A14" s="23" t="s">
        <v>936</v>
      </c>
      <c r="B14" s="19">
        <v>67.900000000000006</v>
      </c>
      <c r="C14" s="19">
        <v>123.44</v>
      </c>
      <c r="D14" s="19">
        <v>63.63</v>
      </c>
      <c r="E14" s="19">
        <v>77.05</v>
      </c>
      <c r="F14" s="19">
        <v>78.83</v>
      </c>
      <c r="G14" s="19">
        <v>103.95</v>
      </c>
      <c r="H14" s="19">
        <v>114.82</v>
      </c>
      <c r="I14" s="19">
        <v>65.41</v>
      </c>
      <c r="J14" s="19">
        <v>80.61</v>
      </c>
      <c r="K14" s="19">
        <v>105.73</v>
      </c>
      <c r="L14" s="19">
        <v>116.6</v>
      </c>
      <c r="M14" s="19">
        <v>88.89</v>
      </c>
      <c r="N14" s="19">
        <v>120.6</v>
      </c>
      <c r="O14" s="19">
        <v>133.11000000000001</v>
      </c>
      <c r="P14" s="19">
        <v>101.4</v>
      </c>
      <c r="Q14" s="19">
        <v>143.97999999999999</v>
      </c>
      <c r="R14" s="19">
        <v>81.540000000000006</v>
      </c>
      <c r="S14" s="19">
        <v>94.96</v>
      </c>
      <c r="T14" s="19">
        <v>96.74</v>
      </c>
      <c r="U14" s="19">
        <v>121.86</v>
      </c>
      <c r="V14" s="19">
        <v>132.72999999999999</v>
      </c>
      <c r="W14" s="19">
        <v>96.74</v>
      </c>
      <c r="X14" s="19">
        <v>113.83</v>
      </c>
      <c r="Y14" s="19">
        <v>140.65</v>
      </c>
      <c r="Z14" s="19">
        <v>151.52000000000001</v>
      </c>
      <c r="AA14" s="19">
        <v>121.86</v>
      </c>
      <c r="AB14" s="19">
        <v>155.41</v>
      </c>
      <c r="AC14" s="19">
        <v>166.28</v>
      </c>
      <c r="AD14" s="19">
        <v>132.72999999999999</v>
      </c>
      <c r="AE14" s="19">
        <v>177.15</v>
      </c>
      <c r="AF14" s="19">
        <f t="shared" si="14"/>
        <v>294.23333333333335</v>
      </c>
      <c r="AG14" s="19">
        <f t="shared" si="14"/>
        <v>534.90666666666664</v>
      </c>
      <c r="AH14" s="19">
        <f t="shared" si="0"/>
        <v>275.73</v>
      </c>
      <c r="AI14" s="19">
        <f t="shared" si="0"/>
        <v>333.88333333333333</v>
      </c>
      <c r="AJ14" s="19">
        <f t="shared" si="0"/>
        <v>341.59666666666664</v>
      </c>
      <c r="AK14" s="19">
        <f t="shared" si="0"/>
        <v>450.45000000000005</v>
      </c>
      <c r="AL14" s="19">
        <f t="shared" si="0"/>
        <v>497.55333333333328</v>
      </c>
      <c r="AM14" s="19">
        <f t="shared" si="0"/>
        <v>283.44333333333333</v>
      </c>
      <c r="AN14" s="19">
        <f t="shared" si="0"/>
        <v>349.31</v>
      </c>
      <c r="AO14" s="19">
        <f t="shared" si="0"/>
        <v>458.16333333333336</v>
      </c>
      <c r="AP14" s="19">
        <f t="shared" si="0"/>
        <v>505.26666666666665</v>
      </c>
      <c r="AQ14" s="19">
        <f t="shared" si="0"/>
        <v>385.19</v>
      </c>
      <c r="AR14" s="19">
        <f t="shared" si="0"/>
        <v>522.6</v>
      </c>
      <c r="AS14" s="19">
        <f t="shared" si="0"/>
        <v>576.81000000000006</v>
      </c>
      <c r="AT14" s="19">
        <f t="shared" si="0"/>
        <v>439.40000000000003</v>
      </c>
      <c r="AU14" s="19">
        <f t="shared" si="0"/>
        <v>623.9133333333333</v>
      </c>
      <c r="AV14" s="19">
        <f t="shared" si="15"/>
        <v>353.34</v>
      </c>
      <c r="AW14" s="19">
        <f t="shared" si="16"/>
        <v>411.49333333333334</v>
      </c>
      <c r="AX14" s="19">
        <f t="shared" si="1"/>
        <v>419.20666666666665</v>
      </c>
      <c r="AY14" s="19">
        <f t="shared" si="2"/>
        <v>528.06000000000006</v>
      </c>
      <c r="AZ14" s="19">
        <f t="shared" si="3"/>
        <v>575.1633333333333</v>
      </c>
      <c r="BA14" s="19">
        <f t="shared" si="4"/>
        <v>419.20666666666665</v>
      </c>
      <c r="BB14" s="19">
        <f t="shared" si="5"/>
        <v>493.26333333333332</v>
      </c>
      <c r="BC14" s="19">
        <f t="shared" si="6"/>
        <v>609.48333333333335</v>
      </c>
      <c r="BD14" s="19">
        <f t="shared" si="7"/>
        <v>656.5866666666667</v>
      </c>
      <c r="BE14" s="19">
        <f t="shared" si="8"/>
        <v>528.06000000000006</v>
      </c>
      <c r="BF14" s="19">
        <f t="shared" si="9"/>
        <v>673.44333333333327</v>
      </c>
      <c r="BG14" s="19">
        <f t="shared" si="10"/>
        <v>720.54666666666662</v>
      </c>
      <c r="BH14" s="19">
        <f t="shared" si="11"/>
        <v>575.1633333333333</v>
      </c>
      <c r="BI14" s="19">
        <f t="shared" si="12"/>
        <v>767.65000000000009</v>
      </c>
      <c r="BJ14" s="19">
        <f>AF14*$C$48</f>
        <v>311.00463333333335</v>
      </c>
      <c r="BK14" s="19">
        <f t="shared" ref="BK14:CM14" si="25">AG14*$C$48</f>
        <v>565.39634666666666</v>
      </c>
      <c r="BL14" s="19">
        <f t="shared" si="25"/>
        <v>291.44661000000002</v>
      </c>
      <c r="BM14" s="19">
        <f t="shared" si="25"/>
        <v>352.9146833333333</v>
      </c>
      <c r="BN14" s="19">
        <f t="shared" si="25"/>
        <v>361.06767666666661</v>
      </c>
      <c r="BO14" s="19">
        <f t="shared" si="25"/>
        <v>476.12565000000001</v>
      </c>
      <c r="BP14" s="19">
        <f t="shared" si="25"/>
        <v>525.9138733333333</v>
      </c>
      <c r="BQ14" s="19">
        <f t="shared" si="25"/>
        <v>299.59960333333333</v>
      </c>
      <c r="BR14" s="19">
        <f t="shared" si="25"/>
        <v>369.22066999999998</v>
      </c>
      <c r="BS14" s="19">
        <f t="shared" si="25"/>
        <v>484.27864333333332</v>
      </c>
      <c r="BT14" s="19">
        <f t="shared" si="25"/>
        <v>534.06686666666667</v>
      </c>
      <c r="BU14" s="19">
        <f t="shared" si="25"/>
        <v>407.14582999999999</v>
      </c>
      <c r="BV14" s="19">
        <f t="shared" si="25"/>
        <v>552.38819999999998</v>
      </c>
      <c r="BW14" s="19">
        <f t="shared" si="25"/>
        <v>609.68817000000001</v>
      </c>
      <c r="BX14" s="19">
        <f t="shared" si="25"/>
        <v>464.44580000000002</v>
      </c>
      <c r="BY14" s="19">
        <f t="shared" si="25"/>
        <v>659.47639333333325</v>
      </c>
      <c r="BZ14" s="19">
        <f t="shared" si="25"/>
        <v>373.48037999999997</v>
      </c>
      <c r="CA14" s="19">
        <f t="shared" si="25"/>
        <v>434.9484533333333</v>
      </c>
      <c r="CB14" s="19">
        <f t="shared" si="25"/>
        <v>443.10144666666662</v>
      </c>
      <c r="CC14" s="19">
        <f t="shared" si="25"/>
        <v>558.15942000000007</v>
      </c>
      <c r="CD14" s="19">
        <f t="shared" si="25"/>
        <v>607.9476433333333</v>
      </c>
      <c r="CE14" s="19">
        <f t="shared" si="25"/>
        <v>443.10144666666662</v>
      </c>
      <c r="CF14" s="19">
        <f t="shared" si="25"/>
        <v>521.37934333333328</v>
      </c>
      <c r="CG14" s="19">
        <f t="shared" si="25"/>
        <v>644.22388333333333</v>
      </c>
      <c r="CH14" s="19">
        <f t="shared" si="25"/>
        <v>694.01210666666668</v>
      </c>
      <c r="CI14" s="19">
        <f t="shared" si="25"/>
        <v>558.15942000000007</v>
      </c>
      <c r="CJ14" s="19">
        <f t="shared" si="25"/>
        <v>711.82960333333324</v>
      </c>
      <c r="CK14" s="19">
        <f t="shared" si="25"/>
        <v>761.61782666666659</v>
      </c>
      <c r="CL14" s="19">
        <f t="shared" si="25"/>
        <v>607.9476433333333</v>
      </c>
      <c r="CM14" s="19">
        <f t="shared" si="25"/>
        <v>811.40605000000005</v>
      </c>
    </row>
    <row r="15" spans="1:92" x14ac:dyDescent="0.25">
      <c r="A15" s="23" t="s">
        <v>937</v>
      </c>
      <c r="B15" s="19">
        <f>SUM(B5:B14)</f>
        <v>265.93</v>
      </c>
      <c r="C15" s="19">
        <f t="shared" ref="C15:AE15" si="26">SUM(C5:C14)</f>
        <v>469.36000000000007</v>
      </c>
      <c r="D15" s="19">
        <f t="shared" si="26"/>
        <v>296.10000000000002</v>
      </c>
      <c r="E15" s="19">
        <f t="shared" si="26"/>
        <v>359.02000000000004</v>
      </c>
      <c r="F15" s="19">
        <f t="shared" si="26"/>
        <v>355.11999999999995</v>
      </c>
      <c r="G15" s="19">
        <f t="shared" si="26"/>
        <v>386.21</v>
      </c>
      <c r="H15" s="19">
        <f t="shared" si="26"/>
        <v>432.82</v>
      </c>
      <c r="I15" s="19">
        <f t="shared" si="26"/>
        <v>291.85000000000002</v>
      </c>
      <c r="J15" s="19">
        <f t="shared" si="26"/>
        <v>350.63</v>
      </c>
      <c r="K15" s="19">
        <f t="shared" si="26"/>
        <v>381.91999999999996</v>
      </c>
      <c r="L15" s="19">
        <f t="shared" si="26"/>
        <v>428.56999999999994</v>
      </c>
      <c r="M15" s="19">
        <f t="shared" si="26"/>
        <v>321.43</v>
      </c>
      <c r="N15" s="19">
        <f t="shared" si="26"/>
        <v>402.86</v>
      </c>
      <c r="O15" s="19">
        <f t="shared" si="26"/>
        <v>451.18</v>
      </c>
      <c r="P15" s="19">
        <f t="shared" si="26"/>
        <v>369.67999999999995</v>
      </c>
      <c r="Q15" s="19">
        <f t="shared" si="26"/>
        <v>497.78999999999996</v>
      </c>
      <c r="R15" s="19">
        <f t="shared" si="26"/>
        <v>428.81</v>
      </c>
      <c r="S15" s="19">
        <f t="shared" si="26"/>
        <v>490.08</v>
      </c>
      <c r="T15" s="19">
        <f t="shared" si="26"/>
        <v>486.18</v>
      </c>
      <c r="U15" s="19">
        <f t="shared" si="26"/>
        <v>517.27</v>
      </c>
      <c r="V15" s="19">
        <f t="shared" si="26"/>
        <v>563.88</v>
      </c>
      <c r="W15" s="19">
        <f t="shared" si="26"/>
        <v>486.18</v>
      </c>
      <c r="X15" s="19">
        <f t="shared" si="26"/>
        <v>548.34</v>
      </c>
      <c r="Y15" s="19">
        <f t="shared" si="26"/>
        <v>582.29</v>
      </c>
      <c r="Z15" s="19">
        <f t="shared" si="26"/>
        <v>628.93999999999994</v>
      </c>
      <c r="AA15" s="19">
        <f t="shared" si="26"/>
        <v>517.27</v>
      </c>
      <c r="AB15" s="19">
        <f t="shared" si="26"/>
        <v>602.99</v>
      </c>
      <c r="AC15" s="19">
        <f t="shared" si="26"/>
        <v>649.66999999999996</v>
      </c>
      <c r="AD15" s="19">
        <f t="shared" si="26"/>
        <v>563.88</v>
      </c>
      <c r="AE15" s="19">
        <f t="shared" si="26"/>
        <v>696.28000000000009</v>
      </c>
      <c r="AF15" s="19">
        <f t="shared" si="14"/>
        <v>1152.3633333333335</v>
      </c>
      <c r="AG15" s="19">
        <f t="shared" si="14"/>
        <v>2033.8933333333337</v>
      </c>
      <c r="AH15" s="19">
        <f t="shared" si="0"/>
        <v>1283.1000000000001</v>
      </c>
      <c r="AI15" s="19">
        <f t="shared" si="0"/>
        <v>1555.7533333333333</v>
      </c>
      <c r="AJ15" s="19">
        <f t="shared" si="0"/>
        <v>1538.8533333333332</v>
      </c>
      <c r="AK15" s="19">
        <f t="shared" si="0"/>
        <v>1673.5766666666666</v>
      </c>
      <c r="AL15" s="19">
        <f t="shared" si="0"/>
        <v>1875.5533333333333</v>
      </c>
      <c r="AM15" s="19">
        <f t="shared" si="0"/>
        <v>1264.6833333333334</v>
      </c>
      <c r="AN15" s="19">
        <f t="shared" si="0"/>
        <v>1519.3966666666665</v>
      </c>
      <c r="AO15" s="19">
        <f t="shared" si="0"/>
        <v>1654.9866666666665</v>
      </c>
      <c r="AP15" s="19">
        <f t="shared" si="0"/>
        <v>1857.1366666666663</v>
      </c>
      <c r="AQ15" s="19">
        <f t="shared" si="0"/>
        <v>1392.8633333333335</v>
      </c>
      <c r="AR15" s="19">
        <f t="shared" si="0"/>
        <v>1745.7266666666667</v>
      </c>
      <c r="AS15" s="19">
        <f t="shared" si="0"/>
        <v>1955.1133333333335</v>
      </c>
      <c r="AT15" s="19">
        <f t="shared" si="0"/>
        <v>1601.9466666666665</v>
      </c>
      <c r="AU15" s="19">
        <f t="shared" si="0"/>
        <v>2157.0899999999997</v>
      </c>
      <c r="AV15" s="19">
        <f t="shared" si="15"/>
        <v>1858.1766666666665</v>
      </c>
      <c r="AW15" s="19">
        <f t="shared" si="16"/>
        <v>2123.6799999999998</v>
      </c>
      <c r="AX15" s="19">
        <f t="shared" si="1"/>
        <v>2106.7800000000002</v>
      </c>
      <c r="AY15" s="19">
        <f t="shared" si="2"/>
        <v>2241.5033333333336</v>
      </c>
      <c r="AZ15" s="19">
        <f t="shared" si="3"/>
        <v>2443.48</v>
      </c>
      <c r="BA15" s="19">
        <f t="shared" si="4"/>
        <v>2106.7800000000002</v>
      </c>
      <c r="BB15" s="19">
        <f t="shared" si="5"/>
        <v>2376.14</v>
      </c>
      <c r="BC15" s="19">
        <f t="shared" si="6"/>
        <v>2523.2566666666667</v>
      </c>
      <c r="BD15" s="19">
        <f t="shared" si="7"/>
        <v>2725.4066666666663</v>
      </c>
      <c r="BE15" s="19">
        <f t="shared" si="8"/>
        <v>2241.5033333333336</v>
      </c>
      <c r="BF15" s="19">
        <f t="shared" si="9"/>
        <v>2612.9566666666665</v>
      </c>
      <c r="BG15" s="19">
        <f t="shared" si="10"/>
        <v>2815.2366666666662</v>
      </c>
      <c r="BH15" s="19">
        <f t="shared" si="11"/>
        <v>2443.48</v>
      </c>
      <c r="BI15" s="19">
        <f t="shared" si="12"/>
        <v>3017.2133333333336</v>
      </c>
      <c r="BJ15" s="19">
        <f>SUM(BJ5:BJ14)</f>
        <v>1277.0917033333335</v>
      </c>
      <c r="BK15" s="19">
        <f t="shared" ref="BK15:CM15" si="27">SUM(BK5:BK14)</f>
        <v>2244.7168466666672</v>
      </c>
      <c r="BL15" s="19">
        <f t="shared" si="27"/>
        <v>1426.9399299999998</v>
      </c>
      <c r="BM15" s="19">
        <f t="shared" si="27"/>
        <v>1735.1753033333334</v>
      </c>
      <c r="BN15" s="19">
        <f t="shared" si="27"/>
        <v>1714.5010133333333</v>
      </c>
      <c r="BO15" s="19">
        <f t="shared" si="27"/>
        <v>1859.9304533333334</v>
      </c>
      <c r="BP15" s="19">
        <f t="shared" si="27"/>
        <v>2080.9483066666667</v>
      </c>
      <c r="BQ15" s="19">
        <f t="shared" si="27"/>
        <v>1404.4456399999999</v>
      </c>
      <c r="BR15" s="19">
        <f t="shared" si="27"/>
        <v>1690.7682566666665</v>
      </c>
      <c r="BS15" s="19">
        <f t="shared" si="27"/>
        <v>1837.2376966666666</v>
      </c>
      <c r="BT15" s="19">
        <f t="shared" si="27"/>
        <v>2058.4540166666666</v>
      </c>
      <c r="BU15" s="19">
        <f t="shared" si="27"/>
        <v>1542.9058666666667</v>
      </c>
      <c r="BV15" s="19">
        <f t="shared" si="27"/>
        <v>1936.1052533333332</v>
      </c>
      <c r="BW15" s="19">
        <f t="shared" si="27"/>
        <v>2164.9893200000001</v>
      </c>
      <c r="BX15" s="19">
        <f t="shared" si="27"/>
        <v>1771.4354666666666</v>
      </c>
      <c r="BY15" s="19">
        <f t="shared" si="27"/>
        <v>2386.0071733333334</v>
      </c>
      <c r="BZ15" s="19">
        <f t="shared" si="27"/>
        <v>2064.0689333333335</v>
      </c>
      <c r="CA15" s="19">
        <f t="shared" si="27"/>
        <v>2363.8137900000002</v>
      </c>
      <c r="CB15" s="19">
        <f t="shared" si="27"/>
        <v>2343.1394999999998</v>
      </c>
      <c r="CC15" s="19">
        <f t="shared" si="27"/>
        <v>2488.5689399999997</v>
      </c>
      <c r="CD15" s="19">
        <f t="shared" si="27"/>
        <v>2709.5867933333334</v>
      </c>
      <c r="CE15" s="19">
        <f t="shared" si="27"/>
        <v>2343.1394999999998</v>
      </c>
      <c r="CF15" s="19">
        <f t="shared" si="27"/>
        <v>2645.9046466666668</v>
      </c>
      <c r="CG15" s="19">
        <f t="shared" si="27"/>
        <v>2804.9238533333328</v>
      </c>
      <c r="CH15" s="19">
        <f t="shared" si="27"/>
        <v>3026.1401733333328</v>
      </c>
      <c r="CI15" s="19">
        <f t="shared" si="27"/>
        <v>2488.5689399999997</v>
      </c>
      <c r="CJ15" s="19">
        <f t="shared" si="27"/>
        <v>2902.7450399999993</v>
      </c>
      <c r="CK15" s="19">
        <f t="shared" si="27"/>
        <v>3124.1173599999997</v>
      </c>
      <c r="CL15" s="19">
        <f t="shared" si="27"/>
        <v>2709.5867933333334</v>
      </c>
      <c r="CM15" s="19">
        <f t="shared" si="27"/>
        <v>3345.1352133333335</v>
      </c>
      <c r="CN15" s="19"/>
    </row>
    <row r="16" spans="1:92" x14ac:dyDescent="0.25">
      <c r="E16" s="21">
        <f>E15-D15</f>
        <v>62.920000000000016</v>
      </c>
      <c r="F16" s="21">
        <f>F15-D15</f>
        <v>59.019999999999925</v>
      </c>
      <c r="G16" s="21"/>
      <c r="H16" s="21"/>
      <c r="I16" s="21">
        <f>AVERAGE(E16:H16)</f>
        <v>60.96999999999997</v>
      </c>
    </row>
    <row r="17" spans="1:91" x14ac:dyDescent="0.25">
      <c r="G17" s="21"/>
      <c r="H17" s="21"/>
      <c r="K17" s="21"/>
      <c r="L17" s="21"/>
      <c r="P17" s="21"/>
      <c r="U17" s="21"/>
      <c r="V17" s="21"/>
    </row>
    <row r="18" spans="1:91" x14ac:dyDescent="0.25">
      <c r="A18" s="71"/>
      <c r="B18" s="282" t="s">
        <v>1150</v>
      </c>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t="s">
        <v>1150</v>
      </c>
      <c r="AG18" s="282"/>
      <c r="AH18" s="282"/>
      <c r="AI18" s="282"/>
      <c r="AJ18" s="282"/>
      <c r="AK18" s="282"/>
      <c r="AL18" s="282"/>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t="s">
        <v>1202</v>
      </c>
      <c r="BK18" s="282"/>
      <c r="BL18" s="282"/>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row>
    <row r="19" spans="1:91" x14ac:dyDescent="0.25">
      <c r="A19" s="22" t="s">
        <v>1183</v>
      </c>
      <c r="B19" s="23" t="s">
        <v>938</v>
      </c>
      <c r="C19" s="23" t="s">
        <v>939</v>
      </c>
      <c r="D19" s="23" t="s">
        <v>1151</v>
      </c>
      <c r="E19" s="23" t="s">
        <v>1152</v>
      </c>
      <c r="F19" s="23" t="s">
        <v>1153</v>
      </c>
      <c r="G19" s="23" t="s">
        <v>1154</v>
      </c>
      <c r="H19" s="23" t="s">
        <v>1155</v>
      </c>
      <c r="I19" s="23" t="s">
        <v>1156</v>
      </c>
      <c r="J19" s="23" t="s">
        <v>1157</v>
      </c>
      <c r="K19" s="23" t="s">
        <v>1158</v>
      </c>
      <c r="L19" s="23" t="s">
        <v>1159</v>
      </c>
      <c r="M19" s="23" t="s">
        <v>1160</v>
      </c>
      <c r="N19" s="23" t="s">
        <v>1161</v>
      </c>
      <c r="O19" s="23" t="s">
        <v>1162</v>
      </c>
      <c r="P19" s="23" t="s">
        <v>1163</v>
      </c>
      <c r="Q19" s="23" t="s">
        <v>1164</v>
      </c>
      <c r="R19" s="23" t="s">
        <v>1165</v>
      </c>
      <c r="S19" s="23" t="s">
        <v>1166</v>
      </c>
      <c r="T19" s="23" t="s">
        <v>1167</v>
      </c>
      <c r="U19" s="23" t="s">
        <v>1168</v>
      </c>
      <c r="V19" s="23" t="s">
        <v>1169</v>
      </c>
      <c r="W19" s="23" t="s">
        <v>1170</v>
      </c>
      <c r="X19" s="23" t="s">
        <v>1171</v>
      </c>
      <c r="Y19" s="23" t="s">
        <v>1172</v>
      </c>
      <c r="Z19" s="23" t="s">
        <v>1173</v>
      </c>
      <c r="AA19" s="23" t="s">
        <v>1174</v>
      </c>
      <c r="AB19" s="23" t="s">
        <v>1175</v>
      </c>
      <c r="AC19" s="23" t="s">
        <v>1176</v>
      </c>
      <c r="AD19" s="23" t="s">
        <v>1177</v>
      </c>
      <c r="AE19" s="23" t="s">
        <v>1178</v>
      </c>
      <c r="AF19" s="23" t="s">
        <v>938</v>
      </c>
      <c r="AG19" s="23" t="s">
        <v>939</v>
      </c>
      <c r="AH19" s="23" t="s">
        <v>1151</v>
      </c>
      <c r="AI19" s="23" t="s">
        <v>1152</v>
      </c>
      <c r="AJ19" s="23" t="s">
        <v>1153</v>
      </c>
      <c r="AK19" s="23" t="s">
        <v>1154</v>
      </c>
      <c r="AL19" s="23" t="s">
        <v>1155</v>
      </c>
      <c r="AM19" s="23" t="s">
        <v>1156</v>
      </c>
      <c r="AN19" s="23" t="s">
        <v>1157</v>
      </c>
      <c r="AO19" s="23" t="s">
        <v>1158</v>
      </c>
      <c r="AP19" s="23" t="s">
        <v>1159</v>
      </c>
      <c r="AQ19" s="23" t="s">
        <v>1160</v>
      </c>
      <c r="AR19" s="23" t="s">
        <v>1161</v>
      </c>
      <c r="AS19" s="23" t="s">
        <v>1162</v>
      </c>
      <c r="AT19" s="23" t="s">
        <v>1163</v>
      </c>
      <c r="AU19" s="23" t="s">
        <v>1164</v>
      </c>
      <c r="AV19" s="23" t="s">
        <v>1165</v>
      </c>
      <c r="AW19" s="23" t="s">
        <v>1166</v>
      </c>
      <c r="AX19" s="23" t="s">
        <v>1167</v>
      </c>
      <c r="AY19" s="23" t="s">
        <v>1168</v>
      </c>
      <c r="AZ19" s="23" t="s">
        <v>1169</v>
      </c>
      <c r="BA19" s="23" t="s">
        <v>1170</v>
      </c>
      <c r="BB19" s="23" t="s">
        <v>1171</v>
      </c>
      <c r="BC19" s="23" t="s">
        <v>1172</v>
      </c>
      <c r="BD19" s="23" t="s">
        <v>1173</v>
      </c>
      <c r="BE19" s="23" t="s">
        <v>1174</v>
      </c>
      <c r="BF19" s="23" t="s">
        <v>1175</v>
      </c>
      <c r="BG19" s="23" t="s">
        <v>1176</v>
      </c>
      <c r="BH19" s="23" t="s">
        <v>1177</v>
      </c>
      <c r="BI19" s="23" t="s">
        <v>1178</v>
      </c>
      <c r="BJ19" s="23" t="s">
        <v>938</v>
      </c>
      <c r="BK19" s="23" t="s">
        <v>939</v>
      </c>
      <c r="BL19" s="23" t="s">
        <v>1151</v>
      </c>
      <c r="BM19" s="23" t="s">
        <v>1152</v>
      </c>
      <c r="BN19" s="23" t="s">
        <v>1153</v>
      </c>
      <c r="BO19" s="23" t="s">
        <v>1154</v>
      </c>
      <c r="BP19" s="23" t="s">
        <v>1155</v>
      </c>
      <c r="BQ19" s="23" t="s">
        <v>1156</v>
      </c>
      <c r="BR19" s="23" t="s">
        <v>1157</v>
      </c>
      <c r="BS19" s="23" t="s">
        <v>1158</v>
      </c>
      <c r="BT19" s="23" t="s">
        <v>1159</v>
      </c>
      <c r="BU19" s="23" t="s">
        <v>1160</v>
      </c>
      <c r="BV19" s="23" t="s">
        <v>1161</v>
      </c>
      <c r="BW19" s="23" t="s">
        <v>1162</v>
      </c>
      <c r="BX19" s="23" t="s">
        <v>1163</v>
      </c>
      <c r="BY19" s="23" t="s">
        <v>1164</v>
      </c>
      <c r="BZ19" s="23" t="s">
        <v>1165</v>
      </c>
      <c r="CA19" s="23" t="s">
        <v>1166</v>
      </c>
      <c r="CB19" s="23" t="s">
        <v>1167</v>
      </c>
      <c r="CC19" s="23" t="s">
        <v>1168</v>
      </c>
      <c r="CD19" s="23" t="s">
        <v>1169</v>
      </c>
      <c r="CE19" s="23" t="s">
        <v>1170</v>
      </c>
      <c r="CF19" s="23" t="s">
        <v>1171</v>
      </c>
      <c r="CG19" s="23" t="s">
        <v>1172</v>
      </c>
      <c r="CH19" s="23" t="s">
        <v>1173</v>
      </c>
      <c r="CI19" s="23" t="s">
        <v>1174</v>
      </c>
      <c r="CJ19" s="23" t="s">
        <v>1175</v>
      </c>
      <c r="CK19" s="23" t="s">
        <v>1176</v>
      </c>
      <c r="CL19" s="23" t="s">
        <v>1177</v>
      </c>
      <c r="CM19" s="23" t="s">
        <v>1178</v>
      </c>
    </row>
    <row r="20" spans="1:91" x14ac:dyDescent="0.25">
      <c r="A20" s="23" t="s">
        <v>69</v>
      </c>
      <c r="B20" s="19">
        <v>56.01</v>
      </c>
      <c r="C20" s="19">
        <v>94.57</v>
      </c>
      <c r="D20" s="19">
        <v>61.81</v>
      </c>
      <c r="E20" s="19">
        <v>80.61</v>
      </c>
      <c r="F20" s="19">
        <v>79.17</v>
      </c>
      <c r="G20" s="19">
        <v>88.35</v>
      </c>
      <c r="H20" s="19">
        <v>92.07</v>
      </c>
      <c r="I20" s="19">
        <v>60.37</v>
      </c>
      <c r="J20" s="19">
        <v>77.73</v>
      </c>
      <c r="K20" s="19">
        <v>86.91</v>
      </c>
      <c r="L20" s="19">
        <v>90.63</v>
      </c>
      <c r="M20" s="19">
        <v>69.55</v>
      </c>
      <c r="N20" s="19">
        <v>96.09</v>
      </c>
      <c r="O20" s="19">
        <v>99.81</v>
      </c>
      <c r="P20" s="19">
        <v>73.27</v>
      </c>
      <c r="Q20" s="19">
        <v>103.53</v>
      </c>
      <c r="R20" s="19">
        <v>95.94</v>
      </c>
      <c r="S20" s="19">
        <v>113.17</v>
      </c>
      <c r="T20" s="19">
        <v>111.73</v>
      </c>
      <c r="U20" s="19">
        <v>120.91</v>
      </c>
      <c r="V20" s="19">
        <v>124.63</v>
      </c>
      <c r="W20" s="19">
        <v>94.5</v>
      </c>
      <c r="X20" s="19">
        <v>110.29</v>
      </c>
      <c r="Y20" s="19">
        <v>119.47</v>
      </c>
      <c r="Z20" s="19">
        <v>123.19</v>
      </c>
      <c r="AA20" s="19">
        <v>103.68</v>
      </c>
      <c r="AB20" s="19">
        <v>128.65</v>
      </c>
      <c r="AC20" s="19">
        <v>132.37</v>
      </c>
      <c r="AD20" s="19">
        <v>107.4</v>
      </c>
      <c r="AE20" s="19">
        <v>136.09</v>
      </c>
      <c r="AF20" s="19">
        <f>(B20*52)/12</f>
        <v>242.71</v>
      </c>
      <c r="AG20" s="19">
        <f t="shared" ref="AG20:BI28" si="28">(C20*52)/12</f>
        <v>409.80333333333328</v>
      </c>
      <c r="AH20" s="19">
        <f t="shared" si="28"/>
        <v>267.84333333333331</v>
      </c>
      <c r="AI20" s="19">
        <f t="shared" si="28"/>
        <v>349.31</v>
      </c>
      <c r="AJ20" s="19">
        <f t="shared" si="28"/>
        <v>343.07</v>
      </c>
      <c r="AK20" s="19">
        <f t="shared" si="28"/>
        <v>382.84999999999997</v>
      </c>
      <c r="AL20" s="19">
        <f t="shared" si="28"/>
        <v>398.96999999999997</v>
      </c>
      <c r="AM20" s="19">
        <f t="shared" si="28"/>
        <v>261.6033333333333</v>
      </c>
      <c r="AN20" s="19">
        <f t="shared" si="28"/>
        <v>336.83</v>
      </c>
      <c r="AO20" s="19">
        <f t="shared" si="28"/>
        <v>376.60999999999996</v>
      </c>
      <c r="AP20" s="19">
        <f t="shared" si="28"/>
        <v>392.73</v>
      </c>
      <c r="AQ20" s="19">
        <f t="shared" si="28"/>
        <v>301.38333333333333</v>
      </c>
      <c r="AR20" s="19">
        <f t="shared" si="28"/>
        <v>416.39000000000004</v>
      </c>
      <c r="AS20" s="19">
        <f t="shared" si="28"/>
        <v>432.51</v>
      </c>
      <c r="AT20" s="19">
        <f t="shared" si="28"/>
        <v>317.50333333333333</v>
      </c>
      <c r="AU20" s="19">
        <f t="shared" si="28"/>
        <v>448.63000000000005</v>
      </c>
      <c r="AV20" s="19">
        <f t="shared" si="28"/>
        <v>415.74</v>
      </c>
      <c r="AW20" s="19">
        <f t="shared" si="28"/>
        <v>490.40333333333336</v>
      </c>
      <c r="AX20" s="19">
        <f t="shared" si="28"/>
        <v>484.16333333333336</v>
      </c>
      <c r="AY20" s="19">
        <f t="shared" si="28"/>
        <v>523.94333333333327</v>
      </c>
      <c r="AZ20" s="19">
        <f t="shared" si="28"/>
        <v>540.06333333333339</v>
      </c>
      <c r="BA20" s="19">
        <f t="shared" si="28"/>
        <v>409.5</v>
      </c>
      <c r="BB20" s="19">
        <f t="shared" si="28"/>
        <v>477.92333333333335</v>
      </c>
      <c r="BC20" s="19">
        <f t="shared" si="28"/>
        <v>517.70333333333326</v>
      </c>
      <c r="BD20" s="19">
        <f t="shared" si="28"/>
        <v>533.82333333333338</v>
      </c>
      <c r="BE20" s="19">
        <f t="shared" si="28"/>
        <v>449.28000000000003</v>
      </c>
      <c r="BF20" s="19">
        <f t="shared" si="28"/>
        <v>557.48333333333335</v>
      </c>
      <c r="BG20" s="19">
        <f t="shared" si="28"/>
        <v>573.60333333333335</v>
      </c>
      <c r="BH20" s="19">
        <f t="shared" si="28"/>
        <v>465.40000000000003</v>
      </c>
      <c r="BI20" s="19">
        <f t="shared" si="28"/>
        <v>589.72333333333336</v>
      </c>
      <c r="BJ20" s="19">
        <f>AF20*$C$37</f>
        <v>288.82490000000001</v>
      </c>
      <c r="BK20" s="19">
        <f t="shared" ref="BK20" si="29">AG20*$C$37</f>
        <v>487.66596666666658</v>
      </c>
      <c r="BL20" s="19">
        <f t="shared" ref="BL20" si="30">AH20*$C$37</f>
        <v>318.7335666666666</v>
      </c>
      <c r="BM20" s="19">
        <f t="shared" ref="BM20" si="31">AI20*$C$37</f>
        <v>415.6789</v>
      </c>
      <c r="BN20" s="19">
        <f t="shared" ref="BN20" si="32">AJ20*$C$37</f>
        <v>408.25329999999997</v>
      </c>
      <c r="BO20" s="19">
        <f t="shared" ref="BO20" si="33">AK20*$C$37</f>
        <v>455.59149999999994</v>
      </c>
      <c r="BP20" s="19">
        <f t="shared" ref="BP20" si="34">AL20*$C$37</f>
        <v>474.77429999999993</v>
      </c>
      <c r="BQ20" s="19">
        <f t="shared" ref="BQ20" si="35">AM20*$C$37</f>
        <v>311.30796666666663</v>
      </c>
      <c r="BR20" s="19">
        <f t="shared" ref="BR20" si="36">AN20*$C$37</f>
        <v>400.82769999999994</v>
      </c>
      <c r="BS20" s="19">
        <f t="shared" ref="BS20" si="37">AO20*$C$37</f>
        <v>448.16589999999991</v>
      </c>
      <c r="BT20" s="19">
        <f t="shared" ref="BT20" si="38">AP20*$C$37</f>
        <v>467.34870000000001</v>
      </c>
      <c r="BU20" s="19">
        <f t="shared" ref="BU20" si="39">AQ20*$C$37</f>
        <v>358.64616666666666</v>
      </c>
      <c r="BV20" s="19">
        <f t="shared" ref="BV20" si="40">AR20*$C$37</f>
        <v>495.50410000000005</v>
      </c>
      <c r="BW20" s="19">
        <f t="shared" ref="BW20" si="41">AS20*$C$37</f>
        <v>514.68689999999992</v>
      </c>
      <c r="BX20" s="19">
        <f t="shared" ref="BX20" si="42">AT20*$C$37</f>
        <v>377.82896666666664</v>
      </c>
      <c r="BY20" s="19">
        <f t="shared" ref="BY20" si="43">AU20*$C$37</f>
        <v>533.86970000000008</v>
      </c>
      <c r="BZ20" s="19">
        <f t="shared" ref="BZ20" si="44">AV20*$C$37</f>
        <v>494.73059999999998</v>
      </c>
      <c r="CA20" s="19">
        <f t="shared" ref="CA20" si="45">AW20*$C$37</f>
        <v>583.57996666666668</v>
      </c>
      <c r="CB20" s="19">
        <f t="shared" ref="CB20" si="46">AX20*$C$37</f>
        <v>576.15436666666665</v>
      </c>
      <c r="CC20" s="19">
        <f t="shared" ref="CC20" si="47">AY20*$C$37</f>
        <v>623.49256666666656</v>
      </c>
      <c r="CD20" s="19">
        <f t="shared" ref="CD20" si="48">AZ20*$C$37</f>
        <v>642.67536666666672</v>
      </c>
      <c r="CE20" s="19">
        <f t="shared" ref="CE20" si="49">BA20*$C$37</f>
        <v>487.30499999999995</v>
      </c>
      <c r="CF20" s="19">
        <f t="shared" ref="CF20" si="50">BB20*$C$37</f>
        <v>568.72876666666662</v>
      </c>
      <c r="CG20" s="19">
        <f t="shared" ref="CG20" si="51">BC20*$C$37</f>
        <v>616.06696666666653</v>
      </c>
      <c r="CH20" s="19">
        <f t="shared" ref="CH20" si="52">BD20*$C$37</f>
        <v>635.24976666666669</v>
      </c>
      <c r="CI20" s="19">
        <f t="shared" ref="CI20" si="53">BE20*$C$37</f>
        <v>534.64319999999998</v>
      </c>
      <c r="CJ20" s="19">
        <f t="shared" ref="CJ20" si="54">BF20*$C$37</f>
        <v>663.40516666666667</v>
      </c>
      <c r="CK20" s="19">
        <f t="shared" ref="CK20" si="55">BG20*$C$37</f>
        <v>682.58796666666672</v>
      </c>
      <c r="CL20" s="19">
        <f t="shared" ref="CL20" si="56">BH20*$C$37</f>
        <v>553.82600000000002</v>
      </c>
      <c r="CM20" s="19">
        <f t="shared" ref="CM20" si="57">BI20*$C$37</f>
        <v>701.77076666666665</v>
      </c>
    </row>
    <row r="21" spans="1:91" x14ac:dyDescent="0.25">
      <c r="A21" s="23" t="s">
        <v>935</v>
      </c>
      <c r="B21" s="19">
        <v>5.45</v>
      </c>
      <c r="C21" s="19">
        <v>10.82</v>
      </c>
      <c r="D21" s="19">
        <v>5.49</v>
      </c>
      <c r="E21" s="19">
        <v>5.49</v>
      </c>
      <c r="F21" s="19">
        <v>5.49</v>
      </c>
      <c r="G21" s="19">
        <v>5.49</v>
      </c>
      <c r="H21" s="19">
        <v>5.49</v>
      </c>
      <c r="I21" s="19">
        <v>5.49</v>
      </c>
      <c r="J21" s="19">
        <v>5.49</v>
      </c>
      <c r="K21" s="19">
        <v>5.49</v>
      </c>
      <c r="L21" s="19">
        <v>5.49</v>
      </c>
      <c r="M21" s="19">
        <v>5.49</v>
      </c>
      <c r="N21" s="19">
        <v>5.49</v>
      </c>
      <c r="O21" s="19">
        <v>5.49</v>
      </c>
      <c r="P21" s="19">
        <v>5.49</v>
      </c>
      <c r="Q21" s="19">
        <v>5.49</v>
      </c>
      <c r="R21" s="19">
        <v>10.64</v>
      </c>
      <c r="S21" s="19">
        <v>10.64</v>
      </c>
      <c r="T21" s="19">
        <v>10.64</v>
      </c>
      <c r="U21" s="19">
        <v>10.64</v>
      </c>
      <c r="V21" s="19">
        <v>10.64</v>
      </c>
      <c r="W21" s="19">
        <v>10.64</v>
      </c>
      <c r="X21" s="19">
        <v>10.64</v>
      </c>
      <c r="Y21" s="19">
        <v>10.64</v>
      </c>
      <c r="Z21" s="19">
        <v>10.64</v>
      </c>
      <c r="AA21" s="19">
        <v>10.64</v>
      </c>
      <c r="AB21" s="19">
        <v>10.64</v>
      </c>
      <c r="AC21" s="19">
        <v>10.64</v>
      </c>
      <c r="AD21" s="19">
        <v>10.64</v>
      </c>
      <c r="AE21" s="19">
        <v>10.64</v>
      </c>
      <c r="AF21" s="19">
        <f t="shared" ref="AF21:AF30" si="58">(B21*52)/12</f>
        <v>23.616666666666671</v>
      </c>
      <c r="AG21" s="19">
        <f t="shared" si="28"/>
        <v>46.886666666666663</v>
      </c>
      <c r="AH21" s="19">
        <f t="shared" si="28"/>
        <v>23.790000000000003</v>
      </c>
      <c r="AI21" s="19">
        <f t="shared" si="28"/>
        <v>23.790000000000003</v>
      </c>
      <c r="AJ21" s="19">
        <f t="shared" si="28"/>
        <v>23.790000000000003</v>
      </c>
      <c r="AK21" s="19">
        <f t="shared" si="28"/>
        <v>23.790000000000003</v>
      </c>
      <c r="AL21" s="19">
        <f t="shared" si="28"/>
        <v>23.790000000000003</v>
      </c>
      <c r="AM21" s="19">
        <f t="shared" si="28"/>
        <v>23.790000000000003</v>
      </c>
      <c r="AN21" s="19">
        <f t="shared" si="28"/>
        <v>23.790000000000003</v>
      </c>
      <c r="AO21" s="19">
        <f t="shared" si="28"/>
        <v>23.790000000000003</v>
      </c>
      <c r="AP21" s="19">
        <f t="shared" si="28"/>
        <v>23.790000000000003</v>
      </c>
      <c r="AQ21" s="19">
        <f t="shared" si="28"/>
        <v>23.790000000000003</v>
      </c>
      <c r="AR21" s="19">
        <f t="shared" si="28"/>
        <v>23.790000000000003</v>
      </c>
      <c r="AS21" s="19">
        <f t="shared" si="28"/>
        <v>23.790000000000003</v>
      </c>
      <c r="AT21" s="19">
        <f t="shared" si="28"/>
        <v>23.790000000000003</v>
      </c>
      <c r="AU21" s="19">
        <f t="shared" si="28"/>
        <v>23.790000000000003</v>
      </c>
      <c r="AV21" s="19">
        <f t="shared" si="28"/>
        <v>46.106666666666662</v>
      </c>
      <c r="AW21" s="19">
        <f t="shared" si="28"/>
        <v>46.106666666666662</v>
      </c>
      <c r="AX21" s="19">
        <f t="shared" si="28"/>
        <v>46.106666666666662</v>
      </c>
      <c r="AY21" s="19">
        <f t="shared" si="28"/>
        <v>46.106666666666662</v>
      </c>
      <c r="AZ21" s="19">
        <f t="shared" si="28"/>
        <v>46.106666666666662</v>
      </c>
      <c r="BA21" s="19">
        <f t="shared" si="28"/>
        <v>46.106666666666662</v>
      </c>
      <c r="BB21" s="19">
        <f t="shared" si="28"/>
        <v>46.106666666666662</v>
      </c>
      <c r="BC21" s="19">
        <f t="shared" si="28"/>
        <v>46.106666666666662</v>
      </c>
      <c r="BD21" s="19">
        <f t="shared" si="28"/>
        <v>46.106666666666662</v>
      </c>
      <c r="BE21" s="19">
        <f t="shared" si="28"/>
        <v>46.106666666666662</v>
      </c>
      <c r="BF21" s="19">
        <f t="shared" si="28"/>
        <v>46.106666666666662</v>
      </c>
      <c r="BG21" s="19">
        <f t="shared" si="28"/>
        <v>46.106666666666662</v>
      </c>
      <c r="BH21" s="19">
        <f t="shared" si="28"/>
        <v>46.106666666666662</v>
      </c>
      <c r="BI21" s="19">
        <f t="shared" si="28"/>
        <v>46.106666666666662</v>
      </c>
      <c r="BJ21" s="19">
        <f>AF21*$C$38</f>
        <v>28.103833333333338</v>
      </c>
      <c r="BK21" s="19">
        <f t="shared" ref="BK21" si="59">AG21*$C$38</f>
        <v>55.795133333333325</v>
      </c>
      <c r="BL21" s="19">
        <f t="shared" ref="BL21" si="60">AH21*$C$38</f>
        <v>28.310100000000002</v>
      </c>
      <c r="BM21" s="19">
        <f t="shared" ref="BM21" si="61">AI21*$C$38</f>
        <v>28.310100000000002</v>
      </c>
      <c r="BN21" s="19">
        <f t="shared" ref="BN21" si="62">AJ21*$C$38</f>
        <v>28.310100000000002</v>
      </c>
      <c r="BO21" s="19">
        <f t="shared" ref="BO21" si="63">AK21*$C$38</f>
        <v>28.310100000000002</v>
      </c>
      <c r="BP21" s="19">
        <f t="shared" ref="BP21" si="64">AL21*$C$38</f>
        <v>28.310100000000002</v>
      </c>
      <c r="BQ21" s="19">
        <f t="shared" ref="BQ21" si="65">AM21*$C$38</f>
        <v>28.310100000000002</v>
      </c>
      <c r="BR21" s="19">
        <f t="shared" ref="BR21" si="66">AN21*$C$38</f>
        <v>28.310100000000002</v>
      </c>
      <c r="BS21" s="19">
        <f t="shared" ref="BS21" si="67">AO21*$C$38</f>
        <v>28.310100000000002</v>
      </c>
      <c r="BT21" s="19">
        <f t="shared" ref="BT21" si="68">AP21*$C$38</f>
        <v>28.310100000000002</v>
      </c>
      <c r="BU21" s="19">
        <f t="shared" ref="BU21" si="69">AQ21*$C$38</f>
        <v>28.310100000000002</v>
      </c>
      <c r="BV21" s="19">
        <f t="shared" ref="BV21" si="70">AR21*$C$38</f>
        <v>28.310100000000002</v>
      </c>
      <c r="BW21" s="19">
        <f t="shared" ref="BW21" si="71">AS21*$C$38</f>
        <v>28.310100000000002</v>
      </c>
      <c r="BX21" s="19">
        <f t="shared" ref="BX21" si="72">AT21*$C$38</f>
        <v>28.310100000000002</v>
      </c>
      <c r="BY21" s="19">
        <f t="shared" ref="BY21" si="73">AU21*$C$38</f>
        <v>28.310100000000002</v>
      </c>
      <c r="BZ21" s="19">
        <f t="shared" ref="BZ21" si="74">AV21*$C$38</f>
        <v>54.866933333333328</v>
      </c>
      <c r="CA21" s="19">
        <f t="shared" ref="CA21" si="75">AW21*$C$38</f>
        <v>54.866933333333328</v>
      </c>
      <c r="CB21" s="19">
        <f t="shared" ref="CB21" si="76">AX21*$C$38</f>
        <v>54.866933333333328</v>
      </c>
      <c r="CC21" s="19">
        <f t="shared" ref="CC21" si="77">AY21*$C$38</f>
        <v>54.866933333333328</v>
      </c>
      <c r="CD21" s="19">
        <f t="shared" ref="CD21" si="78">AZ21*$C$38</f>
        <v>54.866933333333328</v>
      </c>
      <c r="CE21" s="19">
        <f t="shared" ref="CE21" si="79">BA21*$C$38</f>
        <v>54.866933333333328</v>
      </c>
      <c r="CF21" s="19">
        <f t="shared" ref="CF21" si="80">BB21*$C$38</f>
        <v>54.866933333333328</v>
      </c>
      <c r="CG21" s="19">
        <f t="shared" ref="CG21" si="81">BC21*$C$38</f>
        <v>54.866933333333328</v>
      </c>
      <c r="CH21" s="19">
        <f t="shared" ref="CH21" si="82">BD21*$C$38</f>
        <v>54.866933333333328</v>
      </c>
      <c r="CI21" s="19">
        <f t="shared" ref="CI21" si="83">BE21*$C$38</f>
        <v>54.866933333333328</v>
      </c>
      <c r="CJ21" s="19">
        <f t="shared" ref="CJ21" si="84">BF21*$C$38</f>
        <v>54.866933333333328</v>
      </c>
      <c r="CK21" s="19">
        <f t="shared" ref="CK21" si="85">BG21*$C$38</f>
        <v>54.866933333333328</v>
      </c>
      <c r="CL21" s="19">
        <f t="shared" ref="CL21" si="86">BH21*$C$38</f>
        <v>54.866933333333328</v>
      </c>
      <c r="CM21" s="19">
        <f t="shared" ref="CM21" si="87">BI21*$C$38</f>
        <v>54.866933333333328</v>
      </c>
    </row>
    <row r="22" spans="1:91" x14ac:dyDescent="0.25">
      <c r="A22" s="23" t="s">
        <v>941</v>
      </c>
      <c r="B22" s="19">
        <v>13.63</v>
      </c>
      <c r="C22" s="19">
        <v>27.26</v>
      </c>
      <c r="D22" s="19">
        <v>25.68</v>
      </c>
      <c r="E22" s="19">
        <v>37.520000000000003</v>
      </c>
      <c r="F22" s="19">
        <v>37.57</v>
      </c>
      <c r="G22" s="19">
        <v>37.57</v>
      </c>
      <c r="H22" s="19">
        <v>41.79</v>
      </c>
      <c r="I22" s="19">
        <v>25.73</v>
      </c>
      <c r="J22" s="19">
        <v>37.619999999999997</v>
      </c>
      <c r="K22" s="19">
        <v>37.619999999999997</v>
      </c>
      <c r="L22" s="19">
        <v>41.84</v>
      </c>
      <c r="M22" s="19">
        <v>25.73</v>
      </c>
      <c r="N22" s="19">
        <v>37.619999999999997</v>
      </c>
      <c r="O22" s="19">
        <v>41.84</v>
      </c>
      <c r="P22" s="19">
        <v>29.95</v>
      </c>
      <c r="Q22" s="19">
        <v>46.06</v>
      </c>
      <c r="R22" s="19">
        <v>34.94</v>
      </c>
      <c r="S22" s="19">
        <v>46.78</v>
      </c>
      <c r="T22" s="19">
        <v>46.83</v>
      </c>
      <c r="U22" s="19">
        <v>46.83</v>
      </c>
      <c r="V22" s="19">
        <v>51.05</v>
      </c>
      <c r="W22" s="19">
        <v>34.99</v>
      </c>
      <c r="X22" s="19">
        <v>46.88</v>
      </c>
      <c r="Y22" s="19">
        <v>46.88</v>
      </c>
      <c r="Z22" s="19">
        <v>51.1</v>
      </c>
      <c r="AA22" s="19">
        <v>34.99</v>
      </c>
      <c r="AB22" s="19">
        <v>46.88</v>
      </c>
      <c r="AC22" s="19">
        <v>51.1</v>
      </c>
      <c r="AD22" s="19">
        <v>39.21</v>
      </c>
      <c r="AE22" s="19">
        <v>55.32</v>
      </c>
      <c r="AF22" s="19">
        <f t="shared" si="58"/>
        <v>59.063333333333333</v>
      </c>
      <c r="AG22" s="19">
        <f t="shared" si="28"/>
        <v>118.12666666666667</v>
      </c>
      <c r="AH22" s="19">
        <f t="shared" si="28"/>
        <v>111.27999999999999</v>
      </c>
      <c r="AI22" s="19">
        <f t="shared" si="28"/>
        <v>162.58666666666667</v>
      </c>
      <c r="AJ22" s="19">
        <f t="shared" si="28"/>
        <v>162.80333333333334</v>
      </c>
      <c r="AK22" s="19">
        <f t="shared" si="28"/>
        <v>162.80333333333334</v>
      </c>
      <c r="AL22" s="19">
        <f t="shared" si="28"/>
        <v>181.09</v>
      </c>
      <c r="AM22" s="19">
        <f t="shared" si="28"/>
        <v>111.49666666666667</v>
      </c>
      <c r="AN22" s="19">
        <f t="shared" si="28"/>
        <v>163.01999999999998</v>
      </c>
      <c r="AO22" s="19">
        <f t="shared" si="28"/>
        <v>163.01999999999998</v>
      </c>
      <c r="AP22" s="19">
        <f t="shared" si="28"/>
        <v>181.3066666666667</v>
      </c>
      <c r="AQ22" s="19">
        <f t="shared" si="28"/>
        <v>111.49666666666667</v>
      </c>
      <c r="AR22" s="19">
        <f t="shared" si="28"/>
        <v>163.01999999999998</v>
      </c>
      <c r="AS22" s="19">
        <f t="shared" si="28"/>
        <v>181.3066666666667</v>
      </c>
      <c r="AT22" s="19">
        <f t="shared" si="28"/>
        <v>129.78333333333333</v>
      </c>
      <c r="AU22" s="19">
        <f t="shared" si="28"/>
        <v>199.59333333333333</v>
      </c>
      <c r="AV22" s="19">
        <f t="shared" si="28"/>
        <v>151.40666666666667</v>
      </c>
      <c r="AW22" s="19">
        <f t="shared" si="28"/>
        <v>202.71333333333334</v>
      </c>
      <c r="AX22" s="19">
        <f t="shared" si="28"/>
        <v>202.92999999999998</v>
      </c>
      <c r="AY22" s="19">
        <f t="shared" si="28"/>
        <v>202.92999999999998</v>
      </c>
      <c r="AZ22" s="19">
        <f t="shared" si="28"/>
        <v>221.21666666666667</v>
      </c>
      <c r="BA22" s="19">
        <f t="shared" si="28"/>
        <v>151.62333333333333</v>
      </c>
      <c r="BB22" s="19">
        <f t="shared" si="28"/>
        <v>203.14666666666668</v>
      </c>
      <c r="BC22" s="19">
        <f t="shared" si="28"/>
        <v>203.14666666666668</v>
      </c>
      <c r="BD22" s="19">
        <f t="shared" si="28"/>
        <v>221.43333333333337</v>
      </c>
      <c r="BE22" s="19">
        <f t="shared" si="28"/>
        <v>151.62333333333333</v>
      </c>
      <c r="BF22" s="19">
        <f t="shared" si="28"/>
        <v>203.14666666666668</v>
      </c>
      <c r="BG22" s="19">
        <f t="shared" si="28"/>
        <v>221.43333333333337</v>
      </c>
      <c r="BH22" s="19">
        <f t="shared" si="28"/>
        <v>169.91</v>
      </c>
      <c r="BI22" s="19">
        <f t="shared" si="28"/>
        <v>239.72</v>
      </c>
      <c r="BJ22" s="19">
        <f>AF22*$C$40</f>
        <v>63.197766666666666</v>
      </c>
      <c r="BK22" s="19">
        <f t="shared" ref="BK22" si="88">AG22*$C$40</f>
        <v>126.39553333333333</v>
      </c>
      <c r="BL22" s="19">
        <f t="shared" ref="BL22" si="89">AH22*$C$40</f>
        <v>119.06959999999999</v>
      </c>
      <c r="BM22" s="19">
        <f t="shared" ref="BM22" si="90">AI22*$C$40</f>
        <v>173.96773333333334</v>
      </c>
      <c r="BN22" s="19">
        <f t="shared" ref="BN22" si="91">AJ22*$C$40</f>
        <v>174.1995666666667</v>
      </c>
      <c r="BO22" s="19">
        <f t="shared" ref="BO22" si="92">AK22*$C$40</f>
        <v>174.1995666666667</v>
      </c>
      <c r="BP22" s="19">
        <f t="shared" ref="BP22" si="93">AL22*$C$40</f>
        <v>193.7663</v>
      </c>
      <c r="BQ22" s="19">
        <f t="shared" ref="BQ22" si="94">AM22*$C$40</f>
        <v>119.30143333333335</v>
      </c>
      <c r="BR22" s="19">
        <f t="shared" ref="BR22" si="95">AN22*$C$40</f>
        <v>174.4314</v>
      </c>
      <c r="BS22" s="19">
        <f t="shared" ref="BS22" si="96">AO22*$C$40</f>
        <v>174.4314</v>
      </c>
      <c r="BT22" s="19">
        <f t="shared" ref="BT22" si="97">AP22*$C$40</f>
        <v>193.99813333333339</v>
      </c>
      <c r="BU22" s="19">
        <f t="shared" ref="BU22" si="98">AQ22*$C$40</f>
        <v>119.30143333333335</v>
      </c>
      <c r="BV22" s="19">
        <f t="shared" ref="BV22" si="99">AR22*$C$40</f>
        <v>174.4314</v>
      </c>
      <c r="BW22" s="19">
        <f t="shared" ref="BW22" si="100">AS22*$C$40</f>
        <v>193.99813333333339</v>
      </c>
      <c r="BX22" s="19">
        <f t="shared" ref="BX22" si="101">AT22*$C$40</f>
        <v>138.86816666666667</v>
      </c>
      <c r="BY22" s="19">
        <f t="shared" ref="BY22" si="102">AU22*$C$40</f>
        <v>213.56486666666669</v>
      </c>
      <c r="BZ22" s="19">
        <f t="shared" ref="BZ22" si="103">AV22*$C$40</f>
        <v>162.00513333333333</v>
      </c>
      <c r="CA22" s="19">
        <f t="shared" ref="CA22" si="104">AW22*$C$40</f>
        <v>216.9032666666667</v>
      </c>
      <c r="CB22" s="19">
        <f t="shared" ref="CB22" si="105">AX22*$C$40</f>
        <v>217.13509999999999</v>
      </c>
      <c r="CC22" s="19">
        <f t="shared" ref="CC22" si="106">AY22*$C$40</f>
        <v>217.13509999999999</v>
      </c>
      <c r="CD22" s="19">
        <f t="shared" ref="CD22" si="107">AZ22*$C$40</f>
        <v>236.70183333333335</v>
      </c>
      <c r="CE22" s="19">
        <f t="shared" ref="CE22" si="108">BA22*$C$40</f>
        <v>162.23696666666669</v>
      </c>
      <c r="CF22" s="19">
        <f t="shared" ref="CF22" si="109">BB22*$C$40</f>
        <v>217.36693333333335</v>
      </c>
      <c r="CG22" s="19">
        <f t="shared" ref="CG22" si="110">BC22*$C$40</f>
        <v>217.36693333333335</v>
      </c>
      <c r="CH22" s="19">
        <f t="shared" ref="CH22" si="111">BD22*$C$40</f>
        <v>236.93366666666671</v>
      </c>
      <c r="CI22" s="19">
        <f t="shared" ref="CI22" si="112">BE22*$C$40</f>
        <v>162.23696666666669</v>
      </c>
      <c r="CJ22" s="19">
        <f t="shared" ref="CJ22" si="113">BF22*$C$40</f>
        <v>217.36693333333335</v>
      </c>
      <c r="CK22" s="19">
        <f t="shared" ref="CK22" si="114">BG22*$C$40</f>
        <v>236.93366666666671</v>
      </c>
      <c r="CL22" s="19">
        <f t="shared" ref="CL22" si="115">BH22*$C$40</f>
        <v>181.80370000000002</v>
      </c>
      <c r="CM22" s="19">
        <f t="shared" ref="CM22" si="116">BI22*$C$40</f>
        <v>256.50040000000001</v>
      </c>
    </row>
    <row r="23" spans="1:91" x14ac:dyDescent="0.25">
      <c r="A23" s="23" t="s">
        <v>942</v>
      </c>
      <c r="B23" s="19">
        <v>1.38</v>
      </c>
      <c r="C23" s="19">
        <v>1.53</v>
      </c>
      <c r="D23" s="19">
        <v>1.61</v>
      </c>
      <c r="E23" s="19">
        <v>1.95</v>
      </c>
      <c r="F23" s="19">
        <v>1.95</v>
      </c>
      <c r="G23" s="19">
        <v>1.95</v>
      </c>
      <c r="H23" s="19">
        <v>1.95</v>
      </c>
      <c r="I23" s="19">
        <v>1.61</v>
      </c>
      <c r="J23" s="19">
        <v>1.95</v>
      </c>
      <c r="K23" s="19">
        <v>1.95</v>
      </c>
      <c r="L23" s="19">
        <v>1.95</v>
      </c>
      <c r="M23" s="19">
        <v>1.61</v>
      </c>
      <c r="N23" s="19">
        <v>1.95</v>
      </c>
      <c r="O23" s="19">
        <v>1.95</v>
      </c>
      <c r="P23" s="19">
        <v>1.61</v>
      </c>
      <c r="Q23" s="19">
        <v>1.95</v>
      </c>
      <c r="R23" s="19">
        <v>1.61</v>
      </c>
      <c r="S23" s="19">
        <v>1.94</v>
      </c>
      <c r="T23" s="19">
        <v>1.94</v>
      </c>
      <c r="U23" s="19">
        <v>1.94</v>
      </c>
      <c r="V23" s="19">
        <v>1.94</v>
      </c>
      <c r="W23" s="19">
        <v>1.61</v>
      </c>
      <c r="X23" s="19">
        <v>1.94</v>
      </c>
      <c r="Y23" s="19">
        <v>1.94</v>
      </c>
      <c r="Z23" s="19">
        <v>1.94</v>
      </c>
      <c r="AA23" s="19">
        <v>1.61</v>
      </c>
      <c r="AB23" s="19">
        <v>1.94</v>
      </c>
      <c r="AC23" s="19">
        <v>1.94</v>
      </c>
      <c r="AD23" s="19">
        <v>1.61</v>
      </c>
      <c r="AE23" s="19">
        <v>1.94</v>
      </c>
      <c r="AF23" s="19">
        <f t="shared" si="58"/>
        <v>5.9799999999999995</v>
      </c>
      <c r="AG23" s="19">
        <f t="shared" si="28"/>
        <v>6.63</v>
      </c>
      <c r="AH23" s="19">
        <f t="shared" si="28"/>
        <v>6.9766666666666666</v>
      </c>
      <c r="AI23" s="19">
        <f t="shared" si="28"/>
        <v>8.4499999999999993</v>
      </c>
      <c r="AJ23" s="19">
        <f t="shared" si="28"/>
        <v>8.4499999999999993</v>
      </c>
      <c r="AK23" s="19">
        <f t="shared" si="28"/>
        <v>8.4499999999999993</v>
      </c>
      <c r="AL23" s="19">
        <f t="shared" si="28"/>
        <v>8.4499999999999993</v>
      </c>
      <c r="AM23" s="19">
        <f t="shared" si="28"/>
        <v>6.9766666666666666</v>
      </c>
      <c r="AN23" s="19">
        <f t="shared" si="28"/>
        <v>8.4499999999999993</v>
      </c>
      <c r="AO23" s="19">
        <f t="shared" si="28"/>
        <v>8.4499999999999993</v>
      </c>
      <c r="AP23" s="19">
        <f t="shared" si="28"/>
        <v>8.4499999999999993</v>
      </c>
      <c r="AQ23" s="19">
        <f t="shared" si="28"/>
        <v>6.9766666666666666</v>
      </c>
      <c r="AR23" s="19">
        <f t="shared" si="28"/>
        <v>8.4499999999999993</v>
      </c>
      <c r="AS23" s="19">
        <f t="shared" si="28"/>
        <v>8.4499999999999993</v>
      </c>
      <c r="AT23" s="19">
        <f t="shared" si="28"/>
        <v>6.9766666666666666</v>
      </c>
      <c r="AU23" s="19">
        <f t="shared" si="28"/>
        <v>8.4499999999999993</v>
      </c>
      <c r="AV23" s="19">
        <f t="shared" si="28"/>
        <v>6.9766666666666666</v>
      </c>
      <c r="AW23" s="19">
        <f t="shared" si="28"/>
        <v>8.4066666666666663</v>
      </c>
      <c r="AX23" s="19">
        <f t="shared" si="28"/>
        <v>8.4066666666666663</v>
      </c>
      <c r="AY23" s="19">
        <f t="shared" si="28"/>
        <v>8.4066666666666663</v>
      </c>
      <c r="AZ23" s="19">
        <f t="shared" si="28"/>
        <v>8.4066666666666663</v>
      </c>
      <c r="BA23" s="19">
        <f t="shared" si="28"/>
        <v>6.9766666666666666</v>
      </c>
      <c r="BB23" s="19">
        <f t="shared" si="28"/>
        <v>8.4066666666666663</v>
      </c>
      <c r="BC23" s="19">
        <f t="shared" si="28"/>
        <v>8.4066666666666663</v>
      </c>
      <c r="BD23" s="19">
        <f t="shared" si="28"/>
        <v>8.4066666666666663</v>
      </c>
      <c r="BE23" s="19">
        <f t="shared" si="28"/>
        <v>6.9766666666666666</v>
      </c>
      <c r="BF23" s="19">
        <f t="shared" si="28"/>
        <v>8.4066666666666663</v>
      </c>
      <c r="BG23" s="19">
        <f t="shared" si="28"/>
        <v>8.4066666666666663</v>
      </c>
      <c r="BH23" s="19">
        <f t="shared" si="28"/>
        <v>6.9766666666666666</v>
      </c>
      <c r="BI23" s="19">
        <f t="shared" si="28"/>
        <v>8.4066666666666663</v>
      </c>
      <c r="BJ23" s="19">
        <f>AF23*$C$41</f>
        <v>6.3388</v>
      </c>
      <c r="BK23" s="19">
        <f t="shared" ref="BK23" si="117">AG23*$C$41</f>
        <v>7.0278</v>
      </c>
      <c r="BL23" s="19">
        <f t="shared" ref="BL23" si="118">AH23*$C$41</f>
        <v>7.3952666666666671</v>
      </c>
      <c r="BM23" s="19">
        <f t="shared" ref="BM23" si="119">AI23*$C$41</f>
        <v>8.956999999999999</v>
      </c>
      <c r="BN23" s="19">
        <f t="shared" ref="BN23" si="120">AJ23*$C$41</f>
        <v>8.956999999999999</v>
      </c>
      <c r="BO23" s="19">
        <f t="shared" ref="BO23" si="121">AK23*$C$41</f>
        <v>8.956999999999999</v>
      </c>
      <c r="BP23" s="19">
        <f t="shared" ref="BP23" si="122">AL23*$C$41</f>
        <v>8.956999999999999</v>
      </c>
      <c r="BQ23" s="19">
        <f t="shared" ref="BQ23" si="123">AM23*$C$41</f>
        <v>7.3952666666666671</v>
      </c>
      <c r="BR23" s="19">
        <f t="shared" ref="BR23" si="124">AN23*$C$41</f>
        <v>8.956999999999999</v>
      </c>
      <c r="BS23" s="19">
        <f t="shared" ref="BS23" si="125">AO23*$C$41</f>
        <v>8.956999999999999</v>
      </c>
      <c r="BT23" s="19">
        <f t="shared" ref="BT23" si="126">AP23*$C$41</f>
        <v>8.956999999999999</v>
      </c>
      <c r="BU23" s="19">
        <f t="shared" ref="BU23" si="127">AQ23*$C$41</f>
        <v>7.3952666666666671</v>
      </c>
      <c r="BV23" s="19">
        <f t="shared" ref="BV23" si="128">AR23*$C$41</f>
        <v>8.956999999999999</v>
      </c>
      <c r="BW23" s="19">
        <f t="shared" ref="BW23" si="129">AS23*$C$41</f>
        <v>8.956999999999999</v>
      </c>
      <c r="BX23" s="19">
        <f t="shared" ref="BX23" si="130">AT23*$C$41</f>
        <v>7.3952666666666671</v>
      </c>
      <c r="BY23" s="19">
        <f t="shared" ref="BY23" si="131">AU23*$C$41</f>
        <v>8.956999999999999</v>
      </c>
      <c r="BZ23" s="19">
        <f t="shared" ref="BZ23" si="132">AV23*$C$41</f>
        <v>7.3952666666666671</v>
      </c>
      <c r="CA23" s="19">
        <f t="shared" ref="CA23" si="133">AW23*$C$41</f>
        <v>8.9110666666666667</v>
      </c>
      <c r="CB23" s="19">
        <f t="shared" ref="CB23" si="134">AX23*$C$41</f>
        <v>8.9110666666666667</v>
      </c>
      <c r="CC23" s="19">
        <f t="shared" ref="CC23" si="135">AY23*$C$41</f>
        <v>8.9110666666666667</v>
      </c>
      <c r="CD23" s="19">
        <f t="shared" ref="CD23" si="136">AZ23*$C$41</f>
        <v>8.9110666666666667</v>
      </c>
      <c r="CE23" s="19">
        <f t="shared" ref="CE23" si="137">BA23*$C$41</f>
        <v>7.3952666666666671</v>
      </c>
      <c r="CF23" s="19">
        <f t="shared" ref="CF23" si="138">BB23*$C$41</f>
        <v>8.9110666666666667</v>
      </c>
      <c r="CG23" s="19">
        <f t="shared" ref="CG23" si="139">BC23*$C$41</f>
        <v>8.9110666666666667</v>
      </c>
      <c r="CH23" s="19">
        <f t="shared" ref="CH23" si="140">BD23*$C$41</f>
        <v>8.9110666666666667</v>
      </c>
      <c r="CI23" s="19">
        <f t="shared" ref="CI23" si="141">BE23*$C$41</f>
        <v>7.3952666666666671</v>
      </c>
      <c r="CJ23" s="19">
        <f t="shared" ref="CJ23" si="142">BF23*$C$41</f>
        <v>8.9110666666666667</v>
      </c>
      <c r="CK23" s="19">
        <f t="shared" ref="CK23" si="143">BG23*$C$41</f>
        <v>8.9110666666666667</v>
      </c>
      <c r="CL23" s="19">
        <f t="shared" ref="CL23" si="144">BH23*$C$41</f>
        <v>7.3952666666666671</v>
      </c>
      <c r="CM23" s="19">
        <f t="shared" ref="CM23" si="145">BI23*$C$41</f>
        <v>8.9110666666666667</v>
      </c>
    </row>
    <row r="24" spans="1:91" x14ac:dyDescent="0.25">
      <c r="A24" s="23" t="s">
        <v>1179</v>
      </c>
      <c r="B24" s="19">
        <v>1.59</v>
      </c>
      <c r="C24" s="19">
        <v>1.59</v>
      </c>
      <c r="D24" s="19">
        <v>2.09</v>
      </c>
      <c r="E24" s="19">
        <v>2.09</v>
      </c>
      <c r="F24" s="19">
        <v>2.09</v>
      </c>
      <c r="G24" s="19">
        <v>2.09</v>
      </c>
      <c r="H24" s="19">
        <v>2.09</v>
      </c>
      <c r="I24" s="19">
        <v>2.09</v>
      </c>
      <c r="J24" s="19">
        <v>2.09</v>
      </c>
      <c r="K24" s="19">
        <v>2.09</v>
      </c>
      <c r="L24" s="19">
        <v>2.09</v>
      </c>
      <c r="M24" s="19">
        <v>2.09</v>
      </c>
      <c r="N24" s="19">
        <v>2.09</v>
      </c>
      <c r="O24" s="19">
        <v>2.09</v>
      </c>
      <c r="P24" s="19">
        <v>2.09</v>
      </c>
      <c r="Q24" s="19">
        <v>2.09</v>
      </c>
      <c r="R24" s="19">
        <v>2.09</v>
      </c>
      <c r="S24" s="19">
        <v>2.09</v>
      </c>
      <c r="T24" s="19">
        <v>2.09</v>
      </c>
      <c r="U24" s="19">
        <v>2.09</v>
      </c>
      <c r="V24" s="19">
        <v>2.09</v>
      </c>
      <c r="W24" s="19">
        <v>2.09</v>
      </c>
      <c r="X24" s="19">
        <v>2.09</v>
      </c>
      <c r="Y24" s="19">
        <v>2.09</v>
      </c>
      <c r="Z24" s="19">
        <v>2.09</v>
      </c>
      <c r="AA24" s="19">
        <v>2.09</v>
      </c>
      <c r="AB24" s="19">
        <v>2.09</v>
      </c>
      <c r="AC24" s="19">
        <v>2.09</v>
      </c>
      <c r="AD24" s="19">
        <v>2.09</v>
      </c>
      <c r="AE24" s="19">
        <v>2.09</v>
      </c>
      <c r="AF24" s="19">
        <f t="shared" si="58"/>
        <v>6.8900000000000006</v>
      </c>
      <c r="AG24" s="19">
        <f t="shared" si="28"/>
        <v>6.8900000000000006</v>
      </c>
      <c r="AH24" s="19">
        <f t="shared" si="28"/>
        <v>9.0566666666666666</v>
      </c>
      <c r="AI24" s="19">
        <f t="shared" si="28"/>
        <v>9.0566666666666666</v>
      </c>
      <c r="AJ24" s="19">
        <f t="shared" si="28"/>
        <v>9.0566666666666666</v>
      </c>
      <c r="AK24" s="19">
        <f t="shared" si="28"/>
        <v>9.0566666666666666</v>
      </c>
      <c r="AL24" s="19">
        <f t="shared" si="28"/>
        <v>9.0566666666666666</v>
      </c>
      <c r="AM24" s="19">
        <f t="shared" si="28"/>
        <v>9.0566666666666666</v>
      </c>
      <c r="AN24" s="19">
        <f t="shared" si="28"/>
        <v>9.0566666666666666</v>
      </c>
      <c r="AO24" s="19">
        <f t="shared" si="28"/>
        <v>9.0566666666666666</v>
      </c>
      <c r="AP24" s="19">
        <f t="shared" si="28"/>
        <v>9.0566666666666666</v>
      </c>
      <c r="AQ24" s="19">
        <f t="shared" si="28"/>
        <v>9.0566666666666666</v>
      </c>
      <c r="AR24" s="19">
        <f t="shared" si="28"/>
        <v>9.0566666666666666</v>
      </c>
      <c r="AS24" s="19">
        <f t="shared" si="28"/>
        <v>9.0566666666666666</v>
      </c>
      <c r="AT24" s="19">
        <f t="shared" si="28"/>
        <v>9.0566666666666666</v>
      </c>
      <c r="AU24" s="19">
        <f t="shared" si="28"/>
        <v>9.0566666666666666</v>
      </c>
      <c r="AV24" s="19">
        <f t="shared" si="28"/>
        <v>9.0566666666666666</v>
      </c>
      <c r="AW24" s="19">
        <f t="shared" si="28"/>
        <v>9.0566666666666666</v>
      </c>
      <c r="AX24" s="19">
        <f t="shared" si="28"/>
        <v>9.0566666666666666</v>
      </c>
      <c r="AY24" s="19">
        <f t="shared" si="28"/>
        <v>9.0566666666666666</v>
      </c>
      <c r="AZ24" s="19">
        <f t="shared" si="28"/>
        <v>9.0566666666666666</v>
      </c>
      <c r="BA24" s="19">
        <f t="shared" si="28"/>
        <v>9.0566666666666666</v>
      </c>
      <c r="BB24" s="19">
        <f t="shared" si="28"/>
        <v>9.0566666666666666</v>
      </c>
      <c r="BC24" s="19">
        <f t="shared" si="28"/>
        <v>9.0566666666666666</v>
      </c>
      <c r="BD24" s="19">
        <f t="shared" si="28"/>
        <v>9.0566666666666666</v>
      </c>
      <c r="BE24" s="19">
        <f t="shared" si="28"/>
        <v>9.0566666666666666</v>
      </c>
      <c r="BF24" s="19">
        <f t="shared" si="28"/>
        <v>9.0566666666666666</v>
      </c>
      <c r="BG24" s="19">
        <f t="shared" si="28"/>
        <v>9.0566666666666666</v>
      </c>
      <c r="BH24" s="19">
        <f t="shared" si="28"/>
        <v>9.0566666666666666</v>
      </c>
      <c r="BI24" s="19">
        <f t="shared" si="28"/>
        <v>9.0566666666666666</v>
      </c>
      <c r="BJ24" s="19">
        <f>AF24*$C$42</f>
        <v>7.2827299999999999</v>
      </c>
      <c r="BK24" s="19">
        <f t="shared" ref="BK24" si="146">AG24*$C$42</f>
        <v>7.2827299999999999</v>
      </c>
      <c r="BL24" s="19">
        <f t="shared" ref="BL24" si="147">AH24*$C$42</f>
        <v>9.5728966666666668</v>
      </c>
      <c r="BM24" s="19">
        <f t="shared" ref="BM24" si="148">AI24*$C$42</f>
        <v>9.5728966666666668</v>
      </c>
      <c r="BN24" s="19">
        <f t="shared" ref="BN24" si="149">AJ24*$C$42</f>
        <v>9.5728966666666668</v>
      </c>
      <c r="BO24" s="19">
        <f t="shared" ref="BO24" si="150">AK24*$C$42</f>
        <v>9.5728966666666668</v>
      </c>
      <c r="BP24" s="19">
        <f t="shared" ref="BP24" si="151">AL24*$C$42</f>
        <v>9.5728966666666668</v>
      </c>
      <c r="BQ24" s="19">
        <f t="shared" ref="BQ24" si="152">AM24*$C$42</f>
        <v>9.5728966666666668</v>
      </c>
      <c r="BR24" s="19">
        <f t="shared" ref="BR24" si="153">AN24*$C$42</f>
        <v>9.5728966666666668</v>
      </c>
      <c r="BS24" s="19">
        <f t="shared" ref="BS24" si="154">AO24*$C$42</f>
        <v>9.5728966666666668</v>
      </c>
      <c r="BT24" s="19">
        <f t="shared" ref="BT24" si="155">AP24*$C$42</f>
        <v>9.5728966666666668</v>
      </c>
      <c r="BU24" s="19">
        <f t="shared" ref="BU24" si="156">AQ24*$C$42</f>
        <v>9.5728966666666668</v>
      </c>
      <c r="BV24" s="19">
        <f t="shared" ref="BV24" si="157">AR24*$C$42</f>
        <v>9.5728966666666668</v>
      </c>
      <c r="BW24" s="19">
        <f t="shared" ref="BW24" si="158">AS24*$C$42</f>
        <v>9.5728966666666668</v>
      </c>
      <c r="BX24" s="19">
        <f t="shared" ref="BX24" si="159">AT24*$C$42</f>
        <v>9.5728966666666668</v>
      </c>
      <c r="BY24" s="19">
        <f t="shared" ref="BY24" si="160">AU24*$C$42</f>
        <v>9.5728966666666668</v>
      </c>
      <c r="BZ24" s="19">
        <f t="shared" ref="BZ24" si="161">AV24*$C$42</f>
        <v>9.5728966666666668</v>
      </c>
      <c r="CA24" s="19">
        <f t="shared" ref="CA24" si="162">AW24*$C$42</f>
        <v>9.5728966666666668</v>
      </c>
      <c r="CB24" s="19">
        <f t="shared" ref="CB24" si="163">AX24*$C$42</f>
        <v>9.5728966666666668</v>
      </c>
      <c r="CC24" s="19">
        <f t="shared" ref="CC24" si="164">AY24*$C$42</f>
        <v>9.5728966666666668</v>
      </c>
      <c r="CD24" s="19">
        <f t="shared" ref="CD24" si="165">AZ24*$C$42</f>
        <v>9.5728966666666668</v>
      </c>
      <c r="CE24" s="19">
        <f t="shared" ref="CE24" si="166">BA24*$C$42</f>
        <v>9.5728966666666668</v>
      </c>
      <c r="CF24" s="19">
        <f t="shared" ref="CF24" si="167">BB24*$C$42</f>
        <v>9.5728966666666668</v>
      </c>
      <c r="CG24" s="19">
        <f t="shared" ref="CG24" si="168">BC24*$C$42</f>
        <v>9.5728966666666668</v>
      </c>
      <c r="CH24" s="19">
        <f t="shared" ref="CH24" si="169">BD24*$C$42</f>
        <v>9.5728966666666668</v>
      </c>
      <c r="CI24" s="19">
        <f t="shared" ref="CI24" si="170">BE24*$C$42</f>
        <v>9.5728966666666668</v>
      </c>
      <c r="CJ24" s="19">
        <f t="shared" ref="CJ24" si="171">BF24*$C$42</f>
        <v>9.5728966666666668</v>
      </c>
      <c r="CK24" s="19">
        <f t="shared" ref="CK24" si="172">BG24*$C$42</f>
        <v>9.5728966666666668</v>
      </c>
      <c r="CL24" s="19">
        <f t="shared" ref="CL24" si="173">BH24*$C$42</f>
        <v>9.5728966666666668</v>
      </c>
      <c r="CM24" s="19">
        <f t="shared" ref="CM24" si="174">BI24*$C$42</f>
        <v>9.5728966666666668</v>
      </c>
    </row>
    <row r="25" spans="1:91" x14ac:dyDescent="0.25">
      <c r="A25" s="23" t="s">
        <v>943</v>
      </c>
      <c r="B25" s="19">
        <v>11.13</v>
      </c>
      <c r="C25" s="19">
        <v>13.68</v>
      </c>
      <c r="D25" s="19">
        <v>27.56</v>
      </c>
      <c r="E25" s="19">
        <v>33.18</v>
      </c>
      <c r="F25" s="19">
        <v>31.72</v>
      </c>
      <c r="G25" s="19">
        <v>31.97</v>
      </c>
      <c r="H25" s="19">
        <v>33.090000000000003</v>
      </c>
      <c r="I25" s="19">
        <v>25.75</v>
      </c>
      <c r="J25" s="19">
        <v>29.71</v>
      </c>
      <c r="K25" s="19">
        <v>30.16</v>
      </c>
      <c r="L25" s="19">
        <v>31.28</v>
      </c>
      <c r="M25" s="19">
        <v>25.57</v>
      </c>
      <c r="N25" s="19">
        <v>29.95</v>
      </c>
      <c r="O25" s="19">
        <v>31.1</v>
      </c>
      <c r="P25" s="19">
        <v>26.69</v>
      </c>
      <c r="Q25" s="19">
        <v>32.22</v>
      </c>
      <c r="R25" s="19">
        <v>28.54</v>
      </c>
      <c r="S25" s="19">
        <v>34.17</v>
      </c>
      <c r="T25" s="19">
        <v>32.71</v>
      </c>
      <c r="U25" s="19">
        <v>32.96</v>
      </c>
      <c r="V25" s="19">
        <v>34.08</v>
      </c>
      <c r="W25" s="19">
        <v>26.73</v>
      </c>
      <c r="X25" s="19">
        <v>30.7</v>
      </c>
      <c r="Y25" s="19">
        <v>31.15</v>
      </c>
      <c r="Z25" s="19">
        <v>32.270000000000003</v>
      </c>
      <c r="AA25" s="19">
        <v>26.55</v>
      </c>
      <c r="AB25" s="19">
        <v>30.94</v>
      </c>
      <c r="AC25" s="19">
        <v>32.090000000000003</v>
      </c>
      <c r="AD25" s="19">
        <v>27.67</v>
      </c>
      <c r="AE25" s="19">
        <v>33.21</v>
      </c>
      <c r="AF25" s="19">
        <f t="shared" si="58"/>
        <v>48.23</v>
      </c>
      <c r="AG25" s="19">
        <f t="shared" si="28"/>
        <v>59.28</v>
      </c>
      <c r="AH25" s="19">
        <f t="shared" si="28"/>
        <v>119.42666666666666</v>
      </c>
      <c r="AI25" s="19">
        <f t="shared" si="28"/>
        <v>143.78</v>
      </c>
      <c r="AJ25" s="19">
        <f t="shared" si="28"/>
        <v>137.45333333333335</v>
      </c>
      <c r="AK25" s="19">
        <f t="shared" si="28"/>
        <v>138.53666666666666</v>
      </c>
      <c r="AL25" s="19">
        <f t="shared" si="28"/>
        <v>143.39000000000001</v>
      </c>
      <c r="AM25" s="19">
        <f t="shared" si="28"/>
        <v>111.58333333333333</v>
      </c>
      <c r="AN25" s="19">
        <f t="shared" si="28"/>
        <v>128.74333333333334</v>
      </c>
      <c r="AO25" s="19">
        <f t="shared" si="28"/>
        <v>130.69333333333333</v>
      </c>
      <c r="AP25" s="19">
        <f t="shared" si="28"/>
        <v>135.54666666666665</v>
      </c>
      <c r="AQ25" s="19">
        <f t="shared" si="28"/>
        <v>110.80333333333334</v>
      </c>
      <c r="AR25" s="19">
        <f t="shared" si="28"/>
        <v>129.78333333333333</v>
      </c>
      <c r="AS25" s="19">
        <f t="shared" si="28"/>
        <v>134.76666666666668</v>
      </c>
      <c r="AT25" s="19">
        <f t="shared" si="28"/>
        <v>115.65666666666668</v>
      </c>
      <c r="AU25" s="19">
        <f t="shared" si="28"/>
        <v>139.62</v>
      </c>
      <c r="AV25" s="19">
        <f t="shared" si="28"/>
        <v>123.67333333333333</v>
      </c>
      <c r="AW25" s="19">
        <f t="shared" si="28"/>
        <v>148.07000000000002</v>
      </c>
      <c r="AX25" s="19">
        <f t="shared" si="28"/>
        <v>141.74333333333334</v>
      </c>
      <c r="AY25" s="19">
        <f t="shared" si="28"/>
        <v>142.82666666666668</v>
      </c>
      <c r="AZ25" s="19">
        <f t="shared" si="28"/>
        <v>147.67999999999998</v>
      </c>
      <c r="BA25" s="19">
        <f t="shared" si="28"/>
        <v>115.83</v>
      </c>
      <c r="BB25" s="19">
        <f t="shared" si="28"/>
        <v>133.03333333333333</v>
      </c>
      <c r="BC25" s="19">
        <f t="shared" si="28"/>
        <v>134.98333333333332</v>
      </c>
      <c r="BD25" s="19">
        <f t="shared" si="28"/>
        <v>139.83666666666667</v>
      </c>
      <c r="BE25" s="19">
        <f t="shared" si="28"/>
        <v>115.05000000000001</v>
      </c>
      <c r="BF25" s="19">
        <f t="shared" si="28"/>
        <v>134.07333333333335</v>
      </c>
      <c r="BG25" s="19">
        <f t="shared" si="28"/>
        <v>139.0566666666667</v>
      </c>
      <c r="BH25" s="19">
        <f t="shared" si="28"/>
        <v>119.90333333333335</v>
      </c>
      <c r="BI25" s="19">
        <f t="shared" si="28"/>
        <v>143.91</v>
      </c>
      <c r="BJ25" s="19">
        <f>AF25*$C$43</f>
        <v>57.875999999999991</v>
      </c>
      <c r="BK25" s="19">
        <f t="shared" ref="BK25" si="175">AG25*$C$43</f>
        <v>71.135999999999996</v>
      </c>
      <c r="BL25" s="19">
        <f t="shared" ref="BL25" si="176">AH25*$C$43</f>
        <v>143.31199999999998</v>
      </c>
      <c r="BM25" s="19">
        <f t="shared" ref="BM25" si="177">AI25*$C$43</f>
        <v>172.536</v>
      </c>
      <c r="BN25" s="19">
        <f t="shared" ref="BN25" si="178">AJ25*$C$43</f>
        <v>164.94400000000002</v>
      </c>
      <c r="BO25" s="19">
        <f t="shared" ref="BO25" si="179">AK25*$C$43</f>
        <v>166.244</v>
      </c>
      <c r="BP25" s="19">
        <f t="shared" ref="BP25" si="180">AL25*$C$43</f>
        <v>172.06800000000001</v>
      </c>
      <c r="BQ25" s="19">
        <f t="shared" ref="BQ25" si="181">AM25*$C$43</f>
        <v>133.89999999999998</v>
      </c>
      <c r="BR25" s="19">
        <f t="shared" ref="BR25" si="182">AN25*$C$43</f>
        <v>154.49199999999999</v>
      </c>
      <c r="BS25" s="19">
        <f t="shared" ref="BS25" si="183">AO25*$C$43</f>
        <v>156.83199999999999</v>
      </c>
      <c r="BT25" s="19">
        <f t="shared" ref="BT25" si="184">AP25*$C$43</f>
        <v>162.65599999999998</v>
      </c>
      <c r="BU25" s="19">
        <f t="shared" ref="BU25" si="185">AQ25*$C$43</f>
        <v>132.964</v>
      </c>
      <c r="BV25" s="19">
        <f t="shared" ref="BV25" si="186">AR25*$C$43</f>
        <v>155.73999999999998</v>
      </c>
      <c r="BW25" s="19">
        <f t="shared" ref="BW25" si="187">AS25*$C$43</f>
        <v>161.72</v>
      </c>
      <c r="BX25" s="19">
        <f t="shared" ref="BX25" si="188">AT25*$C$43</f>
        <v>138.78800000000001</v>
      </c>
      <c r="BY25" s="19">
        <f t="shared" ref="BY25" si="189">AU25*$C$43</f>
        <v>167.54400000000001</v>
      </c>
      <c r="BZ25" s="19">
        <f t="shared" ref="BZ25" si="190">AV25*$C$43</f>
        <v>148.40799999999999</v>
      </c>
      <c r="CA25" s="19">
        <f t="shared" ref="CA25" si="191">AW25*$C$43</f>
        <v>177.68400000000003</v>
      </c>
      <c r="CB25" s="19">
        <f t="shared" ref="CB25" si="192">AX25*$C$43</f>
        <v>170.09200000000001</v>
      </c>
      <c r="CC25" s="19">
        <f t="shared" ref="CC25" si="193">AY25*$C$43</f>
        <v>171.39200000000002</v>
      </c>
      <c r="CD25" s="19">
        <f t="shared" ref="CD25" si="194">AZ25*$C$43</f>
        <v>177.21599999999998</v>
      </c>
      <c r="CE25" s="19">
        <f t="shared" ref="CE25" si="195">BA25*$C$43</f>
        <v>138.99599999999998</v>
      </c>
      <c r="CF25" s="19">
        <f t="shared" ref="CF25" si="196">BB25*$C$43</f>
        <v>159.63999999999999</v>
      </c>
      <c r="CG25" s="19">
        <f t="shared" ref="CG25" si="197">BC25*$C$43</f>
        <v>161.97999999999999</v>
      </c>
      <c r="CH25" s="19">
        <f t="shared" ref="CH25" si="198">BD25*$C$43</f>
        <v>167.804</v>
      </c>
      <c r="CI25" s="19">
        <f t="shared" ref="CI25" si="199">BE25*$C$43</f>
        <v>138.06</v>
      </c>
      <c r="CJ25" s="19">
        <f t="shared" ref="CJ25" si="200">BF25*$C$43</f>
        <v>160.88800000000001</v>
      </c>
      <c r="CK25" s="19">
        <f t="shared" ref="CK25" si="201">BG25*$C$43</f>
        <v>166.86800000000002</v>
      </c>
      <c r="CL25" s="19">
        <f t="shared" ref="CL25" si="202">BH25*$C$43</f>
        <v>143.88400000000001</v>
      </c>
      <c r="CM25" s="19">
        <f t="shared" ref="CM25" si="203">BI25*$C$43</f>
        <v>172.69199999999998</v>
      </c>
    </row>
    <row r="26" spans="1:91" x14ac:dyDescent="0.25">
      <c r="A26" s="23" t="s">
        <v>1180</v>
      </c>
      <c r="B26" s="19">
        <v>7.87</v>
      </c>
      <c r="C26" s="19">
        <v>10.71</v>
      </c>
      <c r="D26" s="19">
        <v>15.38</v>
      </c>
      <c r="E26" s="19">
        <v>15.38</v>
      </c>
      <c r="F26" s="19">
        <v>15.38</v>
      </c>
      <c r="G26" s="19">
        <v>15.38</v>
      </c>
      <c r="H26" s="19">
        <v>18.149999999999999</v>
      </c>
      <c r="I26" s="19">
        <v>15.38</v>
      </c>
      <c r="J26" s="19">
        <v>15.38</v>
      </c>
      <c r="K26" s="19">
        <v>15.38</v>
      </c>
      <c r="L26" s="19">
        <v>18.149999999999999</v>
      </c>
      <c r="M26" s="19">
        <v>15.38</v>
      </c>
      <c r="N26" s="19">
        <v>15.38</v>
      </c>
      <c r="O26" s="19">
        <v>18.149999999999999</v>
      </c>
      <c r="P26" s="19">
        <v>18.149999999999999</v>
      </c>
      <c r="Q26" s="19">
        <v>20.92</v>
      </c>
      <c r="R26" s="19">
        <v>12.82</v>
      </c>
      <c r="S26" s="19">
        <v>12.82</v>
      </c>
      <c r="T26" s="19">
        <v>12.82</v>
      </c>
      <c r="U26" s="19">
        <v>12.82</v>
      </c>
      <c r="V26" s="19">
        <v>15.59</v>
      </c>
      <c r="W26" s="19">
        <v>12.82</v>
      </c>
      <c r="X26" s="19">
        <v>12.82</v>
      </c>
      <c r="Y26" s="19">
        <v>12.82</v>
      </c>
      <c r="Z26" s="19">
        <v>15.59</v>
      </c>
      <c r="AA26" s="19">
        <v>12.82</v>
      </c>
      <c r="AB26" s="19">
        <v>12.82</v>
      </c>
      <c r="AC26" s="19">
        <v>15.59</v>
      </c>
      <c r="AD26" s="19">
        <v>15.59</v>
      </c>
      <c r="AE26" s="19">
        <v>18.36</v>
      </c>
      <c r="AF26" s="19">
        <f t="shared" si="58"/>
        <v>34.103333333333332</v>
      </c>
      <c r="AG26" s="19">
        <f t="shared" si="28"/>
        <v>46.410000000000004</v>
      </c>
      <c r="AH26" s="19">
        <f t="shared" si="28"/>
        <v>66.646666666666661</v>
      </c>
      <c r="AI26" s="19">
        <f t="shared" si="28"/>
        <v>66.646666666666661</v>
      </c>
      <c r="AJ26" s="19">
        <f t="shared" si="28"/>
        <v>66.646666666666661</v>
      </c>
      <c r="AK26" s="19">
        <f t="shared" si="28"/>
        <v>66.646666666666661</v>
      </c>
      <c r="AL26" s="19">
        <f t="shared" si="28"/>
        <v>78.649999999999991</v>
      </c>
      <c r="AM26" s="19">
        <f t="shared" si="28"/>
        <v>66.646666666666661</v>
      </c>
      <c r="AN26" s="19">
        <f t="shared" si="28"/>
        <v>66.646666666666661</v>
      </c>
      <c r="AO26" s="19">
        <f t="shared" si="28"/>
        <v>66.646666666666661</v>
      </c>
      <c r="AP26" s="19">
        <f t="shared" si="28"/>
        <v>78.649999999999991</v>
      </c>
      <c r="AQ26" s="19">
        <f t="shared" si="28"/>
        <v>66.646666666666661</v>
      </c>
      <c r="AR26" s="19">
        <f t="shared" si="28"/>
        <v>66.646666666666661</v>
      </c>
      <c r="AS26" s="19">
        <f t="shared" si="28"/>
        <v>78.649999999999991</v>
      </c>
      <c r="AT26" s="19">
        <f t="shared" si="28"/>
        <v>78.649999999999991</v>
      </c>
      <c r="AU26" s="19">
        <f t="shared" si="28"/>
        <v>90.65333333333335</v>
      </c>
      <c r="AV26" s="19">
        <f t="shared" si="28"/>
        <v>55.553333333333335</v>
      </c>
      <c r="AW26" s="19">
        <f t="shared" si="28"/>
        <v>55.553333333333335</v>
      </c>
      <c r="AX26" s="19">
        <f t="shared" si="28"/>
        <v>55.553333333333335</v>
      </c>
      <c r="AY26" s="19">
        <f t="shared" si="28"/>
        <v>55.553333333333335</v>
      </c>
      <c r="AZ26" s="19">
        <f t="shared" si="28"/>
        <v>67.556666666666658</v>
      </c>
      <c r="BA26" s="19">
        <f t="shared" si="28"/>
        <v>55.553333333333335</v>
      </c>
      <c r="BB26" s="19">
        <f t="shared" si="28"/>
        <v>55.553333333333335</v>
      </c>
      <c r="BC26" s="19">
        <f t="shared" si="28"/>
        <v>55.553333333333335</v>
      </c>
      <c r="BD26" s="19">
        <f t="shared" si="28"/>
        <v>67.556666666666658</v>
      </c>
      <c r="BE26" s="19">
        <f t="shared" si="28"/>
        <v>55.553333333333335</v>
      </c>
      <c r="BF26" s="19">
        <f t="shared" si="28"/>
        <v>55.553333333333335</v>
      </c>
      <c r="BG26" s="19">
        <f t="shared" si="28"/>
        <v>67.556666666666658</v>
      </c>
      <c r="BH26" s="19">
        <f t="shared" si="28"/>
        <v>67.556666666666658</v>
      </c>
      <c r="BI26" s="19">
        <f t="shared" si="28"/>
        <v>79.56</v>
      </c>
      <c r="BJ26" s="19">
        <f>AF26*$C$44</f>
        <v>35.467466666666667</v>
      </c>
      <c r="BK26" s="19">
        <f t="shared" ref="BK26" si="204">AG26*$C$44</f>
        <v>48.266400000000004</v>
      </c>
      <c r="BL26" s="19">
        <f t="shared" ref="BL26" si="205">AH26*$C$44</f>
        <v>69.312533333333334</v>
      </c>
      <c r="BM26" s="19">
        <f t="shared" ref="BM26" si="206">AI26*$C$44</f>
        <v>69.312533333333334</v>
      </c>
      <c r="BN26" s="19">
        <f t="shared" ref="BN26" si="207">AJ26*$C$44</f>
        <v>69.312533333333334</v>
      </c>
      <c r="BO26" s="19">
        <f t="shared" ref="BO26" si="208">AK26*$C$44</f>
        <v>69.312533333333334</v>
      </c>
      <c r="BP26" s="19">
        <f t="shared" ref="BP26" si="209">AL26*$C$44</f>
        <v>81.795999999999992</v>
      </c>
      <c r="BQ26" s="19">
        <f t="shared" ref="BQ26" si="210">AM26*$C$44</f>
        <v>69.312533333333334</v>
      </c>
      <c r="BR26" s="19">
        <f t="shared" ref="BR26" si="211">AN26*$C$44</f>
        <v>69.312533333333334</v>
      </c>
      <c r="BS26" s="19">
        <f t="shared" ref="BS26" si="212">AO26*$C$44</f>
        <v>69.312533333333334</v>
      </c>
      <c r="BT26" s="19">
        <f t="shared" ref="BT26" si="213">AP26*$C$44</f>
        <v>81.795999999999992</v>
      </c>
      <c r="BU26" s="19">
        <f t="shared" ref="BU26" si="214">AQ26*$C$44</f>
        <v>69.312533333333334</v>
      </c>
      <c r="BV26" s="19">
        <f t="shared" ref="BV26" si="215">AR26*$C$44</f>
        <v>69.312533333333334</v>
      </c>
      <c r="BW26" s="19">
        <f t="shared" ref="BW26" si="216">AS26*$C$44</f>
        <v>81.795999999999992</v>
      </c>
      <c r="BX26" s="19">
        <f t="shared" ref="BX26" si="217">AT26*$C$44</f>
        <v>81.795999999999992</v>
      </c>
      <c r="BY26" s="19">
        <f t="shared" ref="BY26" si="218">AU26*$C$44</f>
        <v>94.279466666666693</v>
      </c>
      <c r="BZ26" s="19">
        <f t="shared" ref="BZ26" si="219">AV26*$C$44</f>
        <v>57.775466666666667</v>
      </c>
      <c r="CA26" s="19">
        <f t="shared" ref="CA26" si="220">AW26*$C$44</f>
        <v>57.775466666666667</v>
      </c>
      <c r="CB26" s="19">
        <f t="shared" ref="CB26" si="221">AX26*$C$44</f>
        <v>57.775466666666667</v>
      </c>
      <c r="CC26" s="19">
        <f t="shared" ref="CC26" si="222">AY26*$C$44</f>
        <v>57.775466666666667</v>
      </c>
      <c r="CD26" s="19">
        <f t="shared" ref="CD26" si="223">AZ26*$C$44</f>
        <v>70.258933333333331</v>
      </c>
      <c r="CE26" s="19">
        <f t="shared" ref="CE26" si="224">BA26*$C$44</f>
        <v>57.775466666666667</v>
      </c>
      <c r="CF26" s="19">
        <f t="shared" ref="CF26" si="225">BB26*$C$44</f>
        <v>57.775466666666667</v>
      </c>
      <c r="CG26" s="19">
        <f t="shared" ref="CG26" si="226">BC26*$C$44</f>
        <v>57.775466666666667</v>
      </c>
      <c r="CH26" s="19">
        <f t="shared" ref="CH26" si="227">BD26*$C$44</f>
        <v>70.258933333333331</v>
      </c>
      <c r="CI26" s="19">
        <f t="shared" ref="CI26" si="228">BE26*$C$44</f>
        <v>57.775466666666667</v>
      </c>
      <c r="CJ26" s="19">
        <f t="shared" ref="CJ26" si="229">BF26*$C$44</f>
        <v>57.775466666666667</v>
      </c>
      <c r="CK26" s="19">
        <f t="shared" ref="CK26" si="230">BG26*$C$44</f>
        <v>70.258933333333331</v>
      </c>
      <c r="CL26" s="19">
        <f t="shared" ref="CL26" si="231">BH26*$C$44</f>
        <v>70.258933333333331</v>
      </c>
      <c r="CM26" s="19">
        <f t="shared" ref="CM26" si="232">BI26*$C$44</f>
        <v>82.742400000000004</v>
      </c>
    </row>
    <row r="27" spans="1:91" x14ac:dyDescent="0.25">
      <c r="A27" s="23" t="s">
        <v>944</v>
      </c>
      <c r="B27" s="19">
        <v>18.52</v>
      </c>
      <c r="C27" s="19">
        <v>33.369999999999997</v>
      </c>
      <c r="D27" s="19">
        <v>36.28</v>
      </c>
      <c r="E27" s="19">
        <v>49.22</v>
      </c>
      <c r="F27" s="19">
        <v>46.55</v>
      </c>
      <c r="G27" s="19">
        <v>40.06</v>
      </c>
      <c r="H27" s="19">
        <v>49.75</v>
      </c>
      <c r="I27" s="19">
        <v>33.61</v>
      </c>
      <c r="J27" s="19">
        <v>43.84</v>
      </c>
      <c r="K27" s="19">
        <v>37.35</v>
      </c>
      <c r="L27" s="19">
        <v>47.08</v>
      </c>
      <c r="M27" s="19">
        <v>27.68</v>
      </c>
      <c r="N27" s="19">
        <v>31.42</v>
      </c>
      <c r="O27" s="19">
        <v>41.15</v>
      </c>
      <c r="P27" s="19">
        <v>37.369999999999997</v>
      </c>
      <c r="Q27" s="19">
        <v>50.84</v>
      </c>
      <c r="R27" s="19">
        <v>47.77</v>
      </c>
      <c r="S27" s="19">
        <v>60.62</v>
      </c>
      <c r="T27" s="19">
        <v>57.95</v>
      </c>
      <c r="U27" s="19">
        <v>51.46</v>
      </c>
      <c r="V27" s="19">
        <v>61.15</v>
      </c>
      <c r="W27" s="19">
        <v>45.1</v>
      </c>
      <c r="X27" s="19">
        <v>55.24</v>
      </c>
      <c r="Y27" s="19">
        <v>48.75</v>
      </c>
      <c r="Z27" s="19">
        <v>58.48</v>
      </c>
      <c r="AA27" s="19">
        <v>39.17</v>
      </c>
      <c r="AB27" s="19">
        <v>42.82</v>
      </c>
      <c r="AC27" s="19">
        <v>52.55</v>
      </c>
      <c r="AD27" s="19">
        <v>48.86</v>
      </c>
      <c r="AE27" s="19">
        <v>62.24</v>
      </c>
      <c r="AF27" s="19">
        <f t="shared" si="58"/>
        <v>80.25333333333333</v>
      </c>
      <c r="AG27" s="19">
        <f t="shared" si="28"/>
        <v>144.60333333333332</v>
      </c>
      <c r="AH27" s="19">
        <f t="shared" si="28"/>
        <v>157.21333333333334</v>
      </c>
      <c r="AI27" s="19">
        <f t="shared" si="28"/>
        <v>213.28666666666666</v>
      </c>
      <c r="AJ27" s="19">
        <f t="shared" si="28"/>
        <v>201.71666666666667</v>
      </c>
      <c r="AK27" s="19">
        <f t="shared" si="28"/>
        <v>173.59333333333333</v>
      </c>
      <c r="AL27" s="19">
        <f t="shared" si="28"/>
        <v>215.58333333333334</v>
      </c>
      <c r="AM27" s="19">
        <f t="shared" si="28"/>
        <v>145.64333333333335</v>
      </c>
      <c r="AN27" s="19">
        <f t="shared" si="28"/>
        <v>189.97333333333336</v>
      </c>
      <c r="AO27" s="19">
        <f t="shared" si="28"/>
        <v>161.85</v>
      </c>
      <c r="AP27" s="19">
        <f t="shared" si="28"/>
        <v>204.01333333333332</v>
      </c>
      <c r="AQ27" s="19">
        <f t="shared" si="28"/>
        <v>119.94666666666666</v>
      </c>
      <c r="AR27" s="19">
        <f t="shared" si="28"/>
        <v>136.15333333333334</v>
      </c>
      <c r="AS27" s="19">
        <f t="shared" si="28"/>
        <v>178.31666666666663</v>
      </c>
      <c r="AT27" s="19">
        <f t="shared" si="28"/>
        <v>161.93666666666664</v>
      </c>
      <c r="AU27" s="19">
        <f t="shared" si="28"/>
        <v>220.3066666666667</v>
      </c>
      <c r="AV27" s="19">
        <f t="shared" si="28"/>
        <v>207.00333333333333</v>
      </c>
      <c r="AW27" s="19">
        <f t="shared" si="28"/>
        <v>262.68666666666667</v>
      </c>
      <c r="AX27" s="19">
        <f t="shared" si="28"/>
        <v>251.11666666666667</v>
      </c>
      <c r="AY27" s="19">
        <f t="shared" si="28"/>
        <v>222.99333333333334</v>
      </c>
      <c r="AZ27" s="19">
        <f t="shared" si="28"/>
        <v>264.98333333333329</v>
      </c>
      <c r="BA27" s="19">
        <f t="shared" si="28"/>
        <v>195.43333333333337</v>
      </c>
      <c r="BB27" s="19">
        <f t="shared" si="28"/>
        <v>239.37333333333333</v>
      </c>
      <c r="BC27" s="19">
        <f t="shared" si="28"/>
        <v>211.25</v>
      </c>
      <c r="BD27" s="19">
        <f t="shared" si="28"/>
        <v>253.41333333333333</v>
      </c>
      <c r="BE27" s="19">
        <f t="shared" si="28"/>
        <v>169.73666666666668</v>
      </c>
      <c r="BF27" s="19">
        <f t="shared" si="28"/>
        <v>185.55333333333331</v>
      </c>
      <c r="BG27" s="19">
        <f t="shared" si="28"/>
        <v>227.71666666666667</v>
      </c>
      <c r="BH27" s="19">
        <f t="shared" si="28"/>
        <v>211.72666666666666</v>
      </c>
      <c r="BI27" s="19">
        <f t="shared" si="28"/>
        <v>269.70666666666665</v>
      </c>
      <c r="BJ27" s="19">
        <f>AF27*$C$45</f>
        <v>91.890066666666669</v>
      </c>
      <c r="BK27" s="19">
        <f t="shared" ref="BK27" si="233">AG27*$C$45</f>
        <v>165.57081666666667</v>
      </c>
      <c r="BL27" s="19">
        <f t="shared" ref="BL27" si="234">AH27*$C$45</f>
        <v>180.00926666666666</v>
      </c>
      <c r="BM27" s="19">
        <f t="shared" ref="BM27" si="235">AI27*$C$45</f>
        <v>244.21323333333333</v>
      </c>
      <c r="BN27" s="19">
        <f t="shared" ref="BN27" si="236">AJ27*$C$45</f>
        <v>230.96558333333334</v>
      </c>
      <c r="BO27" s="19">
        <f t="shared" ref="BO27" si="237">AK27*$C$45</f>
        <v>198.76436666666666</v>
      </c>
      <c r="BP27" s="19">
        <f t="shared" ref="BP27" si="238">AL27*$C$45</f>
        <v>246.84291666666667</v>
      </c>
      <c r="BQ27" s="19">
        <f t="shared" ref="BQ27" si="239">AM27*$C$45</f>
        <v>166.76161666666667</v>
      </c>
      <c r="BR27" s="19">
        <f t="shared" ref="BR27" si="240">AN27*$C$45</f>
        <v>217.51946666666669</v>
      </c>
      <c r="BS27" s="19">
        <f t="shared" ref="BS27" si="241">AO27*$C$45</f>
        <v>185.31825000000001</v>
      </c>
      <c r="BT27" s="19">
        <f t="shared" ref="BT27" si="242">AP27*$C$45</f>
        <v>233.59526666666665</v>
      </c>
      <c r="BU27" s="19">
        <f t="shared" ref="BU27" si="243">AQ27*$C$45</f>
        <v>137.33893333333333</v>
      </c>
      <c r="BV27" s="19">
        <f t="shared" ref="BV27" si="244">AR27*$C$45</f>
        <v>155.89556666666667</v>
      </c>
      <c r="BW27" s="19">
        <f t="shared" ref="BW27" si="245">AS27*$C$45</f>
        <v>204.17258333333331</v>
      </c>
      <c r="BX27" s="19">
        <f t="shared" ref="BX27" si="246">AT27*$C$45</f>
        <v>185.41748333333331</v>
      </c>
      <c r="BY27" s="19">
        <f t="shared" ref="BY27" si="247">AU27*$C$45</f>
        <v>252.25113333333337</v>
      </c>
      <c r="BZ27" s="19">
        <f t="shared" ref="BZ27" si="248">AV27*$C$45</f>
        <v>237.01881666666668</v>
      </c>
      <c r="CA27" s="19">
        <f t="shared" ref="CA27" si="249">AW27*$C$45</f>
        <v>300.77623333333332</v>
      </c>
      <c r="CB27" s="19">
        <f t="shared" ref="CB27" si="250">AX27*$C$45</f>
        <v>287.52858333333336</v>
      </c>
      <c r="CC27" s="19">
        <f t="shared" ref="CC27" si="251">AY27*$C$45</f>
        <v>255.32736666666668</v>
      </c>
      <c r="CD27" s="19">
        <f t="shared" ref="CD27" si="252">AZ27*$C$45</f>
        <v>303.4059166666666</v>
      </c>
      <c r="CE27" s="19">
        <f t="shared" ref="CE27" si="253">BA27*$C$45</f>
        <v>223.77116666666672</v>
      </c>
      <c r="CF27" s="19">
        <f t="shared" ref="CF27" si="254">BB27*$C$45</f>
        <v>274.08246666666668</v>
      </c>
      <c r="CG27" s="19">
        <f t="shared" ref="CG27" si="255">BC27*$C$45</f>
        <v>241.88124999999999</v>
      </c>
      <c r="CH27" s="19">
        <f t="shared" ref="CH27" si="256">BD27*$C$45</f>
        <v>290.15826666666669</v>
      </c>
      <c r="CI27" s="19">
        <f t="shared" ref="CI27" si="257">BE27*$C$45</f>
        <v>194.34848333333335</v>
      </c>
      <c r="CJ27" s="19">
        <f t="shared" ref="CJ27" si="258">BF27*$C$45</f>
        <v>212.45856666666666</v>
      </c>
      <c r="CK27" s="19">
        <f t="shared" ref="CK27" si="259">BG27*$C$45</f>
        <v>260.73558333333335</v>
      </c>
      <c r="CL27" s="19">
        <f t="shared" ref="CL27" si="260">BH27*$C$45</f>
        <v>242.42703333333333</v>
      </c>
      <c r="CM27" s="19">
        <f t="shared" ref="CM27" si="261">BI27*$C$45</f>
        <v>308.8141333333333</v>
      </c>
    </row>
    <row r="28" spans="1:91" x14ac:dyDescent="0.25">
      <c r="A28" s="23" t="s">
        <v>1184</v>
      </c>
      <c r="B28" s="19">
        <v>72.03</v>
      </c>
      <c r="C28" s="19">
        <v>139.22999999999999</v>
      </c>
      <c r="D28" s="19">
        <v>69.56</v>
      </c>
      <c r="E28" s="19">
        <v>69.56</v>
      </c>
      <c r="F28" s="19">
        <v>69.56</v>
      </c>
      <c r="G28" s="19">
        <v>72.510000000000005</v>
      </c>
      <c r="H28" s="19">
        <v>92.74</v>
      </c>
      <c r="I28" s="19">
        <v>69.56</v>
      </c>
      <c r="J28" s="19">
        <v>69.56</v>
      </c>
      <c r="K28" s="19">
        <v>72.510000000000005</v>
      </c>
      <c r="L28" s="19">
        <v>92.74</v>
      </c>
      <c r="M28" s="19">
        <v>72.510000000000005</v>
      </c>
      <c r="N28" s="19">
        <v>75.459999999999994</v>
      </c>
      <c r="O28" s="19">
        <v>95.69</v>
      </c>
      <c r="P28" s="19">
        <v>92.74</v>
      </c>
      <c r="Q28" s="19">
        <v>115.92</v>
      </c>
      <c r="R28" s="19">
        <v>138.06</v>
      </c>
      <c r="S28" s="19">
        <v>138.06</v>
      </c>
      <c r="T28" s="19">
        <v>138.06</v>
      </c>
      <c r="U28" s="19">
        <v>141.01</v>
      </c>
      <c r="V28" s="19">
        <v>161.24</v>
      </c>
      <c r="W28" s="19">
        <v>138.06</v>
      </c>
      <c r="X28" s="19">
        <v>138.06</v>
      </c>
      <c r="Y28" s="19">
        <v>141.01</v>
      </c>
      <c r="Z28" s="19">
        <v>161.24</v>
      </c>
      <c r="AA28" s="19">
        <v>141.01</v>
      </c>
      <c r="AB28" s="19">
        <v>143.96</v>
      </c>
      <c r="AC28" s="19">
        <v>164.19</v>
      </c>
      <c r="AD28" s="19">
        <v>161.24</v>
      </c>
      <c r="AE28" s="19">
        <v>184.42</v>
      </c>
      <c r="AF28" s="19">
        <f t="shared" si="58"/>
        <v>312.13</v>
      </c>
      <c r="AG28" s="19">
        <f t="shared" si="28"/>
        <v>603.32999999999993</v>
      </c>
      <c r="AH28" s="19">
        <f t="shared" si="28"/>
        <v>301.42666666666668</v>
      </c>
      <c r="AI28" s="19">
        <f t="shared" si="28"/>
        <v>301.42666666666668</v>
      </c>
      <c r="AJ28" s="19">
        <f t="shared" si="28"/>
        <v>301.42666666666668</v>
      </c>
      <c r="AK28" s="19">
        <f t="shared" si="28"/>
        <v>314.21000000000004</v>
      </c>
      <c r="AL28" s="19">
        <f t="shared" si="28"/>
        <v>401.87333333333328</v>
      </c>
      <c r="AM28" s="19">
        <f t="shared" si="28"/>
        <v>301.42666666666668</v>
      </c>
      <c r="AN28" s="19">
        <f t="shared" si="28"/>
        <v>301.42666666666668</v>
      </c>
      <c r="AO28" s="19">
        <f t="shared" si="28"/>
        <v>314.21000000000004</v>
      </c>
      <c r="AP28" s="19">
        <f t="shared" si="28"/>
        <v>401.87333333333328</v>
      </c>
      <c r="AQ28" s="19">
        <f t="shared" si="28"/>
        <v>314.21000000000004</v>
      </c>
      <c r="AR28" s="19">
        <f t="shared" si="28"/>
        <v>326.99333333333328</v>
      </c>
      <c r="AS28" s="19">
        <f t="shared" si="28"/>
        <v>414.65666666666669</v>
      </c>
      <c r="AT28" s="19">
        <f t="shared" si="28"/>
        <v>401.87333333333328</v>
      </c>
      <c r="AU28" s="19">
        <f t="shared" si="28"/>
        <v>502.32</v>
      </c>
      <c r="AV28" s="19">
        <f t="shared" si="28"/>
        <v>598.26</v>
      </c>
      <c r="AW28" s="19">
        <f t="shared" si="28"/>
        <v>598.26</v>
      </c>
      <c r="AX28" s="19">
        <f t="shared" si="28"/>
        <v>598.26</v>
      </c>
      <c r="AY28" s="19">
        <f t="shared" si="28"/>
        <v>611.04333333333329</v>
      </c>
      <c r="AZ28" s="19">
        <f t="shared" si="28"/>
        <v>698.70666666666659</v>
      </c>
      <c r="BA28" s="19">
        <f t="shared" si="28"/>
        <v>598.26</v>
      </c>
      <c r="BB28" s="19">
        <f t="shared" si="28"/>
        <v>598.26</v>
      </c>
      <c r="BC28" s="19">
        <f t="shared" si="28"/>
        <v>611.04333333333329</v>
      </c>
      <c r="BD28" s="19">
        <f t="shared" ref="BD28:BD30" si="262">(Z28*52)/12</f>
        <v>698.70666666666659</v>
      </c>
      <c r="BE28" s="19">
        <f t="shared" ref="BE28:BE30" si="263">(AA28*52)/12</f>
        <v>611.04333333333329</v>
      </c>
      <c r="BF28" s="19">
        <f t="shared" ref="BF28:BF30" si="264">(AB28*52)/12</f>
        <v>623.82666666666671</v>
      </c>
      <c r="BG28" s="19">
        <f t="shared" ref="BG28:BG30" si="265">(AC28*52)/12</f>
        <v>711.4899999999999</v>
      </c>
      <c r="BH28" s="19">
        <f t="shared" ref="BH28:BH30" si="266">(AD28*52)/12</f>
        <v>698.70666666666659</v>
      </c>
      <c r="BI28" s="19">
        <f t="shared" ref="BI28:BI30" si="267">(AE28*52)/12</f>
        <v>799.15333333333331</v>
      </c>
      <c r="BJ28" s="19">
        <f>AF28*$C$47</f>
        <v>330.54566999999997</v>
      </c>
      <c r="BK28" s="19">
        <f t="shared" ref="BK28" si="268">AG28*$C$47</f>
        <v>638.92646999999988</v>
      </c>
      <c r="BL28" s="19">
        <f t="shared" ref="BL28" si="269">AH28*$C$47</f>
        <v>319.21084000000002</v>
      </c>
      <c r="BM28" s="19">
        <f t="shared" ref="BM28" si="270">AI28*$C$47</f>
        <v>319.21084000000002</v>
      </c>
      <c r="BN28" s="19">
        <f t="shared" ref="BN28" si="271">AJ28*$C$47</f>
        <v>319.21084000000002</v>
      </c>
      <c r="BO28" s="19">
        <f t="shared" ref="BO28" si="272">AK28*$C$47</f>
        <v>332.74839000000003</v>
      </c>
      <c r="BP28" s="19">
        <f t="shared" ref="BP28" si="273">AL28*$C$47</f>
        <v>425.5838599999999</v>
      </c>
      <c r="BQ28" s="19">
        <f t="shared" ref="BQ28" si="274">AM28*$C$47</f>
        <v>319.21084000000002</v>
      </c>
      <c r="BR28" s="19">
        <f t="shared" ref="BR28" si="275">AN28*$C$47</f>
        <v>319.21084000000002</v>
      </c>
      <c r="BS28" s="19">
        <f t="shared" ref="BS28" si="276">AO28*$C$47</f>
        <v>332.74839000000003</v>
      </c>
      <c r="BT28" s="19">
        <f t="shared" ref="BT28" si="277">AP28*$C$47</f>
        <v>425.5838599999999</v>
      </c>
      <c r="BU28" s="19">
        <f t="shared" ref="BU28" si="278">AQ28*$C$47</f>
        <v>332.74839000000003</v>
      </c>
      <c r="BV28" s="19">
        <f t="shared" ref="BV28" si="279">AR28*$C$47</f>
        <v>346.28593999999993</v>
      </c>
      <c r="BW28" s="19">
        <f t="shared" ref="BW28" si="280">AS28*$C$47</f>
        <v>439.12141000000003</v>
      </c>
      <c r="BX28" s="19">
        <f t="shared" ref="BX28" si="281">AT28*$C$47</f>
        <v>425.5838599999999</v>
      </c>
      <c r="BY28" s="19">
        <f t="shared" ref="BY28" si="282">AU28*$C$47</f>
        <v>531.95687999999996</v>
      </c>
      <c r="BZ28" s="19">
        <f t="shared" ref="BZ28" si="283">AV28*$C$47</f>
        <v>633.55733999999995</v>
      </c>
      <c r="CA28" s="19">
        <f t="shared" ref="CA28" si="284">AW28*$C$47</f>
        <v>633.55733999999995</v>
      </c>
      <c r="CB28" s="19">
        <f t="shared" ref="CB28" si="285">AX28*$C$47</f>
        <v>633.55733999999995</v>
      </c>
      <c r="CC28" s="19">
        <f t="shared" ref="CC28" si="286">AY28*$C$47</f>
        <v>647.09488999999996</v>
      </c>
      <c r="CD28" s="19">
        <f t="shared" ref="CD28" si="287">AZ28*$C$47</f>
        <v>739.93035999999984</v>
      </c>
      <c r="CE28" s="19">
        <f t="shared" ref="CE28" si="288">BA28*$C$47</f>
        <v>633.55733999999995</v>
      </c>
      <c r="CF28" s="19">
        <f t="shared" ref="CF28" si="289">BB28*$C$47</f>
        <v>633.55733999999995</v>
      </c>
      <c r="CG28" s="19">
        <f t="shared" ref="CG28" si="290">BC28*$C$47</f>
        <v>647.09488999999996</v>
      </c>
      <c r="CH28" s="19">
        <f t="shared" ref="CH28" si="291">BD28*$C$47</f>
        <v>739.93035999999984</v>
      </c>
      <c r="CI28" s="19">
        <f t="shared" ref="CI28" si="292">BE28*$C$47</f>
        <v>647.09488999999996</v>
      </c>
      <c r="CJ28" s="19">
        <f t="shared" ref="CJ28" si="293">BF28*$C$47</f>
        <v>660.63243999999997</v>
      </c>
      <c r="CK28" s="19">
        <f t="shared" ref="CK28" si="294">BG28*$C$47</f>
        <v>753.46790999999985</v>
      </c>
      <c r="CL28" s="19">
        <f t="shared" ref="CL28" si="295">BH28*$C$47</f>
        <v>739.93035999999984</v>
      </c>
      <c r="CM28" s="19">
        <f t="shared" ref="CM28" si="296">BI28*$C$47</f>
        <v>846.30337999999995</v>
      </c>
    </row>
    <row r="29" spans="1:91" x14ac:dyDescent="0.25">
      <c r="A29" s="23" t="s">
        <v>936</v>
      </c>
      <c r="B29" s="19">
        <v>45.51</v>
      </c>
      <c r="C29" s="19">
        <v>78.680000000000007</v>
      </c>
      <c r="D29" s="19">
        <v>61.16</v>
      </c>
      <c r="E29" s="19">
        <v>72.11</v>
      </c>
      <c r="F29" s="19">
        <v>73.89</v>
      </c>
      <c r="G29" s="19">
        <v>101.48</v>
      </c>
      <c r="H29" s="19">
        <v>112.35</v>
      </c>
      <c r="I29" s="19">
        <v>62.94</v>
      </c>
      <c r="J29" s="19">
        <v>75.67</v>
      </c>
      <c r="K29" s="19">
        <v>103.26</v>
      </c>
      <c r="L29" s="19">
        <v>114.13</v>
      </c>
      <c r="M29" s="19">
        <v>88.89</v>
      </c>
      <c r="N29" s="19">
        <v>120.6</v>
      </c>
      <c r="O29" s="19">
        <v>133.11000000000001</v>
      </c>
      <c r="P29" s="19">
        <v>101.4</v>
      </c>
      <c r="Q29" s="19">
        <v>143.97999999999999</v>
      </c>
      <c r="R29" s="19">
        <v>79.069999999999993</v>
      </c>
      <c r="S29" s="19">
        <v>90.02</v>
      </c>
      <c r="T29" s="19">
        <v>91.8</v>
      </c>
      <c r="U29" s="19">
        <v>119.39</v>
      </c>
      <c r="V29" s="19">
        <v>130.26</v>
      </c>
      <c r="W29" s="19">
        <v>80.849999999999994</v>
      </c>
      <c r="X29" s="19">
        <v>93.58</v>
      </c>
      <c r="Y29" s="19">
        <v>121.17</v>
      </c>
      <c r="Z29" s="19">
        <v>132.04</v>
      </c>
      <c r="AA29" s="19">
        <v>106.8</v>
      </c>
      <c r="AB29" s="19">
        <v>138.51</v>
      </c>
      <c r="AC29" s="19">
        <v>151.02000000000001</v>
      </c>
      <c r="AD29" s="19">
        <v>119.31</v>
      </c>
      <c r="AE29" s="19">
        <v>161.88999999999999</v>
      </c>
      <c r="AF29" s="19">
        <f t="shared" si="58"/>
        <v>197.21</v>
      </c>
      <c r="AG29" s="19">
        <f t="shared" ref="AG29:AG30" si="297">(C29*52)/12</f>
        <v>340.94666666666672</v>
      </c>
      <c r="AH29" s="19">
        <f t="shared" ref="AH29:AH30" si="298">(D29*52)/12</f>
        <v>265.02666666666664</v>
      </c>
      <c r="AI29" s="19">
        <f t="shared" ref="AI29:AI30" si="299">(E29*52)/12</f>
        <v>312.47666666666663</v>
      </c>
      <c r="AJ29" s="19">
        <f t="shared" ref="AJ29:AJ30" si="300">(F29*52)/12</f>
        <v>320.19</v>
      </c>
      <c r="AK29" s="19">
        <f t="shared" ref="AK29:AK30" si="301">(G29*52)/12</f>
        <v>439.74666666666667</v>
      </c>
      <c r="AL29" s="19">
        <f t="shared" ref="AL29:AL30" si="302">(H29*52)/12</f>
        <v>486.84999999999997</v>
      </c>
      <c r="AM29" s="19">
        <f t="shared" ref="AM29:AM30" si="303">(I29*52)/12</f>
        <v>272.74</v>
      </c>
      <c r="AN29" s="19">
        <f t="shared" ref="AN29:AN30" si="304">(J29*52)/12</f>
        <v>327.90333333333336</v>
      </c>
      <c r="AO29" s="19">
        <f t="shared" ref="AO29:AO30" si="305">(K29*52)/12</f>
        <v>447.46000000000004</v>
      </c>
      <c r="AP29" s="19">
        <f t="shared" ref="AP29:AP30" si="306">(L29*52)/12</f>
        <v>494.56333333333333</v>
      </c>
      <c r="AQ29" s="19">
        <f t="shared" ref="AQ29:AQ30" si="307">(M29*52)/12</f>
        <v>385.19</v>
      </c>
      <c r="AR29" s="19">
        <f t="shared" ref="AR29:AR30" si="308">(N29*52)/12</f>
        <v>522.6</v>
      </c>
      <c r="AS29" s="19">
        <f t="shared" ref="AS29:AS30" si="309">(O29*52)/12</f>
        <v>576.81000000000006</v>
      </c>
      <c r="AT29" s="19">
        <f t="shared" ref="AT29:AT30" si="310">(P29*52)/12</f>
        <v>439.40000000000003</v>
      </c>
      <c r="AU29" s="19">
        <f t="shared" ref="AU29:AU30" si="311">(Q29*52)/12</f>
        <v>623.9133333333333</v>
      </c>
      <c r="AV29" s="19">
        <f t="shared" ref="AV29:AV30" si="312">(R29*52)/12</f>
        <v>342.6366666666666</v>
      </c>
      <c r="AW29" s="19">
        <f t="shared" ref="AW29:AW30" si="313">(S29*52)/12</f>
        <v>390.08666666666664</v>
      </c>
      <c r="AX29" s="19">
        <f t="shared" ref="AX29:AX30" si="314">(T29*52)/12</f>
        <v>397.79999999999995</v>
      </c>
      <c r="AY29" s="19">
        <f t="shared" ref="AY29:AY30" si="315">(U29*52)/12</f>
        <v>517.35666666666668</v>
      </c>
      <c r="AZ29" s="19">
        <f t="shared" ref="AZ29:AZ30" si="316">(V29*52)/12</f>
        <v>564.45999999999992</v>
      </c>
      <c r="BA29" s="19">
        <f t="shared" ref="BA29:BA30" si="317">(W29*52)/12</f>
        <v>350.34999999999997</v>
      </c>
      <c r="BB29" s="19">
        <f t="shared" ref="BB29:BB30" si="318">(X29*52)/12</f>
        <v>405.51333333333332</v>
      </c>
      <c r="BC29" s="19">
        <f t="shared" ref="BC29:BC30" si="319">(Y29*52)/12</f>
        <v>525.07000000000005</v>
      </c>
      <c r="BD29" s="19">
        <f t="shared" si="262"/>
        <v>572.17333333333329</v>
      </c>
      <c r="BE29" s="19">
        <f t="shared" si="263"/>
        <v>462.79999999999995</v>
      </c>
      <c r="BF29" s="19">
        <f t="shared" si="264"/>
        <v>600.20999999999992</v>
      </c>
      <c r="BG29" s="19">
        <f t="shared" si="265"/>
        <v>654.42000000000007</v>
      </c>
      <c r="BH29" s="19">
        <f t="shared" si="266"/>
        <v>517.01</v>
      </c>
      <c r="BI29" s="19">
        <f t="shared" si="267"/>
        <v>701.5233333333332</v>
      </c>
      <c r="BJ29" s="19">
        <f>AF29*$C$48</f>
        <v>208.45096999999998</v>
      </c>
      <c r="BK29" s="19">
        <f t="shared" ref="BK29" si="320">AG29*$C$48</f>
        <v>360.38062666666667</v>
      </c>
      <c r="BL29" s="19">
        <f t="shared" ref="BL29" si="321">AH29*$C$48</f>
        <v>280.13318666666663</v>
      </c>
      <c r="BM29" s="19">
        <f t="shared" ref="BM29" si="322">AI29*$C$48</f>
        <v>330.28783666666664</v>
      </c>
      <c r="BN29" s="19">
        <f t="shared" ref="BN29" si="323">AJ29*$C$48</f>
        <v>338.44083000000001</v>
      </c>
      <c r="BO29" s="19">
        <f t="shared" ref="BO29" si="324">AK29*$C$48</f>
        <v>464.81222666666662</v>
      </c>
      <c r="BP29" s="19">
        <f t="shared" ref="BP29" si="325">AL29*$C$48</f>
        <v>514.60044999999991</v>
      </c>
      <c r="BQ29" s="19">
        <f t="shared" ref="BQ29" si="326">AM29*$C$48</f>
        <v>288.28618</v>
      </c>
      <c r="BR29" s="19">
        <f t="shared" ref="BR29" si="327">AN29*$C$48</f>
        <v>346.59382333333332</v>
      </c>
      <c r="BS29" s="19">
        <f t="shared" ref="BS29" si="328">AO29*$C$48</f>
        <v>472.96521999999999</v>
      </c>
      <c r="BT29" s="19">
        <f t="shared" ref="BT29" si="329">AP29*$C$48</f>
        <v>522.75344333333328</v>
      </c>
      <c r="BU29" s="19">
        <f t="shared" ref="BU29" si="330">AQ29*$C$48</f>
        <v>407.14582999999999</v>
      </c>
      <c r="BV29" s="19">
        <f t="shared" ref="BV29" si="331">AR29*$C$48</f>
        <v>552.38819999999998</v>
      </c>
      <c r="BW29" s="19">
        <f t="shared" ref="BW29" si="332">AS29*$C$48</f>
        <v>609.68817000000001</v>
      </c>
      <c r="BX29" s="19">
        <f t="shared" ref="BX29" si="333">AT29*$C$48</f>
        <v>464.44580000000002</v>
      </c>
      <c r="BY29" s="19">
        <f t="shared" ref="BY29" si="334">AU29*$C$48</f>
        <v>659.47639333333325</v>
      </c>
      <c r="BZ29" s="19">
        <f t="shared" ref="BZ29" si="335">AV29*$C$48</f>
        <v>362.16695666666658</v>
      </c>
      <c r="CA29" s="19">
        <f t="shared" ref="CA29" si="336">AW29*$C$48</f>
        <v>412.32160666666664</v>
      </c>
      <c r="CB29" s="19">
        <f t="shared" ref="CB29" si="337">AX29*$C$48</f>
        <v>420.47459999999995</v>
      </c>
      <c r="CC29" s="19">
        <f t="shared" ref="CC29" si="338">AY29*$C$48</f>
        <v>546.84599666666668</v>
      </c>
      <c r="CD29" s="19">
        <f t="shared" ref="CD29" si="339">AZ29*$C$48</f>
        <v>596.63421999999991</v>
      </c>
      <c r="CE29" s="19">
        <f t="shared" ref="CE29" si="340">BA29*$C$48</f>
        <v>370.31994999999995</v>
      </c>
      <c r="CF29" s="19">
        <f t="shared" ref="CF29" si="341">BB29*$C$48</f>
        <v>428.62759333333332</v>
      </c>
      <c r="CG29" s="19">
        <f t="shared" ref="CG29" si="342">BC29*$C$48</f>
        <v>554.99899000000005</v>
      </c>
      <c r="CH29" s="19">
        <f t="shared" ref="CH29" si="343">BD29*$C$48</f>
        <v>604.78721333333328</v>
      </c>
      <c r="CI29" s="19">
        <f t="shared" ref="CI29" si="344">BE29*$C$48</f>
        <v>489.17959999999994</v>
      </c>
      <c r="CJ29" s="19">
        <f t="shared" ref="CJ29" si="345">BF29*$C$48</f>
        <v>634.42196999999987</v>
      </c>
      <c r="CK29" s="19">
        <f t="shared" ref="CK29" si="346">BG29*$C$48</f>
        <v>691.72194000000002</v>
      </c>
      <c r="CL29" s="19">
        <f t="shared" ref="CL29" si="347">BH29*$C$48</f>
        <v>546.47956999999997</v>
      </c>
      <c r="CM29" s="19">
        <f t="shared" ref="CM29" si="348">BI29*$C$48</f>
        <v>741.51016333333314</v>
      </c>
    </row>
    <row r="30" spans="1:91" x14ac:dyDescent="0.25">
      <c r="A30" s="23" t="s">
        <v>937</v>
      </c>
      <c r="B30" s="19">
        <f>SUM(B20:B29)</f>
        <v>233.12</v>
      </c>
      <c r="C30" s="19">
        <f t="shared" ref="C30:AE30" si="349">SUM(C20:C29)</f>
        <v>411.44</v>
      </c>
      <c r="D30" s="19">
        <f t="shared" si="349"/>
        <v>306.62</v>
      </c>
      <c r="E30" s="19">
        <f t="shared" si="349"/>
        <v>367.11</v>
      </c>
      <c r="F30" s="19">
        <f t="shared" si="349"/>
        <v>363.37</v>
      </c>
      <c r="G30" s="19">
        <f t="shared" si="349"/>
        <v>396.85</v>
      </c>
      <c r="H30" s="19">
        <f t="shared" si="349"/>
        <v>449.47</v>
      </c>
      <c r="I30" s="19">
        <f t="shared" si="349"/>
        <v>302.53000000000003</v>
      </c>
      <c r="J30" s="19">
        <f t="shared" si="349"/>
        <v>359.04</v>
      </c>
      <c r="K30" s="19">
        <f t="shared" si="349"/>
        <v>392.71999999999997</v>
      </c>
      <c r="L30" s="19">
        <f t="shared" si="349"/>
        <v>445.38</v>
      </c>
      <c r="M30" s="19">
        <f t="shared" si="349"/>
        <v>334.5</v>
      </c>
      <c r="N30" s="19">
        <f t="shared" si="349"/>
        <v>416.04999999999995</v>
      </c>
      <c r="O30" s="19">
        <f t="shared" si="349"/>
        <v>470.38</v>
      </c>
      <c r="P30" s="19">
        <f t="shared" si="349"/>
        <v>388.76</v>
      </c>
      <c r="Q30" s="19">
        <f t="shared" si="349"/>
        <v>523</v>
      </c>
      <c r="R30" s="19">
        <f t="shared" si="349"/>
        <v>451.47999999999996</v>
      </c>
      <c r="S30" s="19">
        <f t="shared" si="349"/>
        <v>510.31</v>
      </c>
      <c r="T30" s="19">
        <f t="shared" si="349"/>
        <v>506.57</v>
      </c>
      <c r="U30" s="19">
        <f t="shared" si="349"/>
        <v>540.04999999999995</v>
      </c>
      <c r="V30" s="19">
        <f t="shared" si="349"/>
        <v>592.67000000000007</v>
      </c>
      <c r="W30" s="19">
        <f t="shared" si="349"/>
        <v>447.39</v>
      </c>
      <c r="X30" s="19">
        <f t="shared" si="349"/>
        <v>502.23999999999995</v>
      </c>
      <c r="Y30" s="19">
        <f t="shared" si="349"/>
        <v>535.91999999999996</v>
      </c>
      <c r="Z30" s="19">
        <f t="shared" si="349"/>
        <v>588.58000000000004</v>
      </c>
      <c r="AA30" s="19">
        <f t="shared" si="349"/>
        <v>479.36</v>
      </c>
      <c r="AB30" s="19">
        <f t="shared" si="349"/>
        <v>559.25</v>
      </c>
      <c r="AC30" s="19">
        <f t="shared" si="349"/>
        <v>613.58000000000004</v>
      </c>
      <c r="AD30" s="19">
        <f t="shared" si="349"/>
        <v>533.62</v>
      </c>
      <c r="AE30" s="19">
        <f t="shared" si="349"/>
        <v>666.2</v>
      </c>
      <c r="AF30" s="19">
        <f t="shared" si="58"/>
        <v>1010.1866666666666</v>
      </c>
      <c r="AG30" s="19">
        <f t="shared" si="297"/>
        <v>1782.9066666666668</v>
      </c>
      <c r="AH30" s="19">
        <f t="shared" si="298"/>
        <v>1328.6866666666667</v>
      </c>
      <c r="AI30" s="19">
        <f t="shared" si="299"/>
        <v>1590.8100000000002</v>
      </c>
      <c r="AJ30" s="19">
        <f t="shared" si="300"/>
        <v>1574.6033333333335</v>
      </c>
      <c r="AK30" s="19">
        <f t="shared" si="301"/>
        <v>1719.6833333333334</v>
      </c>
      <c r="AL30" s="19">
        <f t="shared" si="302"/>
        <v>1947.7033333333336</v>
      </c>
      <c r="AM30" s="19">
        <f t="shared" si="303"/>
        <v>1310.9633333333334</v>
      </c>
      <c r="AN30" s="19">
        <f t="shared" si="304"/>
        <v>1555.8400000000001</v>
      </c>
      <c r="AO30" s="19">
        <f t="shared" si="305"/>
        <v>1701.7866666666666</v>
      </c>
      <c r="AP30" s="19">
        <f t="shared" si="306"/>
        <v>1929.9799999999998</v>
      </c>
      <c r="AQ30" s="19">
        <f t="shared" si="307"/>
        <v>1449.5</v>
      </c>
      <c r="AR30" s="19">
        <f t="shared" si="308"/>
        <v>1802.8833333333332</v>
      </c>
      <c r="AS30" s="19">
        <f t="shared" si="309"/>
        <v>2038.3133333333333</v>
      </c>
      <c r="AT30" s="19">
        <f t="shared" si="310"/>
        <v>1684.6266666666668</v>
      </c>
      <c r="AU30" s="19">
        <f t="shared" si="311"/>
        <v>2266.3333333333335</v>
      </c>
      <c r="AV30" s="19">
        <f t="shared" si="312"/>
        <v>1956.4133333333332</v>
      </c>
      <c r="AW30" s="19">
        <f t="shared" si="313"/>
        <v>2211.3433333333332</v>
      </c>
      <c r="AX30" s="19">
        <f t="shared" si="314"/>
        <v>2195.1366666666668</v>
      </c>
      <c r="AY30" s="19">
        <f t="shared" si="315"/>
        <v>2340.2166666666667</v>
      </c>
      <c r="AZ30" s="19">
        <f t="shared" si="316"/>
        <v>2568.2366666666671</v>
      </c>
      <c r="BA30" s="19">
        <f t="shared" si="317"/>
        <v>1938.6899999999998</v>
      </c>
      <c r="BB30" s="19">
        <f t="shared" si="318"/>
        <v>2176.373333333333</v>
      </c>
      <c r="BC30" s="19">
        <f t="shared" si="319"/>
        <v>2322.3199999999997</v>
      </c>
      <c r="BD30" s="19">
        <f t="shared" si="262"/>
        <v>2550.5133333333338</v>
      </c>
      <c r="BE30" s="19">
        <f t="shared" si="263"/>
        <v>2077.2266666666669</v>
      </c>
      <c r="BF30" s="19">
        <f t="shared" si="264"/>
        <v>2423.4166666666665</v>
      </c>
      <c r="BG30" s="19">
        <f t="shared" si="265"/>
        <v>2658.8466666666668</v>
      </c>
      <c r="BH30" s="19">
        <f t="shared" si="266"/>
        <v>2312.3533333333335</v>
      </c>
      <c r="BI30" s="19">
        <f t="shared" si="267"/>
        <v>2886.8666666666668</v>
      </c>
      <c r="BJ30" s="19">
        <f>SUM(BJ20:BJ29)</f>
        <v>1117.9782033333333</v>
      </c>
      <c r="BK30" s="19">
        <f t="shared" ref="BK30" si="350">SUM(BK20:BK29)</f>
        <v>1968.4474766666663</v>
      </c>
      <c r="BL30" s="19">
        <f t="shared" ref="BL30" si="351">SUM(BL20:BL29)</f>
        <v>1475.0592566666667</v>
      </c>
      <c r="BM30" s="19">
        <f t="shared" ref="BM30" si="352">SUM(BM20:BM29)</f>
        <v>1772.0470733333332</v>
      </c>
      <c r="BN30" s="19">
        <f t="shared" ref="BN30" si="353">SUM(BN20:BN29)</f>
        <v>1752.1666499999999</v>
      </c>
      <c r="BO30" s="19">
        <f t="shared" ref="BO30" si="354">SUM(BO20:BO29)</f>
        <v>1908.5125800000001</v>
      </c>
      <c r="BP30" s="19">
        <f t="shared" ref="BP30" si="355">SUM(BP20:BP29)</f>
        <v>2156.2718233333335</v>
      </c>
      <c r="BQ30" s="19">
        <f t="shared" ref="BQ30" si="356">SUM(BQ20:BQ29)</f>
        <v>1453.3588333333335</v>
      </c>
      <c r="BR30" s="19">
        <f t="shared" ref="BR30" si="357">SUM(BR20:BR29)</f>
        <v>1729.22776</v>
      </c>
      <c r="BS30" s="19">
        <f t="shared" ref="BS30" si="358">SUM(BS20:BS29)</f>
        <v>1886.6136899999999</v>
      </c>
      <c r="BT30" s="19">
        <f t="shared" ref="BT30" si="359">SUM(BT20:BT29)</f>
        <v>2134.5713999999998</v>
      </c>
      <c r="BU30" s="19">
        <f t="shared" ref="BU30" si="360">SUM(BU20:BU29)</f>
        <v>1602.7355499999999</v>
      </c>
      <c r="BV30" s="19">
        <f t="shared" ref="BV30" si="361">SUM(BV20:BV29)</f>
        <v>1996.3977366666668</v>
      </c>
      <c r="BW30" s="19">
        <f t="shared" ref="BW30" si="362">SUM(BW20:BW29)</f>
        <v>2252.0231933333334</v>
      </c>
      <c r="BX30" s="19">
        <f t="shared" ref="BX30" si="363">SUM(BX20:BX29)</f>
        <v>1858.0065399999996</v>
      </c>
      <c r="BY30" s="19">
        <f t="shared" ref="BY30" si="364">SUM(BY20:BY29)</f>
        <v>2499.7824366666669</v>
      </c>
      <c r="BZ30" s="19">
        <f t="shared" ref="BZ30" si="365">SUM(BZ20:BZ29)</f>
        <v>2167.4974099999999</v>
      </c>
      <c r="CA30" s="19">
        <f t="shared" ref="CA30" si="366">SUM(CA20:CA29)</f>
        <v>2455.9487766666671</v>
      </c>
      <c r="CB30" s="19">
        <f t="shared" ref="CB30" si="367">SUM(CB20:CB29)</f>
        <v>2436.0683533333331</v>
      </c>
      <c r="CC30" s="19">
        <f t="shared" ref="CC30" si="368">SUM(CC20:CC29)</f>
        <v>2592.4142833333335</v>
      </c>
      <c r="CD30" s="19">
        <f t="shared" ref="CD30" si="369">SUM(CD20:CD29)</f>
        <v>2840.1735266666665</v>
      </c>
      <c r="CE30" s="19">
        <f t="shared" ref="CE30" si="370">SUM(CE20:CE29)</f>
        <v>2145.7969866666667</v>
      </c>
      <c r="CF30" s="19">
        <f t="shared" ref="CF30" si="371">SUM(CF20:CF29)</f>
        <v>2413.1294633333332</v>
      </c>
      <c r="CG30" s="19">
        <f t="shared" ref="CG30" si="372">SUM(CG20:CG29)</f>
        <v>2570.5153933333331</v>
      </c>
      <c r="CH30" s="19">
        <f t="shared" ref="CH30" si="373">SUM(CH20:CH29)</f>
        <v>2818.4731033333328</v>
      </c>
      <c r="CI30" s="19">
        <f t="shared" ref="CI30" si="374">SUM(CI20:CI29)</f>
        <v>2295.1737033333334</v>
      </c>
      <c r="CJ30" s="19">
        <f t="shared" ref="CJ30" si="375">SUM(CJ20:CJ29)</f>
        <v>2680.2994399999998</v>
      </c>
      <c r="CK30" s="19">
        <f t="shared" ref="CK30" si="376">SUM(CK20:CK29)</f>
        <v>2935.9248966666664</v>
      </c>
      <c r="CL30" s="19">
        <f t="shared" ref="CL30" si="377">SUM(CL20:CL29)</f>
        <v>2550.4446933333329</v>
      </c>
      <c r="CM30" s="19">
        <f t="shared" ref="CM30" si="378">SUM(CM20:CM29)</f>
        <v>3183.6841399999994</v>
      </c>
    </row>
    <row r="32" spans="1:91" x14ac:dyDescent="0.25">
      <c r="B32" s="182"/>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row>
    <row r="33" spans="1:95" x14ac:dyDescent="0.25">
      <c r="A33" s="23" t="s">
        <v>1185</v>
      </c>
      <c r="B33" s="19">
        <v>75.53</v>
      </c>
      <c r="C33" s="183"/>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row>
    <row r="34" spans="1:95" x14ac:dyDescent="0.25">
      <c r="A34" s="23" t="s">
        <v>1186</v>
      </c>
      <c r="B34" s="19">
        <v>112.86</v>
      </c>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row>
    <row r="35" spans="1:95" x14ac:dyDescent="0.25">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row>
    <row r="36" spans="1:95" x14ac:dyDescent="0.25">
      <c r="A36" s="15" t="s">
        <v>1187</v>
      </c>
      <c r="B36" s="15" t="s">
        <v>1188</v>
      </c>
      <c r="C36" s="15" t="s">
        <v>1189</v>
      </c>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row>
    <row r="37" spans="1:95" x14ac:dyDescent="0.25">
      <c r="A37" s="23" t="s">
        <v>69</v>
      </c>
      <c r="B37" s="15" t="s">
        <v>1190</v>
      </c>
      <c r="C37" s="15">
        <v>1.19</v>
      </c>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row>
    <row r="38" spans="1:95" ht="14.45" customHeight="1" x14ac:dyDescent="0.25">
      <c r="A38" s="23" t="s">
        <v>935</v>
      </c>
      <c r="B38" s="15" t="s">
        <v>1190</v>
      </c>
      <c r="C38" s="15">
        <v>1.19</v>
      </c>
      <c r="D38" s="182"/>
      <c r="E38" s="182"/>
      <c r="F38" s="182"/>
      <c r="G38" s="182"/>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row>
    <row r="39" spans="1:95" x14ac:dyDescent="0.25">
      <c r="A39" s="23" t="s">
        <v>940</v>
      </c>
      <c r="B39" s="15" t="s">
        <v>66</v>
      </c>
      <c r="C39" s="15"/>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row>
    <row r="40" spans="1:95" ht="14.45" customHeight="1" x14ac:dyDescent="0.25">
      <c r="A40" s="23" t="s">
        <v>941</v>
      </c>
      <c r="B40" s="15" t="s">
        <v>1191</v>
      </c>
      <c r="C40" s="15">
        <v>1.07</v>
      </c>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row>
    <row r="41" spans="1:95" x14ac:dyDescent="0.25">
      <c r="A41" s="23" t="s">
        <v>942</v>
      </c>
      <c r="B41" s="15" t="s">
        <v>1192</v>
      </c>
      <c r="C41" s="15">
        <v>1.06</v>
      </c>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row>
    <row r="42" spans="1:95" ht="135" x14ac:dyDescent="0.25">
      <c r="A42" s="23" t="s">
        <v>1179</v>
      </c>
      <c r="B42" s="184" t="s">
        <v>1193</v>
      </c>
      <c r="C42" s="15">
        <v>1.0569999999999999</v>
      </c>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row>
    <row r="43" spans="1:95" x14ac:dyDescent="0.25">
      <c r="A43" s="23" t="s">
        <v>943</v>
      </c>
      <c r="B43" s="15" t="s">
        <v>1194</v>
      </c>
      <c r="C43" s="15">
        <v>1.2</v>
      </c>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row>
    <row r="44" spans="1:95" x14ac:dyDescent="0.25">
      <c r="A44" s="23" t="s">
        <v>1180</v>
      </c>
      <c r="B44" s="15" t="s">
        <v>1195</v>
      </c>
      <c r="C44" s="15">
        <v>1.04</v>
      </c>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row>
    <row r="45" spans="1:95" ht="75" x14ac:dyDescent="0.25">
      <c r="A45" s="23" t="s">
        <v>944</v>
      </c>
      <c r="B45" s="184" t="s">
        <v>1196</v>
      </c>
      <c r="C45" s="15">
        <v>1.145</v>
      </c>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row>
    <row r="46" spans="1:95" x14ac:dyDescent="0.25">
      <c r="A46" s="23" t="s">
        <v>1181</v>
      </c>
      <c r="B46" s="15" t="s">
        <v>1197</v>
      </c>
      <c r="C46" s="15">
        <v>0.94</v>
      </c>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row>
    <row r="47" spans="1:95" x14ac:dyDescent="0.25">
      <c r="A47" s="23" t="s">
        <v>1204</v>
      </c>
      <c r="B47" s="15" t="s">
        <v>1198</v>
      </c>
      <c r="C47" s="15">
        <v>1.0589999999999999</v>
      </c>
      <c r="D47" s="183"/>
      <c r="E47" s="183"/>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row>
    <row r="48" spans="1:95" ht="105" x14ac:dyDescent="0.25">
      <c r="A48" s="23" t="s">
        <v>936</v>
      </c>
      <c r="B48" s="184" t="s">
        <v>1199</v>
      </c>
      <c r="C48" s="15">
        <v>1.0569999999999999</v>
      </c>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row>
    <row r="49" spans="1:31" x14ac:dyDescent="0.25">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row>
    <row r="50" spans="1:31" x14ac:dyDescent="0.25">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row>
    <row r="51" spans="1:31" x14ac:dyDescent="0.25">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c r="AD51" s="183"/>
      <c r="AE51" s="183"/>
    </row>
    <row r="52" spans="1:31" x14ac:dyDescent="0.25">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row>
    <row r="53" spans="1:31" x14ac:dyDescent="0.25">
      <c r="A53" s="72" t="s">
        <v>984</v>
      </c>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row>
    <row r="54" spans="1:31" x14ac:dyDescent="0.25">
      <c r="A54" s="70" t="s">
        <v>1203</v>
      </c>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row>
    <row r="55" spans="1:31" x14ac:dyDescent="0.25">
      <c r="A55" s="70" t="s">
        <v>1200</v>
      </c>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row>
    <row r="56" spans="1:31" x14ac:dyDescent="0.25">
      <c r="A56" s="70" t="s">
        <v>1465</v>
      </c>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row>
    <row r="57" spans="1:31" x14ac:dyDescent="0.25">
      <c r="A57" s="70" t="s">
        <v>1201</v>
      </c>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row>
    <row r="58" spans="1:31" x14ac:dyDescent="0.25">
      <c r="B58" s="182"/>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row>
    <row r="59" spans="1:31" x14ac:dyDescent="0.25">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row>
    <row r="60" spans="1:31" x14ac:dyDescent="0.25">
      <c r="A60" s="15"/>
      <c r="B60" s="15" t="s">
        <v>47</v>
      </c>
      <c r="C60" s="15" t="s">
        <v>52</v>
      </c>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row>
    <row r="61" spans="1:31" x14ac:dyDescent="0.25">
      <c r="A61" s="184" t="s">
        <v>938</v>
      </c>
      <c r="B61" s="19">
        <v>1277.0917033333335</v>
      </c>
      <c r="C61" s="205">
        <v>1117.9782033333333</v>
      </c>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row>
    <row r="62" spans="1:31" x14ac:dyDescent="0.25">
      <c r="A62" s="15" t="s">
        <v>939</v>
      </c>
      <c r="B62" s="19">
        <v>2244.7168466666672</v>
      </c>
      <c r="C62" s="19">
        <v>1968.4474766666663</v>
      </c>
      <c r="D62" s="182"/>
      <c r="E62" s="182"/>
      <c r="F62" s="18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row>
    <row r="63" spans="1:31" x14ac:dyDescent="0.25">
      <c r="A63" s="184" t="s">
        <v>1205</v>
      </c>
      <c r="B63" s="19">
        <v>1426.9399299999998</v>
      </c>
      <c r="C63" s="205">
        <v>1475.0592566666667</v>
      </c>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row>
    <row r="64" spans="1:31" x14ac:dyDescent="0.25">
      <c r="A64" s="15" t="s">
        <v>1206</v>
      </c>
      <c r="B64" s="19">
        <v>1735.1753033333334</v>
      </c>
      <c r="C64" s="19">
        <v>1772.0470733333332</v>
      </c>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row>
    <row r="65" spans="1:31" x14ac:dyDescent="0.25">
      <c r="A65" s="184" t="s">
        <v>1207</v>
      </c>
      <c r="B65" s="19">
        <v>1714.5010133333333</v>
      </c>
      <c r="C65" s="205">
        <v>1752.1666499999999</v>
      </c>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row>
    <row r="66" spans="1:31" x14ac:dyDescent="0.25">
      <c r="A66" s="15" t="s">
        <v>1208</v>
      </c>
      <c r="B66" s="19">
        <v>1859.9304533333334</v>
      </c>
      <c r="C66" s="19">
        <v>1908.5125800000001</v>
      </c>
    </row>
    <row r="67" spans="1:31" ht="30" x14ac:dyDescent="0.25">
      <c r="A67" s="184" t="s">
        <v>1209</v>
      </c>
      <c r="B67" s="19">
        <v>2080.9483066666667</v>
      </c>
      <c r="C67" s="205">
        <v>2156.2718233333335</v>
      </c>
    </row>
    <row r="68" spans="1:31" x14ac:dyDescent="0.25">
      <c r="A68" s="15" t="s">
        <v>1210</v>
      </c>
      <c r="B68" s="19">
        <v>1404.4456399999999</v>
      </c>
      <c r="C68" s="19">
        <v>1453.3588333333335</v>
      </c>
    </row>
    <row r="69" spans="1:31" x14ac:dyDescent="0.25">
      <c r="A69" s="184" t="s">
        <v>1211</v>
      </c>
      <c r="B69" s="19">
        <v>1690.7682566666665</v>
      </c>
      <c r="C69" s="205">
        <v>1729.22776</v>
      </c>
    </row>
    <row r="70" spans="1:31" x14ac:dyDescent="0.25">
      <c r="A70" s="15" t="s">
        <v>1212</v>
      </c>
      <c r="B70" s="19">
        <v>1837.2376966666666</v>
      </c>
      <c r="C70" s="19">
        <v>1886.6136899999999</v>
      </c>
    </row>
    <row r="71" spans="1:31" ht="30" x14ac:dyDescent="0.25">
      <c r="A71" s="184" t="s">
        <v>1213</v>
      </c>
      <c r="B71" s="19">
        <v>2058.4540166666666</v>
      </c>
      <c r="C71" s="205">
        <v>2134.5713999999998</v>
      </c>
    </row>
    <row r="72" spans="1:31" x14ac:dyDescent="0.25">
      <c r="A72" s="15" t="s">
        <v>1214</v>
      </c>
      <c r="B72" s="19">
        <v>1542.9058666666667</v>
      </c>
      <c r="C72" s="19">
        <v>1602.7355499999999</v>
      </c>
    </row>
    <row r="73" spans="1:31" ht="30" x14ac:dyDescent="0.25">
      <c r="A73" s="184" t="s">
        <v>1215</v>
      </c>
      <c r="B73" s="19">
        <v>1936.1052533333332</v>
      </c>
      <c r="C73" s="205">
        <v>1996.3977366666668</v>
      </c>
    </row>
    <row r="74" spans="1:31" x14ac:dyDescent="0.25">
      <c r="A74" s="15" t="s">
        <v>1216</v>
      </c>
      <c r="B74" s="19">
        <v>2164.9893200000001</v>
      </c>
      <c r="C74" s="19">
        <v>2252.0231933333334</v>
      </c>
    </row>
    <row r="75" spans="1:31" x14ac:dyDescent="0.25">
      <c r="A75" s="184" t="s">
        <v>1217</v>
      </c>
      <c r="B75" s="19">
        <v>1771.4354666666666</v>
      </c>
      <c r="C75" s="205">
        <v>1858.0065399999996</v>
      </c>
    </row>
    <row r="76" spans="1:31" x14ac:dyDescent="0.25">
      <c r="A76" s="15" t="s">
        <v>1218</v>
      </c>
      <c r="B76" s="19">
        <v>2386.0071733333334</v>
      </c>
      <c r="C76" s="19">
        <v>2499.7824366666669</v>
      </c>
    </row>
    <row r="77" spans="1:31" x14ac:dyDescent="0.25">
      <c r="A77" s="184" t="s">
        <v>1219</v>
      </c>
      <c r="B77" s="19">
        <v>2064.0689333333335</v>
      </c>
      <c r="C77" s="205">
        <v>2167.4974099999999</v>
      </c>
    </row>
    <row r="78" spans="1:31" x14ac:dyDescent="0.25">
      <c r="A78" s="15" t="s">
        <v>1220</v>
      </c>
      <c r="B78" s="19">
        <v>2363.8137900000002</v>
      </c>
      <c r="C78" s="19">
        <v>2455.9487766666671</v>
      </c>
    </row>
    <row r="79" spans="1:31" x14ac:dyDescent="0.25">
      <c r="A79" s="184" t="s">
        <v>1221</v>
      </c>
      <c r="B79" s="19">
        <v>2343.1394999999998</v>
      </c>
      <c r="C79" s="205">
        <v>2436.0683533333331</v>
      </c>
    </row>
    <row r="80" spans="1:31" x14ac:dyDescent="0.25">
      <c r="A80" s="15" t="s">
        <v>1222</v>
      </c>
      <c r="B80" s="19">
        <v>2488.5689399999997</v>
      </c>
      <c r="C80" s="19">
        <v>2592.4142833333335</v>
      </c>
    </row>
    <row r="81" spans="1:3" ht="30" x14ac:dyDescent="0.25">
      <c r="A81" s="184" t="s">
        <v>1223</v>
      </c>
      <c r="B81" s="19">
        <v>2709.5867933333334</v>
      </c>
      <c r="C81" s="205">
        <v>2840.1735266666665</v>
      </c>
    </row>
    <row r="82" spans="1:3" x14ac:dyDescent="0.25">
      <c r="A82" s="15" t="s">
        <v>1224</v>
      </c>
      <c r="B82" s="19">
        <v>2343.1394999999998</v>
      </c>
      <c r="C82" s="19">
        <v>2145.7969866666667</v>
      </c>
    </row>
    <row r="83" spans="1:3" x14ac:dyDescent="0.25">
      <c r="A83" s="184" t="s">
        <v>1225</v>
      </c>
      <c r="B83" s="19">
        <v>2645.9046466666668</v>
      </c>
      <c r="C83" s="205">
        <v>2413.1294633333332</v>
      </c>
    </row>
    <row r="84" spans="1:3" x14ac:dyDescent="0.25">
      <c r="A84" s="15" t="s">
        <v>1226</v>
      </c>
      <c r="B84" s="19">
        <v>2804.9238533333328</v>
      </c>
      <c r="C84" s="19">
        <v>2570.5153933333331</v>
      </c>
    </row>
    <row r="85" spans="1:3" ht="30" x14ac:dyDescent="0.25">
      <c r="A85" s="184" t="s">
        <v>1227</v>
      </c>
      <c r="B85" s="19">
        <v>3026.1401733333328</v>
      </c>
      <c r="C85" s="205">
        <v>2818.4731033333328</v>
      </c>
    </row>
    <row r="86" spans="1:3" x14ac:dyDescent="0.25">
      <c r="A86" s="15" t="s">
        <v>1228</v>
      </c>
      <c r="B86" s="19">
        <v>2488.5689399999997</v>
      </c>
      <c r="C86" s="19">
        <v>2295.1737033333334</v>
      </c>
    </row>
    <row r="87" spans="1:3" ht="30" x14ac:dyDescent="0.25">
      <c r="A87" s="184" t="s">
        <v>1229</v>
      </c>
      <c r="B87" s="19">
        <v>2902.7450399999993</v>
      </c>
      <c r="C87" s="205">
        <v>2680.2994399999998</v>
      </c>
    </row>
    <row r="88" spans="1:3" x14ac:dyDescent="0.25">
      <c r="A88" s="15" t="s">
        <v>1230</v>
      </c>
      <c r="B88" s="19">
        <v>3124.1173599999997</v>
      </c>
      <c r="C88" s="19">
        <v>2935.9248966666664</v>
      </c>
    </row>
    <row r="89" spans="1:3" x14ac:dyDescent="0.25">
      <c r="A89" s="184" t="s">
        <v>1231</v>
      </c>
      <c r="B89" s="19">
        <v>2709.5867933333334</v>
      </c>
      <c r="C89" s="205">
        <v>2550.4446933333329</v>
      </c>
    </row>
    <row r="90" spans="1:3" x14ac:dyDescent="0.25">
      <c r="A90" s="15" t="s">
        <v>1232</v>
      </c>
      <c r="B90" s="19">
        <v>3345.1352133333335</v>
      </c>
      <c r="C90" s="19">
        <v>3183.6841399999994</v>
      </c>
    </row>
  </sheetData>
  <sheetProtection algorithmName="SHA-512" hashValue="85v9LKEAcxRedOs+5jTEyP5aJOqRTVXPR1STmhzf/EWDa8mNdE1XYmpS5crOKnFdnRWqgr6jgX2Hpt/HEKQpMA==" saltValue="bLCq24bwwIqkiM8IDhvw0A==" spinCount="100000" sheet="1" objects="1" scenarios="1"/>
  <mergeCells count="6">
    <mergeCell ref="B3:AE3"/>
    <mergeCell ref="B18:AE18"/>
    <mergeCell ref="AF3:BI3"/>
    <mergeCell ref="AF18:BI18"/>
    <mergeCell ref="BJ3:CM3"/>
    <mergeCell ref="BJ18:CM1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BB8A6-1078-453E-A7E3-0F6E75F6B472}">
  <dimension ref="A2:F20"/>
  <sheetViews>
    <sheetView zoomScale="85" zoomScaleNormal="85" workbookViewId="0">
      <selection activeCell="G28" sqref="G28"/>
    </sheetView>
  </sheetViews>
  <sheetFormatPr defaultColWidth="9.140625" defaultRowHeight="14.25" x14ac:dyDescent="0.2"/>
  <cols>
    <col min="1" max="1" width="31.140625" style="1" customWidth="1"/>
    <col min="2" max="2" width="17.42578125" style="1" customWidth="1"/>
    <col min="3" max="3" width="18.42578125" style="1" customWidth="1"/>
    <col min="4" max="4" width="24.140625" style="1" customWidth="1"/>
    <col min="5" max="5" width="16.42578125" style="1" customWidth="1"/>
    <col min="6" max="6" width="18" style="1" customWidth="1"/>
    <col min="7" max="8" width="14" style="1" customWidth="1"/>
    <col min="9" max="9" width="16.5703125" style="1" customWidth="1"/>
    <col min="10" max="10" width="22.85546875" style="1" customWidth="1"/>
    <col min="11" max="11" width="19.5703125" style="1" customWidth="1"/>
    <col min="12" max="12" width="19.140625" style="1" customWidth="1"/>
    <col min="13" max="13" width="17" style="1" customWidth="1"/>
    <col min="14" max="14" width="20.5703125" style="1" customWidth="1"/>
    <col min="15" max="15" width="25.42578125" style="1" customWidth="1"/>
    <col min="16" max="16384" width="9.140625" style="1"/>
  </cols>
  <sheetData>
    <row r="2" spans="1:6" x14ac:dyDescent="0.2">
      <c r="A2" s="16"/>
      <c r="B2" s="283">
        <v>2023</v>
      </c>
      <c r="C2" s="283"/>
    </row>
    <row r="3" spans="1:6" x14ac:dyDescent="0.2">
      <c r="A3" s="16"/>
      <c r="B3" s="16" t="s">
        <v>47</v>
      </c>
      <c r="C3" s="16" t="s">
        <v>52</v>
      </c>
    </row>
    <row r="4" spans="1:6" x14ac:dyDescent="0.2">
      <c r="A4" s="16" t="s">
        <v>143</v>
      </c>
      <c r="B4" s="17">
        <v>897.13044633333334</v>
      </c>
      <c r="C4" s="17">
        <v>850.42791166666677</v>
      </c>
      <c r="E4" s="79"/>
      <c r="F4" s="79"/>
    </row>
    <row r="5" spans="1:6" x14ac:dyDescent="0.2">
      <c r="A5" s="16" t="s">
        <v>144</v>
      </c>
      <c r="B5" s="17">
        <v>847.58789266666679</v>
      </c>
      <c r="C5" s="17">
        <v>806.61047566666673</v>
      </c>
      <c r="E5" s="79"/>
      <c r="F5" s="79"/>
    </row>
    <row r="6" spans="1:6" x14ac:dyDescent="0.2">
      <c r="A6" s="16" t="s">
        <v>145</v>
      </c>
      <c r="B6" s="17">
        <v>806.83587399999988</v>
      </c>
      <c r="C6" s="17">
        <v>744.44561533333319</v>
      </c>
      <c r="E6" s="79"/>
      <c r="F6" s="79"/>
    </row>
    <row r="7" spans="1:6" x14ac:dyDescent="0.2">
      <c r="A7" s="16" t="s">
        <v>146</v>
      </c>
      <c r="B7" s="17">
        <v>802.3279073333332</v>
      </c>
      <c r="C7" s="17">
        <v>763.33399566666662</v>
      </c>
      <c r="E7" s="79"/>
      <c r="F7" s="79"/>
    </row>
    <row r="8" spans="1:6" x14ac:dyDescent="0.2">
      <c r="A8" s="16" t="s">
        <v>147</v>
      </c>
      <c r="B8" s="17">
        <v>1778.7534873333332</v>
      </c>
      <c r="C8" s="17">
        <v>1622.7778406666664</v>
      </c>
      <c r="E8" s="79"/>
    </row>
    <row r="9" spans="1:6" x14ac:dyDescent="0.2">
      <c r="A9" s="16" t="s">
        <v>148</v>
      </c>
      <c r="B9" s="17">
        <v>1683.2747533333334</v>
      </c>
      <c r="C9" s="17">
        <v>1561.9653703333333</v>
      </c>
      <c r="E9" s="79"/>
    </row>
    <row r="10" spans="1:6" x14ac:dyDescent="0.2">
      <c r="A10" s="16" t="s">
        <v>149</v>
      </c>
      <c r="B10" s="17">
        <v>1600.6437243333332</v>
      </c>
      <c r="C10" s="17">
        <v>1451.9259040000002</v>
      </c>
      <c r="E10" s="79"/>
    </row>
    <row r="11" spans="1:6" x14ac:dyDescent="0.2">
      <c r="A11" s="16" t="s">
        <v>150</v>
      </c>
      <c r="B11" s="17">
        <v>1589.1934889999998</v>
      </c>
      <c r="C11" s="17">
        <v>1469.6872926666667</v>
      </c>
      <c r="E11" s="79"/>
    </row>
    <row r="12" spans="1:6" x14ac:dyDescent="0.2">
      <c r="A12" s="16" t="s">
        <v>151</v>
      </c>
      <c r="B12" s="17">
        <v>365.28053900000003</v>
      </c>
      <c r="C12" s="17">
        <v>314.52083433333331</v>
      </c>
      <c r="E12" s="79"/>
    </row>
    <row r="13" spans="1:6" x14ac:dyDescent="0.2">
      <c r="A13" s="16" t="s">
        <v>152</v>
      </c>
      <c r="B13" s="17">
        <v>722.94261433333327</v>
      </c>
      <c r="C13" s="17">
        <v>586.98233966666669</v>
      </c>
      <c r="E13" s="79"/>
    </row>
    <row r="14" spans="1:6" x14ac:dyDescent="0.2">
      <c r="A14" s="16" t="s">
        <v>153</v>
      </c>
      <c r="B14" s="17">
        <v>629.13182800000004</v>
      </c>
      <c r="C14" s="17">
        <v>573.50351933333332</v>
      </c>
      <c r="E14" s="79"/>
    </row>
    <row r="15" spans="1:6" x14ac:dyDescent="0.2">
      <c r="A15" s="16" t="s">
        <v>154</v>
      </c>
      <c r="B15" s="17">
        <v>629.13182800000004</v>
      </c>
      <c r="C15" s="17">
        <v>573.50351933333332</v>
      </c>
      <c r="E15" s="79"/>
    </row>
    <row r="16" spans="1:6" x14ac:dyDescent="0.2">
      <c r="A16" s="16" t="s">
        <v>155</v>
      </c>
      <c r="B16" s="17">
        <v>307.48840633333333</v>
      </c>
      <c r="C16" s="17">
        <v>357.48175666666663</v>
      </c>
      <c r="E16" s="79"/>
    </row>
    <row r="17" spans="1:5" x14ac:dyDescent="0.2">
      <c r="A17" s="16" t="s">
        <v>156</v>
      </c>
      <c r="B17" s="17">
        <v>477.61906833333342</v>
      </c>
      <c r="C17" s="17">
        <v>471.89395066666674</v>
      </c>
      <c r="E17" s="79"/>
    </row>
    <row r="19" spans="1:5" x14ac:dyDescent="0.2">
      <c r="A19" s="74" t="s">
        <v>984</v>
      </c>
    </row>
    <row r="20" spans="1:5" x14ac:dyDescent="0.2">
      <c r="A20" s="73" t="s">
        <v>1149</v>
      </c>
    </row>
  </sheetData>
  <sheetProtection algorithmName="SHA-512" hashValue="106Pbh8TsZqrhXyCbQym+yGzOfhvhLOZEr/a3dPjVlGePtIGfy0nZKSRX8wm/GLp82CN/ji8CHyeq5sE9iro1Q==" saltValue="LLcT9UpKuxhByh9wFPqxoA==" spinCount="100000" sheet="1" objects="1" scenarios="1"/>
  <mergeCells count="1">
    <mergeCell ref="B2:C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921BA-52FA-4AE4-923D-483D5BF41D43}">
  <dimension ref="A1:Z40"/>
  <sheetViews>
    <sheetView topLeftCell="A15" workbookViewId="0">
      <selection activeCell="A39" sqref="A39"/>
    </sheetView>
  </sheetViews>
  <sheetFormatPr defaultRowHeight="15" x14ac:dyDescent="0.25"/>
  <cols>
    <col min="1" max="1" width="32.5703125" customWidth="1"/>
  </cols>
  <sheetData>
    <row r="1" spans="1:26" ht="18.75" x14ac:dyDescent="0.25">
      <c r="A1" s="140" t="s">
        <v>1108</v>
      </c>
      <c r="B1" s="141"/>
      <c r="C1" s="142"/>
      <c r="D1" s="143"/>
      <c r="E1" s="143"/>
      <c r="F1" s="143"/>
      <c r="G1" s="143"/>
      <c r="H1" s="143"/>
      <c r="I1" s="143"/>
      <c r="J1" s="143"/>
      <c r="K1" s="143"/>
      <c r="L1" s="143"/>
      <c r="M1" s="143"/>
      <c r="N1" s="143"/>
      <c r="O1" s="143"/>
      <c r="P1" s="143"/>
      <c r="Q1" s="143"/>
      <c r="R1" s="143"/>
    </row>
    <row r="2" spans="1:26" ht="15.75" thickBot="1" x14ac:dyDescent="0.3">
      <c r="A2" s="145"/>
      <c r="B2" s="145"/>
      <c r="C2" s="145"/>
      <c r="D2" s="145"/>
      <c r="E2" s="145"/>
      <c r="F2" s="145"/>
      <c r="G2" s="145"/>
      <c r="H2" s="145"/>
      <c r="I2" s="145"/>
      <c r="J2" s="145"/>
      <c r="K2" s="145"/>
      <c r="L2" s="145"/>
      <c r="M2" s="145"/>
      <c r="N2" s="145"/>
      <c r="O2" s="145"/>
      <c r="P2" s="145"/>
      <c r="Q2" s="145"/>
      <c r="R2" s="145"/>
    </row>
    <row r="3" spans="1:26" ht="26.25" x14ac:dyDescent="0.25">
      <c r="A3" s="147"/>
      <c r="B3" s="148"/>
      <c r="C3" s="149" t="s">
        <v>73</v>
      </c>
      <c r="D3" s="150"/>
      <c r="E3" s="151" t="s">
        <v>56</v>
      </c>
      <c r="F3" s="150"/>
      <c r="G3" s="151" t="s">
        <v>56</v>
      </c>
      <c r="H3" s="180" t="s">
        <v>1148</v>
      </c>
      <c r="I3" s="148"/>
      <c r="J3" s="148"/>
      <c r="K3" s="148"/>
      <c r="L3" s="148"/>
      <c r="M3" s="148"/>
      <c r="N3" s="148"/>
      <c r="O3" s="148"/>
      <c r="P3" s="148"/>
      <c r="Q3" s="148"/>
      <c r="R3" s="148"/>
    </row>
    <row r="4" spans="1:26" x14ac:dyDescent="0.25">
      <c r="A4" s="148"/>
      <c r="B4" s="148"/>
      <c r="C4" s="149" t="s">
        <v>74</v>
      </c>
      <c r="D4" s="150"/>
      <c r="E4" s="151" t="s">
        <v>75</v>
      </c>
      <c r="F4" s="150"/>
      <c r="G4" s="151" t="s">
        <v>75</v>
      </c>
      <c r="H4" s="178"/>
      <c r="I4" s="148" t="s">
        <v>76</v>
      </c>
      <c r="J4" s="148"/>
      <c r="K4" s="148"/>
      <c r="L4" s="148"/>
      <c r="M4" s="148"/>
      <c r="N4" s="148"/>
      <c r="O4" s="148"/>
      <c r="P4" s="148"/>
      <c r="Q4" s="148"/>
      <c r="R4" s="148"/>
    </row>
    <row r="5" spans="1:26" x14ac:dyDescent="0.25">
      <c r="A5" s="148" t="s">
        <v>77</v>
      </c>
      <c r="B5" s="148" t="s">
        <v>78</v>
      </c>
      <c r="C5" s="149" t="s">
        <v>79</v>
      </c>
      <c r="D5" s="150" t="s">
        <v>44</v>
      </c>
      <c r="E5" s="151" t="s">
        <v>80</v>
      </c>
      <c r="F5" s="150" t="s">
        <v>42</v>
      </c>
      <c r="G5" s="151" t="s">
        <v>80</v>
      </c>
      <c r="H5" s="178"/>
      <c r="I5" s="148">
        <v>10</v>
      </c>
      <c r="J5" s="148">
        <v>20</v>
      </c>
      <c r="K5" s="148">
        <v>25</v>
      </c>
      <c r="L5" s="148">
        <v>30</v>
      </c>
      <c r="M5" s="148">
        <v>40</v>
      </c>
      <c r="N5" s="148">
        <v>60</v>
      </c>
      <c r="O5" s="148">
        <v>70</v>
      </c>
      <c r="P5" s="148">
        <v>75</v>
      </c>
      <c r="Q5" s="148">
        <v>80</v>
      </c>
      <c r="R5" s="148">
        <v>90</v>
      </c>
    </row>
    <row r="6" spans="1:26" x14ac:dyDescent="0.25">
      <c r="A6" s="153" t="s">
        <v>1094</v>
      </c>
      <c r="B6" s="154" t="s">
        <v>102</v>
      </c>
      <c r="C6" s="155">
        <v>626</v>
      </c>
      <c r="D6" s="155">
        <v>12627</v>
      </c>
      <c r="E6" s="156">
        <v>9.5</v>
      </c>
      <c r="F6" s="155">
        <v>17720</v>
      </c>
      <c r="G6" s="156">
        <v>14.7</v>
      </c>
      <c r="H6" s="179">
        <f>F6*105.6%</f>
        <v>18712.32</v>
      </c>
      <c r="I6" s="160">
        <v>4338</v>
      </c>
      <c r="J6" s="157">
        <v>7296</v>
      </c>
      <c r="K6" s="157">
        <v>8246</v>
      </c>
      <c r="L6" s="157">
        <v>8965</v>
      </c>
      <c r="M6" s="157">
        <v>10979</v>
      </c>
      <c r="N6" s="157">
        <v>15435</v>
      </c>
      <c r="O6" s="158">
        <v>19045</v>
      </c>
      <c r="P6" s="158">
        <v>21396</v>
      </c>
      <c r="Q6" s="158">
        <v>24541</v>
      </c>
      <c r="R6" s="161">
        <v>35826</v>
      </c>
      <c r="T6" s="167" t="s">
        <v>81</v>
      </c>
      <c r="U6" s="284" t="s">
        <v>82</v>
      </c>
      <c r="V6" s="285"/>
      <c r="W6" s="285"/>
      <c r="X6" s="285"/>
      <c r="Y6" s="285"/>
      <c r="Z6" s="286"/>
    </row>
    <row r="7" spans="1:26" x14ac:dyDescent="0.25">
      <c r="A7" s="153"/>
      <c r="B7" s="154"/>
      <c r="C7" s="155"/>
      <c r="D7" s="155"/>
      <c r="E7" s="156"/>
      <c r="F7" s="155"/>
      <c r="G7" s="156"/>
      <c r="H7" s="179">
        <f t="shared" ref="H7:H33" si="0">F7*105.6%</f>
        <v>0</v>
      </c>
      <c r="I7" s="160"/>
      <c r="J7" s="157"/>
      <c r="K7" s="157"/>
      <c r="L7" s="157"/>
      <c r="M7" s="157"/>
      <c r="N7" s="157"/>
      <c r="O7" s="158"/>
      <c r="P7" s="158"/>
      <c r="Q7" s="158"/>
      <c r="R7" s="161"/>
      <c r="T7" s="177"/>
      <c r="U7" s="168"/>
      <c r="V7" s="169"/>
      <c r="W7" s="169"/>
      <c r="X7" s="169"/>
      <c r="Y7" s="169"/>
      <c r="Z7" s="170"/>
    </row>
    <row r="8" spans="1:26" x14ac:dyDescent="0.25">
      <c r="A8" s="153" t="s">
        <v>929</v>
      </c>
      <c r="B8" s="154"/>
      <c r="C8" s="155"/>
      <c r="D8" s="155"/>
      <c r="E8" s="156"/>
      <c r="F8" s="155"/>
      <c r="G8" s="156"/>
      <c r="H8" s="179">
        <f t="shared" si="0"/>
        <v>0</v>
      </c>
      <c r="I8" s="160"/>
      <c r="J8" s="157"/>
      <c r="K8" s="157"/>
      <c r="L8" s="157"/>
      <c r="M8" s="157"/>
      <c r="N8" s="157"/>
      <c r="O8" s="158"/>
      <c r="P8" s="158"/>
      <c r="Q8" s="158"/>
      <c r="R8" s="161"/>
      <c r="T8" s="177"/>
      <c r="U8" s="168"/>
      <c r="V8" s="169"/>
      <c r="W8" s="169"/>
      <c r="X8" s="169"/>
      <c r="Y8" s="169"/>
      <c r="Z8" s="170"/>
    </row>
    <row r="9" spans="1:26" ht="26.25" x14ac:dyDescent="0.25">
      <c r="A9" s="159" t="s">
        <v>1111</v>
      </c>
      <c r="B9" s="154" t="s">
        <v>106</v>
      </c>
      <c r="C9" s="162">
        <v>45</v>
      </c>
      <c r="D9" s="162" t="s">
        <v>107</v>
      </c>
      <c r="E9" s="163"/>
      <c r="F9" s="162">
        <v>29621</v>
      </c>
      <c r="G9" s="156">
        <v>9.6999999999999993</v>
      </c>
      <c r="H9" s="179">
        <f t="shared" si="0"/>
        <v>31279.776000000002</v>
      </c>
      <c r="I9" s="162" t="s">
        <v>107</v>
      </c>
      <c r="J9" s="161" t="s">
        <v>107</v>
      </c>
      <c r="K9" s="161" t="s">
        <v>107</v>
      </c>
      <c r="L9" s="161" t="s">
        <v>107</v>
      </c>
      <c r="M9" s="161" t="s">
        <v>107</v>
      </c>
      <c r="N9" s="161" t="s">
        <v>107</v>
      </c>
      <c r="O9" s="161" t="s">
        <v>107</v>
      </c>
      <c r="P9" s="161" t="s">
        <v>107</v>
      </c>
      <c r="Q9" s="161" t="s">
        <v>107</v>
      </c>
      <c r="R9" s="161" t="s">
        <v>107</v>
      </c>
      <c r="T9" s="171" t="s">
        <v>84</v>
      </c>
      <c r="U9" s="287" t="s">
        <v>85</v>
      </c>
      <c r="V9" s="288"/>
      <c r="W9" s="288"/>
      <c r="X9" s="288"/>
      <c r="Y9" s="288"/>
      <c r="Z9" s="289"/>
    </row>
    <row r="10" spans="1:26" ht="26.25" x14ac:dyDescent="0.25">
      <c r="A10" s="159" t="s">
        <v>1112</v>
      </c>
      <c r="B10" s="154" t="s">
        <v>108</v>
      </c>
      <c r="C10" s="162" t="s">
        <v>107</v>
      </c>
      <c r="D10" s="162" t="s">
        <v>107</v>
      </c>
      <c r="E10" s="163"/>
      <c r="F10" s="162">
        <v>24730</v>
      </c>
      <c r="G10" s="156">
        <v>8</v>
      </c>
      <c r="H10" s="179">
        <f t="shared" si="0"/>
        <v>26114.880000000001</v>
      </c>
      <c r="I10" s="162" t="s">
        <v>107</v>
      </c>
      <c r="J10" s="161" t="s">
        <v>107</v>
      </c>
      <c r="K10" s="161" t="s">
        <v>107</v>
      </c>
      <c r="L10" s="161" t="s">
        <v>107</v>
      </c>
      <c r="M10" s="161" t="s">
        <v>107</v>
      </c>
      <c r="N10" s="161" t="s">
        <v>107</v>
      </c>
      <c r="O10" s="161" t="s">
        <v>107</v>
      </c>
      <c r="P10" s="161" t="s">
        <v>107</v>
      </c>
      <c r="Q10" s="161" t="s">
        <v>107</v>
      </c>
      <c r="R10" s="161" t="s">
        <v>107</v>
      </c>
      <c r="T10" s="172" t="s">
        <v>87</v>
      </c>
      <c r="U10" s="290" t="s">
        <v>88</v>
      </c>
      <c r="V10" s="291"/>
      <c r="W10" s="291"/>
      <c r="X10" s="291"/>
      <c r="Y10" s="291"/>
      <c r="Z10" s="292"/>
    </row>
    <row r="11" spans="1:26" x14ac:dyDescent="0.25">
      <c r="A11" s="159" t="s">
        <v>1113</v>
      </c>
      <c r="B11" s="154" t="s">
        <v>109</v>
      </c>
      <c r="C11" s="160">
        <v>47</v>
      </c>
      <c r="D11" s="160">
        <v>22447</v>
      </c>
      <c r="E11" s="156">
        <v>-5.2</v>
      </c>
      <c r="F11" s="160">
        <v>26106</v>
      </c>
      <c r="G11" s="156">
        <v>5.4</v>
      </c>
      <c r="H11" s="179">
        <f t="shared" si="0"/>
        <v>27567.936000000002</v>
      </c>
      <c r="I11" s="162" t="s">
        <v>107</v>
      </c>
      <c r="J11" s="161">
        <v>11583</v>
      </c>
      <c r="K11" s="161">
        <v>13375</v>
      </c>
      <c r="L11" s="161">
        <v>15753</v>
      </c>
      <c r="M11" s="161">
        <v>19345</v>
      </c>
      <c r="N11" s="161">
        <v>24951</v>
      </c>
      <c r="O11" s="161">
        <v>29914</v>
      </c>
      <c r="P11" s="161">
        <v>33497</v>
      </c>
      <c r="Q11" s="161" t="s">
        <v>107</v>
      </c>
      <c r="R11" s="161" t="s">
        <v>107</v>
      </c>
      <c r="T11" s="173" t="s">
        <v>90</v>
      </c>
      <c r="U11" s="293" t="s">
        <v>91</v>
      </c>
      <c r="V11" s="294"/>
      <c r="W11" s="294"/>
      <c r="X11" s="294"/>
      <c r="Y11" s="294"/>
      <c r="Z11" s="295"/>
    </row>
    <row r="12" spans="1:26" ht="26.25" x14ac:dyDescent="0.25">
      <c r="A12" s="159" t="s">
        <v>1114</v>
      </c>
      <c r="B12" s="154" t="s">
        <v>110</v>
      </c>
      <c r="C12" s="160">
        <v>69</v>
      </c>
      <c r="D12" s="162">
        <v>22924</v>
      </c>
      <c r="E12" s="163"/>
      <c r="F12" s="160">
        <v>24928</v>
      </c>
      <c r="G12" s="156">
        <v>13</v>
      </c>
      <c r="H12" s="179">
        <f t="shared" si="0"/>
        <v>26323.968000000001</v>
      </c>
      <c r="I12" s="162">
        <v>3897</v>
      </c>
      <c r="J12" s="161" t="s">
        <v>107</v>
      </c>
      <c r="K12" s="161">
        <v>9712</v>
      </c>
      <c r="L12" s="161">
        <v>12387</v>
      </c>
      <c r="M12" s="161">
        <v>17921</v>
      </c>
      <c r="N12" s="158">
        <v>26976</v>
      </c>
      <c r="O12" s="161">
        <v>30445</v>
      </c>
      <c r="P12" s="161">
        <v>34165</v>
      </c>
      <c r="Q12" s="161">
        <v>38029</v>
      </c>
      <c r="R12" s="161" t="s">
        <v>107</v>
      </c>
      <c r="T12" s="174" t="s">
        <v>93</v>
      </c>
      <c r="U12" s="293" t="s">
        <v>94</v>
      </c>
      <c r="V12" s="294"/>
      <c r="W12" s="294"/>
      <c r="X12" s="294"/>
      <c r="Y12" s="294"/>
      <c r="Z12" s="295"/>
    </row>
    <row r="13" spans="1:26" ht="26.25" x14ac:dyDescent="0.25">
      <c r="A13" s="159" t="s">
        <v>1115</v>
      </c>
      <c r="B13" s="154" t="s">
        <v>111</v>
      </c>
      <c r="C13" s="162">
        <v>32</v>
      </c>
      <c r="D13" s="162">
        <v>29480</v>
      </c>
      <c r="E13" s="156">
        <v>39.9</v>
      </c>
      <c r="F13" s="162">
        <v>36341</v>
      </c>
      <c r="G13" s="156">
        <v>44.5</v>
      </c>
      <c r="H13" s="179">
        <f t="shared" si="0"/>
        <v>38376.096000000005</v>
      </c>
      <c r="I13" s="162" t="s">
        <v>107</v>
      </c>
      <c r="J13" s="161">
        <v>14382</v>
      </c>
      <c r="K13" s="161">
        <v>16078</v>
      </c>
      <c r="L13" s="161">
        <v>19317</v>
      </c>
      <c r="M13" s="161">
        <v>24032</v>
      </c>
      <c r="N13" s="161">
        <v>35949</v>
      </c>
      <c r="O13" s="161" t="s">
        <v>107</v>
      </c>
      <c r="P13" s="161" t="s">
        <v>107</v>
      </c>
      <c r="Q13" s="161" t="s">
        <v>107</v>
      </c>
      <c r="R13" s="161" t="s">
        <v>107</v>
      </c>
      <c r="T13" s="175" t="s">
        <v>96</v>
      </c>
      <c r="U13" s="176"/>
      <c r="V13" s="176"/>
      <c r="W13" s="176"/>
      <c r="X13" s="176"/>
      <c r="Y13" s="176"/>
      <c r="Z13" s="176"/>
    </row>
    <row r="14" spans="1:26" ht="26.25" x14ac:dyDescent="0.25">
      <c r="A14" s="159" t="s">
        <v>1116</v>
      </c>
      <c r="B14" s="154" t="s">
        <v>112</v>
      </c>
      <c r="C14" s="162" t="s">
        <v>107</v>
      </c>
      <c r="D14" s="162" t="s">
        <v>107</v>
      </c>
      <c r="E14" s="163"/>
      <c r="F14" s="162">
        <v>19930</v>
      </c>
      <c r="G14" s="156">
        <v>28</v>
      </c>
      <c r="H14" s="179">
        <f t="shared" si="0"/>
        <v>21046.080000000002</v>
      </c>
      <c r="I14" s="162" t="s">
        <v>107</v>
      </c>
      <c r="J14" s="161" t="s">
        <v>107</v>
      </c>
      <c r="K14" s="161" t="s">
        <v>107</v>
      </c>
      <c r="L14" s="161" t="s">
        <v>107</v>
      </c>
      <c r="M14" s="161" t="s">
        <v>107</v>
      </c>
      <c r="N14" s="161" t="s">
        <v>107</v>
      </c>
      <c r="O14" s="161" t="s">
        <v>107</v>
      </c>
      <c r="P14" s="161" t="s">
        <v>107</v>
      </c>
      <c r="Q14" s="161" t="s">
        <v>107</v>
      </c>
      <c r="R14" s="161" t="s">
        <v>107</v>
      </c>
      <c r="T14" s="175" t="s">
        <v>98</v>
      </c>
      <c r="U14" s="176"/>
      <c r="V14" s="176"/>
      <c r="W14" s="176"/>
      <c r="X14" s="176"/>
      <c r="Y14" s="176"/>
      <c r="Z14" s="176"/>
    </row>
    <row r="15" spans="1:26" ht="26.25" x14ac:dyDescent="0.25">
      <c r="A15" s="159" t="s">
        <v>1117</v>
      </c>
      <c r="B15" s="154" t="s">
        <v>113</v>
      </c>
      <c r="C15" s="162">
        <v>16</v>
      </c>
      <c r="D15" s="162">
        <v>12699</v>
      </c>
      <c r="E15" s="156">
        <v>-19.2</v>
      </c>
      <c r="F15" s="160">
        <v>13669</v>
      </c>
      <c r="G15" s="156">
        <v>-14.1</v>
      </c>
      <c r="H15" s="179">
        <f t="shared" si="0"/>
        <v>14434.464</v>
      </c>
      <c r="I15" s="162" t="s">
        <v>107</v>
      </c>
      <c r="J15" s="161" t="s">
        <v>107</v>
      </c>
      <c r="K15" s="161" t="s">
        <v>107</v>
      </c>
      <c r="L15" s="161" t="s">
        <v>107</v>
      </c>
      <c r="M15" s="161">
        <v>11217</v>
      </c>
      <c r="N15" s="161" t="s">
        <v>107</v>
      </c>
      <c r="O15" s="161" t="s">
        <v>107</v>
      </c>
      <c r="P15" s="161" t="s">
        <v>107</v>
      </c>
      <c r="Q15" s="161" t="s">
        <v>107</v>
      </c>
      <c r="R15" s="161" t="s">
        <v>107</v>
      </c>
      <c r="T15" s="175" t="s">
        <v>100</v>
      </c>
      <c r="U15" s="176"/>
      <c r="V15" s="176"/>
      <c r="W15" s="176"/>
      <c r="X15" s="176"/>
      <c r="Y15" s="176"/>
      <c r="Z15" s="176"/>
    </row>
    <row r="16" spans="1:26" x14ac:dyDescent="0.25">
      <c r="A16" s="159" t="s">
        <v>1118</v>
      </c>
      <c r="B16" s="154" t="s">
        <v>114</v>
      </c>
      <c r="C16" s="162" t="s">
        <v>107</v>
      </c>
      <c r="D16" s="162">
        <v>28751</v>
      </c>
      <c r="E16" s="163"/>
      <c r="F16" s="162">
        <v>30570</v>
      </c>
      <c r="G16" s="163"/>
      <c r="H16" s="179">
        <f t="shared" si="0"/>
        <v>32281.920000000002</v>
      </c>
      <c r="I16" s="162" t="s">
        <v>107</v>
      </c>
      <c r="J16" s="161" t="s">
        <v>107</v>
      </c>
      <c r="K16" s="161" t="s">
        <v>107</v>
      </c>
      <c r="L16" s="161" t="s">
        <v>107</v>
      </c>
      <c r="M16" s="161" t="s">
        <v>107</v>
      </c>
      <c r="N16" s="161" t="s">
        <v>107</v>
      </c>
      <c r="O16" s="161" t="s">
        <v>107</v>
      </c>
      <c r="P16" s="161" t="s">
        <v>107</v>
      </c>
      <c r="Q16" s="161" t="s">
        <v>107</v>
      </c>
      <c r="R16" s="161" t="s">
        <v>107</v>
      </c>
    </row>
    <row r="17" spans="1:18" ht="26.25" x14ac:dyDescent="0.25">
      <c r="A17" s="159" t="s">
        <v>1119</v>
      </c>
      <c r="B17" s="154" t="s">
        <v>1109</v>
      </c>
      <c r="C17" s="162" t="s">
        <v>107</v>
      </c>
      <c r="D17" s="162" t="s">
        <v>107</v>
      </c>
      <c r="E17" s="163"/>
      <c r="F17" s="162">
        <v>15908</v>
      </c>
      <c r="G17" s="156">
        <v>73.8</v>
      </c>
      <c r="H17" s="179">
        <f t="shared" si="0"/>
        <v>16798.848000000002</v>
      </c>
      <c r="I17" s="162" t="s">
        <v>107</v>
      </c>
      <c r="J17" s="161" t="s">
        <v>107</v>
      </c>
      <c r="K17" s="161" t="s">
        <v>107</v>
      </c>
      <c r="L17" s="161" t="s">
        <v>107</v>
      </c>
      <c r="M17" s="161" t="s">
        <v>107</v>
      </c>
      <c r="N17" s="161" t="s">
        <v>107</v>
      </c>
      <c r="O17" s="161" t="s">
        <v>107</v>
      </c>
      <c r="P17" s="161" t="s">
        <v>107</v>
      </c>
      <c r="Q17" s="161" t="s">
        <v>107</v>
      </c>
      <c r="R17" s="161" t="s">
        <v>107</v>
      </c>
    </row>
    <row r="18" spans="1:18" ht="26.25" x14ac:dyDescent="0.25">
      <c r="A18" s="159" t="s">
        <v>1120</v>
      </c>
      <c r="B18" s="154" t="s">
        <v>115</v>
      </c>
      <c r="C18" s="162">
        <v>19</v>
      </c>
      <c r="D18" s="162" t="s">
        <v>107</v>
      </c>
      <c r="E18" s="163"/>
      <c r="F18" s="162">
        <v>21011</v>
      </c>
      <c r="G18" s="156">
        <v>1.4</v>
      </c>
      <c r="H18" s="179">
        <f t="shared" si="0"/>
        <v>22187.616000000002</v>
      </c>
      <c r="I18" s="162" t="s">
        <v>107</v>
      </c>
      <c r="J18" s="161" t="s">
        <v>107</v>
      </c>
      <c r="K18" s="161" t="s">
        <v>107</v>
      </c>
      <c r="L18" s="161" t="s">
        <v>107</v>
      </c>
      <c r="M18" s="161" t="s">
        <v>107</v>
      </c>
      <c r="N18" s="161" t="s">
        <v>107</v>
      </c>
      <c r="O18" s="161" t="s">
        <v>107</v>
      </c>
      <c r="P18" s="161" t="s">
        <v>107</v>
      </c>
      <c r="Q18" s="161" t="s">
        <v>107</v>
      </c>
      <c r="R18" s="161" t="s">
        <v>107</v>
      </c>
    </row>
    <row r="19" spans="1:18" x14ac:dyDescent="0.25">
      <c r="A19" s="159" t="s">
        <v>1121</v>
      </c>
      <c r="B19" s="154" t="s">
        <v>116</v>
      </c>
      <c r="C19" s="160">
        <v>71</v>
      </c>
      <c r="D19" s="160">
        <v>12500</v>
      </c>
      <c r="E19" s="156">
        <v>6.6</v>
      </c>
      <c r="F19" s="155">
        <v>14470</v>
      </c>
      <c r="G19" s="156">
        <v>2.9</v>
      </c>
      <c r="H19" s="179">
        <f t="shared" si="0"/>
        <v>15280.320000000002</v>
      </c>
      <c r="I19" s="162">
        <v>5108</v>
      </c>
      <c r="J19" s="158">
        <v>7831</v>
      </c>
      <c r="K19" s="157">
        <v>8637</v>
      </c>
      <c r="L19" s="157">
        <v>9076</v>
      </c>
      <c r="M19" s="158">
        <v>10435</v>
      </c>
      <c r="N19" s="158">
        <v>14989</v>
      </c>
      <c r="O19" s="158">
        <v>17099</v>
      </c>
      <c r="P19" s="158">
        <v>18359</v>
      </c>
      <c r="Q19" s="161">
        <v>19900</v>
      </c>
      <c r="R19" s="161" t="s">
        <v>107</v>
      </c>
    </row>
    <row r="20" spans="1:18" x14ac:dyDescent="0.25">
      <c r="A20" s="159" t="s">
        <v>1122</v>
      </c>
      <c r="B20" s="154" t="s">
        <v>117</v>
      </c>
      <c r="C20" s="162">
        <v>22</v>
      </c>
      <c r="D20" s="160">
        <v>10316</v>
      </c>
      <c r="E20" s="156">
        <v>5.4</v>
      </c>
      <c r="F20" s="160">
        <v>12326</v>
      </c>
      <c r="G20" s="156">
        <v>7</v>
      </c>
      <c r="H20" s="179">
        <f t="shared" si="0"/>
        <v>13016.256000000001</v>
      </c>
      <c r="I20" s="162" t="s">
        <v>107</v>
      </c>
      <c r="J20" s="161">
        <v>6631</v>
      </c>
      <c r="K20" s="161">
        <v>7413</v>
      </c>
      <c r="L20" s="158">
        <v>8087</v>
      </c>
      <c r="M20" s="158">
        <v>9324</v>
      </c>
      <c r="N20" s="161">
        <v>11422</v>
      </c>
      <c r="O20" s="161">
        <v>13079</v>
      </c>
      <c r="P20" s="161">
        <v>14591</v>
      </c>
      <c r="Q20" s="161" t="s">
        <v>107</v>
      </c>
      <c r="R20" s="161" t="s">
        <v>107</v>
      </c>
    </row>
    <row r="21" spans="1:18" x14ac:dyDescent="0.25">
      <c r="A21" s="159" t="s">
        <v>1123</v>
      </c>
      <c r="B21" s="154" t="s">
        <v>118</v>
      </c>
      <c r="C21" s="162" t="s">
        <v>107</v>
      </c>
      <c r="D21" s="162" t="s">
        <v>107</v>
      </c>
      <c r="E21" s="163"/>
      <c r="F21" s="165">
        <v>12816</v>
      </c>
      <c r="G21" s="163"/>
      <c r="H21" s="179">
        <f t="shared" si="0"/>
        <v>13533.696</v>
      </c>
      <c r="I21" s="162" t="s">
        <v>107</v>
      </c>
      <c r="J21" s="161" t="s">
        <v>107</v>
      </c>
      <c r="K21" s="161" t="s">
        <v>107</v>
      </c>
      <c r="L21" s="161" t="s">
        <v>107</v>
      </c>
      <c r="M21" s="161" t="s">
        <v>107</v>
      </c>
      <c r="N21" s="161" t="s">
        <v>107</v>
      </c>
      <c r="O21" s="161" t="s">
        <v>107</v>
      </c>
      <c r="P21" s="161" t="s">
        <v>107</v>
      </c>
      <c r="Q21" s="161" t="s">
        <v>107</v>
      </c>
      <c r="R21" s="161" t="s">
        <v>107</v>
      </c>
    </row>
    <row r="22" spans="1:18" ht="26.25" x14ac:dyDescent="0.25">
      <c r="A22" s="159" t="s">
        <v>1124</v>
      </c>
      <c r="B22" s="154" t="s">
        <v>119</v>
      </c>
      <c r="C22" s="162" t="s">
        <v>107</v>
      </c>
      <c r="D22" s="162" t="s">
        <v>107</v>
      </c>
      <c r="E22" s="163"/>
      <c r="F22" s="165">
        <v>12816</v>
      </c>
      <c r="G22" s="163"/>
      <c r="H22" s="179">
        <f t="shared" si="0"/>
        <v>13533.696</v>
      </c>
      <c r="I22" s="162" t="s">
        <v>107</v>
      </c>
      <c r="J22" s="161" t="s">
        <v>107</v>
      </c>
      <c r="K22" s="161" t="s">
        <v>107</v>
      </c>
      <c r="L22" s="161" t="s">
        <v>107</v>
      </c>
      <c r="M22" s="161" t="s">
        <v>107</v>
      </c>
      <c r="N22" s="161" t="s">
        <v>107</v>
      </c>
      <c r="O22" s="161" t="s">
        <v>107</v>
      </c>
      <c r="P22" s="161" t="s">
        <v>107</v>
      </c>
      <c r="Q22" s="161" t="s">
        <v>107</v>
      </c>
      <c r="R22" s="161" t="s">
        <v>107</v>
      </c>
    </row>
    <row r="23" spans="1:18" ht="26.25" x14ac:dyDescent="0.25">
      <c r="A23" s="159" t="s">
        <v>1125</v>
      </c>
      <c r="B23" s="154" t="s">
        <v>120</v>
      </c>
      <c r="C23" s="162" t="s">
        <v>107</v>
      </c>
      <c r="D23" s="162" t="s">
        <v>107</v>
      </c>
      <c r="E23" s="163"/>
      <c r="F23" s="165">
        <v>12816</v>
      </c>
      <c r="G23" s="163"/>
      <c r="H23" s="179">
        <f t="shared" si="0"/>
        <v>13533.696</v>
      </c>
      <c r="I23" s="162" t="s">
        <v>107</v>
      </c>
      <c r="J23" s="161" t="s">
        <v>107</v>
      </c>
      <c r="K23" s="161" t="s">
        <v>107</v>
      </c>
      <c r="L23" s="161" t="s">
        <v>107</v>
      </c>
      <c r="M23" s="161" t="s">
        <v>107</v>
      </c>
      <c r="N23" s="161" t="s">
        <v>107</v>
      </c>
      <c r="O23" s="161" t="s">
        <v>107</v>
      </c>
      <c r="P23" s="161" t="s">
        <v>107</v>
      </c>
      <c r="Q23" s="161" t="s">
        <v>107</v>
      </c>
      <c r="R23" s="161" t="s">
        <v>107</v>
      </c>
    </row>
    <row r="24" spans="1:18" ht="26.25" x14ac:dyDescent="0.25">
      <c r="A24" s="159" t="s">
        <v>1126</v>
      </c>
      <c r="B24" s="154" t="s">
        <v>1110</v>
      </c>
      <c r="C24" s="162">
        <v>10</v>
      </c>
      <c r="D24" s="162">
        <v>11120</v>
      </c>
      <c r="E24" s="156">
        <v>12.6</v>
      </c>
      <c r="F24" s="160">
        <v>11640</v>
      </c>
      <c r="G24" s="156">
        <v>9</v>
      </c>
      <c r="H24" s="179">
        <f t="shared" si="0"/>
        <v>12291.84</v>
      </c>
      <c r="I24" s="162" t="s">
        <v>107</v>
      </c>
      <c r="J24" s="161">
        <v>7904</v>
      </c>
      <c r="K24" s="161">
        <v>8528</v>
      </c>
      <c r="L24" s="161">
        <v>9047</v>
      </c>
      <c r="M24" s="161">
        <v>10503</v>
      </c>
      <c r="N24" s="161">
        <v>11435</v>
      </c>
      <c r="O24" s="161" t="s">
        <v>107</v>
      </c>
      <c r="P24" s="161" t="s">
        <v>107</v>
      </c>
      <c r="Q24" s="161" t="s">
        <v>107</v>
      </c>
      <c r="R24" s="161" t="s">
        <v>107</v>
      </c>
    </row>
    <row r="25" spans="1:18" x14ac:dyDescent="0.25">
      <c r="A25" s="159" t="s">
        <v>1127</v>
      </c>
      <c r="B25" s="154" t="s">
        <v>121</v>
      </c>
      <c r="C25" s="160">
        <v>66</v>
      </c>
      <c r="D25" s="160">
        <v>12049</v>
      </c>
      <c r="E25" s="156">
        <v>9.1</v>
      </c>
      <c r="F25" s="155">
        <v>11933</v>
      </c>
      <c r="G25" s="156">
        <v>9.4</v>
      </c>
      <c r="H25" s="179">
        <f t="shared" si="0"/>
        <v>12601.248000000001</v>
      </c>
      <c r="I25" s="162">
        <v>2624</v>
      </c>
      <c r="J25" s="161">
        <v>6006</v>
      </c>
      <c r="K25" s="161">
        <v>7176</v>
      </c>
      <c r="L25" s="158">
        <v>8305</v>
      </c>
      <c r="M25" s="158">
        <v>10488</v>
      </c>
      <c r="N25" s="158">
        <v>13442</v>
      </c>
      <c r="O25" s="158">
        <v>15321</v>
      </c>
      <c r="P25" s="158">
        <v>16033</v>
      </c>
      <c r="Q25" s="158">
        <v>17099</v>
      </c>
      <c r="R25" s="161" t="s">
        <v>107</v>
      </c>
    </row>
    <row r="26" spans="1:18" ht="26.25" x14ac:dyDescent="0.25">
      <c r="A26" s="159" t="s">
        <v>1128</v>
      </c>
      <c r="B26" s="154" t="s">
        <v>122</v>
      </c>
      <c r="C26" s="162">
        <v>21</v>
      </c>
      <c r="D26" s="162">
        <v>12262</v>
      </c>
      <c r="E26" s="156">
        <v>33.6</v>
      </c>
      <c r="F26" s="160">
        <v>13758</v>
      </c>
      <c r="G26" s="156">
        <v>31.8</v>
      </c>
      <c r="H26" s="179">
        <f t="shared" si="0"/>
        <v>14528.448</v>
      </c>
      <c r="I26" s="162" t="s">
        <v>107</v>
      </c>
      <c r="J26" s="161">
        <v>7448</v>
      </c>
      <c r="K26" s="161">
        <v>7973</v>
      </c>
      <c r="L26" s="161">
        <v>8749</v>
      </c>
      <c r="M26" s="161">
        <v>10814</v>
      </c>
      <c r="N26" s="161">
        <v>14304</v>
      </c>
      <c r="O26" s="161">
        <v>17078</v>
      </c>
      <c r="P26" s="161">
        <v>18552</v>
      </c>
      <c r="Q26" s="161" t="s">
        <v>107</v>
      </c>
      <c r="R26" s="161" t="s">
        <v>107</v>
      </c>
    </row>
    <row r="27" spans="1:18" ht="26.25" x14ac:dyDescent="0.25">
      <c r="A27" s="159" t="s">
        <v>1129</v>
      </c>
      <c r="B27" s="154" t="s">
        <v>123</v>
      </c>
      <c r="C27" s="155" t="s">
        <v>49</v>
      </c>
      <c r="D27" s="155"/>
      <c r="E27" s="163"/>
      <c r="F27" s="155"/>
      <c r="G27" s="163"/>
      <c r="H27" s="179">
        <f t="shared" si="0"/>
        <v>0</v>
      </c>
      <c r="I27" s="155"/>
      <c r="J27" s="157"/>
      <c r="K27" s="157"/>
      <c r="L27" s="157"/>
      <c r="M27" s="157"/>
      <c r="N27" s="157"/>
      <c r="O27" s="157"/>
      <c r="P27" s="157"/>
      <c r="Q27" s="157"/>
      <c r="R27" s="157"/>
    </row>
    <row r="28" spans="1:18" x14ac:dyDescent="0.25">
      <c r="A28" s="159" t="s">
        <v>1130</v>
      </c>
      <c r="B28" s="154" t="s">
        <v>125</v>
      </c>
      <c r="C28" s="160">
        <v>67</v>
      </c>
      <c r="D28" s="160">
        <v>10565</v>
      </c>
      <c r="E28" s="156">
        <v>5.4</v>
      </c>
      <c r="F28" s="160">
        <v>10693</v>
      </c>
      <c r="G28" s="156">
        <v>0.4</v>
      </c>
      <c r="H28" s="179">
        <f t="shared" si="0"/>
        <v>11291.808000000001</v>
      </c>
      <c r="I28" s="162" t="s">
        <v>107</v>
      </c>
      <c r="J28" s="161" t="s">
        <v>107</v>
      </c>
      <c r="K28" s="161">
        <v>7488</v>
      </c>
      <c r="L28" s="158">
        <v>7828</v>
      </c>
      <c r="M28" s="158">
        <v>9149</v>
      </c>
      <c r="N28" s="158">
        <v>11583</v>
      </c>
      <c r="O28" s="158">
        <v>12921</v>
      </c>
      <c r="P28" s="158">
        <v>13823</v>
      </c>
      <c r="Q28" s="161">
        <v>14895</v>
      </c>
      <c r="R28" s="161" t="s">
        <v>107</v>
      </c>
    </row>
    <row r="29" spans="1:18" x14ac:dyDescent="0.25">
      <c r="A29" s="159" t="s">
        <v>1131</v>
      </c>
      <c r="B29" s="154" t="s">
        <v>126</v>
      </c>
      <c r="C29" s="162">
        <v>15</v>
      </c>
      <c r="D29" s="162">
        <v>11452</v>
      </c>
      <c r="E29" s="156">
        <v>2</v>
      </c>
      <c r="F29" s="160">
        <v>12541</v>
      </c>
      <c r="G29" s="156">
        <v>11.3</v>
      </c>
      <c r="H29" s="179">
        <f t="shared" si="0"/>
        <v>13243.296</v>
      </c>
      <c r="I29" s="162" t="s">
        <v>107</v>
      </c>
      <c r="J29" s="161">
        <v>7909</v>
      </c>
      <c r="K29" s="161">
        <v>8287</v>
      </c>
      <c r="L29" s="161">
        <v>9182</v>
      </c>
      <c r="M29" s="158">
        <v>10871</v>
      </c>
      <c r="N29" s="161">
        <v>13221</v>
      </c>
      <c r="O29" s="161">
        <v>15499</v>
      </c>
      <c r="P29" s="161">
        <v>16398</v>
      </c>
      <c r="Q29" s="161" t="s">
        <v>107</v>
      </c>
      <c r="R29" s="161" t="s">
        <v>107</v>
      </c>
    </row>
    <row r="30" spans="1:18" ht="26.25" x14ac:dyDescent="0.25">
      <c r="A30" s="159" t="s">
        <v>1132</v>
      </c>
      <c r="B30" s="154" t="s">
        <v>127</v>
      </c>
      <c r="C30" s="162" t="s">
        <v>107</v>
      </c>
      <c r="D30" s="162" t="s">
        <v>107</v>
      </c>
      <c r="E30" s="163"/>
      <c r="F30" s="162">
        <v>14775</v>
      </c>
      <c r="G30" s="156">
        <v>27.8</v>
      </c>
      <c r="H30" s="179">
        <f t="shared" si="0"/>
        <v>15602.400000000001</v>
      </c>
      <c r="I30" s="162" t="s">
        <v>107</v>
      </c>
      <c r="J30" s="161" t="s">
        <v>107</v>
      </c>
      <c r="K30" s="161" t="s">
        <v>107</v>
      </c>
      <c r="L30" s="161" t="s">
        <v>107</v>
      </c>
      <c r="M30" s="161" t="s">
        <v>107</v>
      </c>
      <c r="N30" s="161" t="s">
        <v>107</v>
      </c>
      <c r="O30" s="161" t="s">
        <v>107</v>
      </c>
      <c r="P30" s="161" t="s">
        <v>107</v>
      </c>
      <c r="Q30" s="161" t="s">
        <v>107</v>
      </c>
      <c r="R30" s="161" t="s">
        <v>107</v>
      </c>
    </row>
    <row r="31" spans="1:18" ht="26.25" x14ac:dyDescent="0.25">
      <c r="A31" s="159" t="s">
        <v>1133</v>
      </c>
      <c r="B31" s="154" t="s">
        <v>128</v>
      </c>
      <c r="C31" s="162" t="s">
        <v>107</v>
      </c>
      <c r="D31" s="162">
        <v>13897</v>
      </c>
      <c r="E31" s="156">
        <v>21.5</v>
      </c>
      <c r="F31" s="162">
        <v>16622</v>
      </c>
      <c r="G31" s="156">
        <v>28</v>
      </c>
      <c r="H31" s="179">
        <f t="shared" si="0"/>
        <v>17552.832000000002</v>
      </c>
      <c r="I31" s="162" t="s">
        <v>107</v>
      </c>
      <c r="J31" s="161" t="s">
        <v>107</v>
      </c>
      <c r="K31" s="161" t="s">
        <v>107</v>
      </c>
      <c r="L31" s="161">
        <v>12804</v>
      </c>
      <c r="M31" s="161">
        <v>13252</v>
      </c>
      <c r="N31" s="161" t="s">
        <v>107</v>
      </c>
      <c r="O31" s="161" t="s">
        <v>107</v>
      </c>
      <c r="P31" s="161" t="s">
        <v>107</v>
      </c>
      <c r="Q31" s="161" t="s">
        <v>107</v>
      </c>
      <c r="R31" s="161" t="s">
        <v>107</v>
      </c>
    </row>
    <row r="32" spans="1:18" ht="26.25" x14ac:dyDescent="0.25">
      <c r="A32" s="159" t="s">
        <v>1134</v>
      </c>
      <c r="B32" s="154" t="s">
        <v>129</v>
      </c>
      <c r="C32" s="162" t="s">
        <v>107</v>
      </c>
      <c r="D32" s="162" t="s">
        <v>107</v>
      </c>
      <c r="E32" s="163"/>
      <c r="F32" s="164">
        <v>8791</v>
      </c>
      <c r="G32" s="163"/>
      <c r="H32" s="179">
        <f t="shared" si="0"/>
        <v>9283.2960000000003</v>
      </c>
      <c r="I32" s="162" t="s">
        <v>107</v>
      </c>
      <c r="J32" s="161" t="s">
        <v>107</v>
      </c>
      <c r="K32" s="161" t="s">
        <v>107</v>
      </c>
      <c r="L32" s="161" t="s">
        <v>107</v>
      </c>
      <c r="M32" s="161" t="s">
        <v>107</v>
      </c>
      <c r="N32" s="161" t="s">
        <v>107</v>
      </c>
      <c r="O32" s="161" t="s">
        <v>107</v>
      </c>
      <c r="P32" s="161" t="s">
        <v>107</v>
      </c>
      <c r="Q32" s="161" t="s">
        <v>107</v>
      </c>
      <c r="R32" s="161" t="s">
        <v>107</v>
      </c>
    </row>
    <row r="33" spans="1:18" ht="26.25" x14ac:dyDescent="0.25">
      <c r="A33" s="159" t="s">
        <v>1135</v>
      </c>
      <c r="B33" s="154" t="s">
        <v>130</v>
      </c>
      <c r="C33" s="160">
        <v>73</v>
      </c>
      <c r="D33" s="160">
        <v>7864</v>
      </c>
      <c r="E33" s="156">
        <v>9.1</v>
      </c>
      <c r="F33" s="155">
        <v>8569</v>
      </c>
      <c r="G33" s="156">
        <v>6.2</v>
      </c>
      <c r="H33" s="179">
        <f t="shared" si="0"/>
        <v>9048.8639999999996</v>
      </c>
      <c r="I33" s="162" t="s">
        <v>107</v>
      </c>
      <c r="J33" s="158">
        <v>4274</v>
      </c>
      <c r="K33" s="158">
        <v>4806</v>
      </c>
      <c r="L33" s="158">
        <v>5247</v>
      </c>
      <c r="M33" s="158">
        <v>6551</v>
      </c>
      <c r="N33" s="158">
        <v>9264</v>
      </c>
      <c r="O33" s="158">
        <v>10439</v>
      </c>
      <c r="P33" s="158">
        <v>11336</v>
      </c>
      <c r="Q33" s="158">
        <v>12298</v>
      </c>
      <c r="R33" s="161" t="s">
        <v>107</v>
      </c>
    </row>
    <row r="37" spans="1:18" x14ac:dyDescent="0.25">
      <c r="A37" s="166" t="s">
        <v>1136</v>
      </c>
    </row>
    <row r="39" spans="1:18" x14ac:dyDescent="0.25">
      <c r="A39" s="70" t="s">
        <v>1456</v>
      </c>
    </row>
    <row r="40" spans="1:18" x14ac:dyDescent="0.25">
      <c r="A40" s="70" t="s">
        <v>1147</v>
      </c>
    </row>
  </sheetData>
  <sheetProtection algorithmName="SHA-512" hashValue="EZPMj5FvSL37Lj2zYrpdHGiqwZweSQOL+FdGH/G05CLtFeDPhyP1tkKQdNkCd7YQBZ2t6ZUbDMHMqN4Y6rFenA==" saltValue="gdAp76N9z5fMrxdF2BV+lQ==" spinCount="100000" sheet="1" objects="1" scenarios="1"/>
  <mergeCells count="5">
    <mergeCell ref="U6:Z6"/>
    <mergeCell ref="U9:Z9"/>
    <mergeCell ref="U10:Z10"/>
    <mergeCell ref="U11:Z11"/>
    <mergeCell ref="U12:Z1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DEE14-92E6-402D-A7AE-1BB022CB7C0F}">
  <dimension ref="A1:Z40"/>
  <sheetViews>
    <sheetView topLeftCell="A16" workbookViewId="0">
      <selection activeCell="L42" sqref="L42"/>
    </sheetView>
  </sheetViews>
  <sheetFormatPr defaultRowHeight="15" x14ac:dyDescent="0.25"/>
  <cols>
    <col min="1" max="1" width="32.140625" customWidth="1"/>
  </cols>
  <sheetData>
    <row r="1" spans="1:26" ht="18.75" x14ac:dyDescent="0.25">
      <c r="A1" s="140" t="s">
        <v>1108</v>
      </c>
      <c r="B1" s="141"/>
      <c r="C1" s="142"/>
      <c r="D1" s="143"/>
      <c r="E1" s="143"/>
      <c r="F1" s="143"/>
      <c r="G1" s="143"/>
      <c r="H1" s="143"/>
      <c r="I1" s="143"/>
      <c r="J1" s="143"/>
      <c r="K1" s="143"/>
      <c r="L1" s="143"/>
      <c r="M1" s="143"/>
      <c r="N1" s="143"/>
      <c r="O1" s="143"/>
      <c r="P1" s="143"/>
      <c r="Q1" s="143"/>
      <c r="R1" s="143"/>
      <c r="T1" s="144"/>
    </row>
    <row r="2" spans="1:26" ht="12.75" customHeight="1" thickBot="1" x14ac:dyDescent="0.3">
      <c r="A2" s="145"/>
      <c r="B2" s="145"/>
      <c r="C2" s="145"/>
      <c r="D2" s="145"/>
      <c r="E2" s="145"/>
      <c r="F2" s="145"/>
      <c r="G2" s="145"/>
      <c r="H2" s="145"/>
      <c r="I2" s="145"/>
      <c r="J2" s="145"/>
      <c r="K2" s="145"/>
      <c r="L2" s="145"/>
      <c r="M2" s="145"/>
      <c r="N2" s="145"/>
      <c r="O2" s="145"/>
      <c r="P2" s="145"/>
      <c r="Q2" s="145"/>
      <c r="R2" s="145"/>
      <c r="T2" s="146"/>
    </row>
    <row r="3" spans="1:26" ht="26.25" x14ac:dyDescent="0.25">
      <c r="A3" s="147"/>
      <c r="B3" s="148"/>
      <c r="C3" s="149" t="s">
        <v>73</v>
      </c>
      <c r="D3" s="150"/>
      <c r="E3" s="151" t="s">
        <v>56</v>
      </c>
      <c r="F3" s="150"/>
      <c r="G3" s="151" t="s">
        <v>56</v>
      </c>
      <c r="H3" s="180" t="s">
        <v>1148</v>
      </c>
      <c r="I3" s="148"/>
      <c r="J3" s="148"/>
      <c r="K3" s="148"/>
      <c r="L3" s="148"/>
      <c r="M3" s="148"/>
      <c r="N3" s="148"/>
      <c r="O3" s="148"/>
      <c r="P3" s="148"/>
      <c r="Q3" s="148"/>
      <c r="R3" s="148"/>
      <c r="T3" s="152"/>
    </row>
    <row r="4" spans="1:26" ht="12.75" customHeight="1" x14ac:dyDescent="0.25">
      <c r="A4" s="148"/>
      <c r="B4" s="148"/>
      <c r="C4" s="149" t="s">
        <v>74</v>
      </c>
      <c r="D4" s="150"/>
      <c r="E4" s="151" t="s">
        <v>75</v>
      </c>
      <c r="F4" s="150"/>
      <c r="G4" s="151" t="s">
        <v>75</v>
      </c>
      <c r="H4" s="178"/>
      <c r="I4" s="148" t="s">
        <v>76</v>
      </c>
      <c r="J4" s="148"/>
      <c r="K4" s="148"/>
      <c r="L4" s="148"/>
      <c r="M4" s="148"/>
      <c r="N4" s="148"/>
      <c r="O4" s="148"/>
      <c r="P4" s="148"/>
      <c r="Q4" s="148"/>
      <c r="R4" s="148"/>
      <c r="T4" s="93"/>
    </row>
    <row r="5" spans="1:26" x14ac:dyDescent="0.25">
      <c r="A5" s="148" t="s">
        <v>77</v>
      </c>
      <c r="B5" s="148" t="s">
        <v>78</v>
      </c>
      <c r="C5" s="149" t="s">
        <v>79</v>
      </c>
      <c r="D5" s="150" t="s">
        <v>44</v>
      </c>
      <c r="E5" s="151" t="s">
        <v>80</v>
      </c>
      <c r="F5" s="150" t="s">
        <v>42</v>
      </c>
      <c r="G5" s="151" t="s">
        <v>80</v>
      </c>
      <c r="H5" s="178"/>
      <c r="I5" s="148">
        <v>10</v>
      </c>
      <c r="J5" s="148">
        <v>20</v>
      </c>
      <c r="K5" s="148">
        <v>25</v>
      </c>
      <c r="L5" s="148">
        <v>30</v>
      </c>
      <c r="M5" s="148">
        <v>40</v>
      </c>
      <c r="N5" s="148">
        <v>60</v>
      </c>
      <c r="O5" s="148">
        <v>70</v>
      </c>
      <c r="P5" s="148">
        <v>75</v>
      </c>
      <c r="Q5" s="148">
        <v>80</v>
      </c>
      <c r="R5" s="148">
        <v>90</v>
      </c>
    </row>
    <row r="6" spans="1:26" x14ac:dyDescent="0.25">
      <c r="A6" s="153" t="s">
        <v>1094</v>
      </c>
      <c r="B6" s="154" t="s">
        <v>102</v>
      </c>
      <c r="C6" s="155">
        <v>2545</v>
      </c>
      <c r="D6" s="155">
        <v>41866</v>
      </c>
      <c r="E6" s="156">
        <v>5.4</v>
      </c>
      <c r="F6" s="155">
        <v>57362</v>
      </c>
      <c r="G6" s="156">
        <v>7</v>
      </c>
      <c r="H6" s="179">
        <f>F6*105.6%</f>
        <v>60574.272000000004</v>
      </c>
      <c r="I6" s="155">
        <v>22611</v>
      </c>
      <c r="J6" s="157">
        <v>27653</v>
      </c>
      <c r="K6" s="157">
        <v>30039</v>
      </c>
      <c r="L6" s="157">
        <v>32237</v>
      </c>
      <c r="M6" s="157">
        <v>36718</v>
      </c>
      <c r="N6" s="157">
        <v>47801</v>
      </c>
      <c r="O6" s="157">
        <v>54628</v>
      </c>
      <c r="P6" s="157">
        <v>59572</v>
      </c>
      <c r="Q6" s="157">
        <v>65549</v>
      </c>
      <c r="R6" s="158">
        <v>91312</v>
      </c>
      <c r="T6" s="167" t="s">
        <v>81</v>
      </c>
      <c r="U6" s="284" t="s">
        <v>82</v>
      </c>
      <c r="V6" s="285"/>
      <c r="W6" s="285"/>
      <c r="X6" s="285"/>
      <c r="Y6" s="285"/>
      <c r="Z6" s="286"/>
    </row>
    <row r="7" spans="1:26" x14ac:dyDescent="0.25">
      <c r="A7" s="153"/>
      <c r="B7" s="154"/>
      <c r="C7" s="155"/>
      <c r="D7" s="155"/>
      <c r="E7" s="156"/>
      <c r="F7" s="155"/>
      <c r="G7" s="156"/>
      <c r="H7" s="179">
        <f t="shared" ref="H7:H32" si="0">F7*105.6%</f>
        <v>0</v>
      </c>
      <c r="I7" s="155"/>
      <c r="J7" s="157"/>
      <c r="K7" s="157"/>
      <c r="L7" s="157"/>
      <c r="M7" s="157"/>
      <c r="N7" s="157"/>
      <c r="O7" s="157"/>
      <c r="P7" s="157"/>
      <c r="Q7" s="157"/>
      <c r="R7" s="158"/>
      <c r="T7" s="177"/>
      <c r="U7" s="168"/>
      <c r="V7" s="169"/>
      <c r="W7" s="169"/>
      <c r="X7" s="169"/>
      <c r="Y7" s="169"/>
      <c r="Z7" s="170"/>
    </row>
    <row r="8" spans="1:26" x14ac:dyDescent="0.25">
      <c r="A8" s="153" t="s">
        <v>929</v>
      </c>
      <c r="B8" s="154"/>
      <c r="C8" s="155"/>
      <c r="D8" s="155"/>
      <c r="E8" s="156"/>
      <c r="F8" s="155"/>
      <c r="G8" s="156"/>
      <c r="H8" s="179">
        <f t="shared" si="0"/>
        <v>0</v>
      </c>
      <c r="I8" s="155"/>
      <c r="J8" s="157"/>
      <c r="K8" s="157"/>
      <c r="L8" s="157"/>
      <c r="M8" s="157"/>
      <c r="N8" s="157"/>
      <c r="O8" s="157"/>
      <c r="P8" s="157"/>
      <c r="Q8" s="157"/>
      <c r="R8" s="158"/>
      <c r="T8" s="177"/>
      <c r="U8" s="168"/>
      <c r="V8" s="169"/>
      <c r="W8" s="169"/>
      <c r="X8" s="169"/>
      <c r="Y8" s="169"/>
      <c r="Z8" s="170"/>
    </row>
    <row r="9" spans="1:26" ht="26.25" x14ac:dyDescent="0.25">
      <c r="A9" s="159" t="s">
        <v>1111</v>
      </c>
      <c r="B9" s="154" t="s">
        <v>106</v>
      </c>
      <c r="C9" s="155">
        <v>434</v>
      </c>
      <c r="D9" s="155">
        <v>61577</v>
      </c>
      <c r="E9" s="156">
        <v>2.7</v>
      </c>
      <c r="F9" s="160">
        <v>99424</v>
      </c>
      <c r="G9" s="156">
        <v>14.7</v>
      </c>
      <c r="H9" s="179">
        <f t="shared" si="0"/>
        <v>104991.74400000001</v>
      </c>
      <c r="I9" s="155">
        <v>27702</v>
      </c>
      <c r="J9" s="157">
        <v>35656</v>
      </c>
      <c r="K9" s="157">
        <v>39304</v>
      </c>
      <c r="L9" s="157">
        <v>42720</v>
      </c>
      <c r="M9" s="157">
        <v>51127</v>
      </c>
      <c r="N9" s="157">
        <v>74158</v>
      </c>
      <c r="O9" s="157">
        <v>89170</v>
      </c>
      <c r="P9" s="157">
        <v>98568</v>
      </c>
      <c r="Q9" s="158">
        <v>109752</v>
      </c>
      <c r="R9" s="161">
        <v>153039</v>
      </c>
      <c r="T9" s="171" t="s">
        <v>84</v>
      </c>
      <c r="U9" s="287" t="s">
        <v>85</v>
      </c>
      <c r="V9" s="288"/>
      <c r="W9" s="288"/>
      <c r="X9" s="288"/>
      <c r="Y9" s="288"/>
      <c r="Z9" s="289"/>
    </row>
    <row r="10" spans="1:26" ht="26.25" x14ac:dyDescent="0.25">
      <c r="A10" s="159" t="s">
        <v>1112</v>
      </c>
      <c r="B10" s="154" t="s">
        <v>108</v>
      </c>
      <c r="C10" s="155">
        <v>272</v>
      </c>
      <c r="D10" s="155">
        <v>50629</v>
      </c>
      <c r="E10" s="156">
        <v>3.2</v>
      </c>
      <c r="F10" s="155">
        <v>59154</v>
      </c>
      <c r="G10" s="156">
        <v>3.7</v>
      </c>
      <c r="H10" s="179">
        <f t="shared" si="0"/>
        <v>62466.624000000003</v>
      </c>
      <c r="I10" s="155">
        <v>29646</v>
      </c>
      <c r="J10" s="157">
        <v>35845</v>
      </c>
      <c r="K10" s="157">
        <v>38468</v>
      </c>
      <c r="L10" s="157">
        <v>41089</v>
      </c>
      <c r="M10" s="157">
        <v>45641</v>
      </c>
      <c r="N10" s="157">
        <v>56940</v>
      </c>
      <c r="O10" s="157">
        <v>62922</v>
      </c>
      <c r="P10" s="157">
        <v>65561</v>
      </c>
      <c r="Q10" s="158">
        <v>70933</v>
      </c>
      <c r="R10" s="161" t="s">
        <v>107</v>
      </c>
      <c r="T10" s="172" t="s">
        <v>87</v>
      </c>
      <c r="U10" s="290" t="s">
        <v>88</v>
      </c>
      <c r="V10" s="291"/>
      <c r="W10" s="291"/>
      <c r="X10" s="291"/>
      <c r="Y10" s="291"/>
      <c r="Z10" s="292"/>
    </row>
    <row r="11" spans="1:26" x14ac:dyDescent="0.25">
      <c r="A11" s="159" t="s">
        <v>1113</v>
      </c>
      <c r="B11" s="154" t="s">
        <v>109</v>
      </c>
      <c r="C11" s="160">
        <v>153</v>
      </c>
      <c r="D11" s="155">
        <v>45027</v>
      </c>
      <c r="E11" s="156">
        <v>1.3</v>
      </c>
      <c r="F11" s="155">
        <v>47343</v>
      </c>
      <c r="G11" s="156">
        <v>0.8</v>
      </c>
      <c r="H11" s="179">
        <f t="shared" si="0"/>
        <v>49994.207999999999</v>
      </c>
      <c r="I11" s="160">
        <v>27599</v>
      </c>
      <c r="J11" s="157">
        <v>33391</v>
      </c>
      <c r="K11" s="157">
        <v>35628</v>
      </c>
      <c r="L11" s="157">
        <v>37827</v>
      </c>
      <c r="M11" s="157">
        <v>41551</v>
      </c>
      <c r="N11" s="157">
        <v>48182</v>
      </c>
      <c r="O11" s="157">
        <v>52278</v>
      </c>
      <c r="P11" s="157">
        <v>53344</v>
      </c>
      <c r="Q11" s="158">
        <v>54794</v>
      </c>
      <c r="R11" s="161" t="s">
        <v>107</v>
      </c>
      <c r="T11" s="173" t="s">
        <v>90</v>
      </c>
      <c r="U11" s="293" t="s">
        <v>91</v>
      </c>
      <c r="V11" s="294"/>
      <c r="W11" s="294"/>
      <c r="X11" s="294"/>
      <c r="Y11" s="294"/>
      <c r="Z11" s="295"/>
    </row>
    <row r="12" spans="1:26" ht="26.25" x14ac:dyDescent="0.25">
      <c r="A12" s="159" t="s">
        <v>1114</v>
      </c>
      <c r="B12" s="154" t="s">
        <v>110</v>
      </c>
      <c r="C12" s="160">
        <v>183</v>
      </c>
      <c r="D12" s="155">
        <v>45480</v>
      </c>
      <c r="E12" s="156">
        <v>1.7</v>
      </c>
      <c r="F12" s="155">
        <v>47726</v>
      </c>
      <c r="G12" s="156">
        <v>-0.6</v>
      </c>
      <c r="H12" s="179">
        <f t="shared" si="0"/>
        <v>50398.656000000003</v>
      </c>
      <c r="I12" s="160">
        <v>29119</v>
      </c>
      <c r="J12" s="157">
        <v>34257</v>
      </c>
      <c r="K12" s="157">
        <v>36166</v>
      </c>
      <c r="L12" s="157">
        <v>38008</v>
      </c>
      <c r="M12" s="157">
        <v>41544</v>
      </c>
      <c r="N12" s="157">
        <v>48352</v>
      </c>
      <c r="O12" s="157">
        <v>52433</v>
      </c>
      <c r="P12" s="157">
        <v>54756</v>
      </c>
      <c r="Q12" s="158">
        <v>57426</v>
      </c>
      <c r="R12" s="161">
        <v>67221</v>
      </c>
      <c r="T12" s="174" t="s">
        <v>93</v>
      </c>
      <c r="U12" s="293" t="s">
        <v>94</v>
      </c>
      <c r="V12" s="294"/>
      <c r="W12" s="294"/>
      <c r="X12" s="294"/>
      <c r="Y12" s="294"/>
      <c r="Z12" s="295"/>
    </row>
    <row r="13" spans="1:26" ht="26.25" x14ac:dyDescent="0.25">
      <c r="A13" s="159" t="s">
        <v>1115</v>
      </c>
      <c r="B13" s="154" t="s">
        <v>111</v>
      </c>
      <c r="C13" s="155">
        <v>411</v>
      </c>
      <c r="D13" s="155">
        <v>50348</v>
      </c>
      <c r="E13" s="156">
        <v>1.4</v>
      </c>
      <c r="F13" s="160">
        <v>67558</v>
      </c>
      <c r="G13" s="156">
        <v>2.7</v>
      </c>
      <c r="H13" s="179">
        <f t="shared" si="0"/>
        <v>71341.248000000007</v>
      </c>
      <c r="I13" s="155">
        <v>28779</v>
      </c>
      <c r="J13" s="157">
        <v>35317</v>
      </c>
      <c r="K13" s="157">
        <v>37902</v>
      </c>
      <c r="L13" s="157">
        <v>40257</v>
      </c>
      <c r="M13" s="157">
        <v>45594</v>
      </c>
      <c r="N13" s="157">
        <v>55644</v>
      </c>
      <c r="O13" s="157">
        <v>64006</v>
      </c>
      <c r="P13" s="158">
        <v>69915</v>
      </c>
      <c r="Q13" s="158">
        <v>76793</v>
      </c>
      <c r="R13" s="161">
        <v>107441</v>
      </c>
      <c r="T13" s="175" t="s">
        <v>96</v>
      </c>
      <c r="U13" s="176"/>
      <c r="V13" s="176"/>
      <c r="W13" s="176"/>
      <c r="X13" s="176"/>
      <c r="Y13" s="176"/>
      <c r="Z13" s="176"/>
    </row>
    <row r="14" spans="1:26" ht="26.25" x14ac:dyDescent="0.25">
      <c r="A14" s="159" t="s">
        <v>1116</v>
      </c>
      <c r="B14" s="154" t="s">
        <v>112</v>
      </c>
      <c r="C14" s="160">
        <v>69</v>
      </c>
      <c r="D14" s="155">
        <v>34771</v>
      </c>
      <c r="E14" s="156">
        <v>5.9</v>
      </c>
      <c r="F14" s="155">
        <v>40137</v>
      </c>
      <c r="G14" s="156">
        <v>7.2</v>
      </c>
      <c r="H14" s="179">
        <f t="shared" si="0"/>
        <v>42384.671999999999</v>
      </c>
      <c r="I14" s="160">
        <v>23252</v>
      </c>
      <c r="J14" s="157">
        <v>26988</v>
      </c>
      <c r="K14" s="157">
        <v>28643</v>
      </c>
      <c r="L14" s="157">
        <v>29647</v>
      </c>
      <c r="M14" s="157">
        <v>31889</v>
      </c>
      <c r="N14" s="158">
        <v>38050</v>
      </c>
      <c r="O14" s="158">
        <v>42279</v>
      </c>
      <c r="P14" s="161">
        <v>44625</v>
      </c>
      <c r="Q14" s="161">
        <v>47425</v>
      </c>
      <c r="R14" s="161" t="s">
        <v>107</v>
      </c>
      <c r="T14" s="175" t="s">
        <v>98</v>
      </c>
      <c r="U14" s="176"/>
      <c r="V14" s="176"/>
      <c r="W14" s="176"/>
      <c r="X14" s="176"/>
      <c r="Y14" s="176"/>
      <c r="Z14" s="176"/>
    </row>
    <row r="15" spans="1:26" ht="26.25" x14ac:dyDescent="0.25">
      <c r="A15" s="159" t="s">
        <v>1117</v>
      </c>
      <c r="B15" s="154" t="s">
        <v>113</v>
      </c>
      <c r="C15" s="162">
        <v>42</v>
      </c>
      <c r="D15" s="160">
        <v>29004</v>
      </c>
      <c r="E15" s="156">
        <v>5.8</v>
      </c>
      <c r="F15" s="162">
        <v>34783</v>
      </c>
      <c r="G15" s="156">
        <v>10.9</v>
      </c>
      <c r="H15" s="179">
        <f t="shared" si="0"/>
        <v>36730.847999999998</v>
      </c>
      <c r="I15" s="160">
        <v>19266</v>
      </c>
      <c r="J15" s="158">
        <v>20953</v>
      </c>
      <c r="K15" s="158">
        <v>23001</v>
      </c>
      <c r="L15" s="158">
        <v>24101</v>
      </c>
      <c r="M15" s="158">
        <v>26882</v>
      </c>
      <c r="N15" s="158">
        <v>30361</v>
      </c>
      <c r="O15" s="158">
        <v>34671</v>
      </c>
      <c r="P15" s="161">
        <v>35692</v>
      </c>
      <c r="Q15" s="161" t="s">
        <v>107</v>
      </c>
      <c r="R15" s="161" t="s">
        <v>107</v>
      </c>
      <c r="T15" s="175" t="s">
        <v>100</v>
      </c>
      <c r="U15" s="176"/>
      <c r="V15" s="176"/>
      <c r="W15" s="176"/>
      <c r="X15" s="176"/>
      <c r="Y15" s="176"/>
      <c r="Z15" s="176"/>
    </row>
    <row r="16" spans="1:26" x14ac:dyDescent="0.25">
      <c r="A16" s="159" t="s">
        <v>1118</v>
      </c>
      <c r="B16" s="154" t="s">
        <v>114</v>
      </c>
      <c r="C16" s="160">
        <v>70</v>
      </c>
      <c r="D16" s="155">
        <v>48474</v>
      </c>
      <c r="E16" s="156">
        <v>17.5</v>
      </c>
      <c r="F16" s="155">
        <v>47778</v>
      </c>
      <c r="G16" s="156">
        <v>4.5999999999999996</v>
      </c>
      <c r="H16" s="179">
        <f t="shared" si="0"/>
        <v>50453.567999999999</v>
      </c>
      <c r="I16" s="155">
        <v>33878</v>
      </c>
      <c r="J16" s="157">
        <v>37250</v>
      </c>
      <c r="K16" s="157">
        <v>38539</v>
      </c>
      <c r="L16" s="157">
        <v>40846</v>
      </c>
      <c r="M16" s="157">
        <v>44282</v>
      </c>
      <c r="N16" s="157">
        <v>50361</v>
      </c>
      <c r="O16" s="157">
        <v>53103</v>
      </c>
      <c r="P16" s="157">
        <v>54436</v>
      </c>
      <c r="Q16" s="158">
        <v>55938</v>
      </c>
      <c r="R16" s="161" t="s">
        <v>107</v>
      </c>
    </row>
    <row r="17" spans="1:18" ht="26.25" x14ac:dyDescent="0.25">
      <c r="A17" s="159" t="s">
        <v>1119</v>
      </c>
      <c r="B17" s="154" t="s">
        <v>1109</v>
      </c>
      <c r="C17" s="162" t="s">
        <v>107</v>
      </c>
      <c r="D17" s="162" t="s">
        <v>107</v>
      </c>
      <c r="E17" s="163"/>
      <c r="F17" s="164">
        <v>49812</v>
      </c>
      <c r="G17" s="163"/>
      <c r="H17" s="179">
        <f t="shared" si="0"/>
        <v>52601.472000000002</v>
      </c>
      <c r="I17" s="162" t="s">
        <v>107</v>
      </c>
      <c r="J17" s="161" t="s">
        <v>107</v>
      </c>
      <c r="K17" s="161" t="s">
        <v>107</v>
      </c>
      <c r="L17" s="161" t="s">
        <v>107</v>
      </c>
      <c r="M17" s="161" t="s">
        <v>107</v>
      </c>
      <c r="N17" s="161" t="s">
        <v>107</v>
      </c>
      <c r="O17" s="161" t="s">
        <v>107</v>
      </c>
      <c r="P17" s="161" t="s">
        <v>107</v>
      </c>
      <c r="Q17" s="161" t="s">
        <v>107</v>
      </c>
      <c r="R17" s="161" t="s">
        <v>107</v>
      </c>
    </row>
    <row r="18" spans="1:18" ht="26.25" x14ac:dyDescent="0.25">
      <c r="A18" s="159" t="s">
        <v>1120</v>
      </c>
      <c r="B18" s="154" t="s">
        <v>115</v>
      </c>
      <c r="C18" s="160">
        <v>218</v>
      </c>
      <c r="D18" s="160">
        <v>40665</v>
      </c>
      <c r="E18" s="156">
        <v>4.0999999999999996</v>
      </c>
      <c r="F18" s="160">
        <v>57200</v>
      </c>
      <c r="G18" s="156">
        <v>9.1999999999999993</v>
      </c>
      <c r="H18" s="179">
        <f t="shared" si="0"/>
        <v>60403.200000000004</v>
      </c>
      <c r="I18" s="162" t="s">
        <v>107</v>
      </c>
      <c r="J18" s="158">
        <v>29989</v>
      </c>
      <c r="K18" s="158">
        <v>31310</v>
      </c>
      <c r="L18" s="158">
        <v>33631</v>
      </c>
      <c r="M18" s="158">
        <v>36684</v>
      </c>
      <c r="N18" s="161">
        <v>46020</v>
      </c>
      <c r="O18" s="161">
        <v>53586</v>
      </c>
      <c r="P18" s="161">
        <v>60931</v>
      </c>
      <c r="Q18" s="161" t="s">
        <v>107</v>
      </c>
      <c r="R18" s="161" t="s">
        <v>107</v>
      </c>
    </row>
    <row r="19" spans="1:18" x14ac:dyDescent="0.25">
      <c r="A19" s="159" t="s">
        <v>1121</v>
      </c>
      <c r="B19" s="154" t="s">
        <v>116</v>
      </c>
      <c r="C19" s="155">
        <v>193</v>
      </c>
      <c r="D19" s="155">
        <v>30899</v>
      </c>
      <c r="E19" s="156">
        <v>2.2000000000000002</v>
      </c>
      <c r="F19" s="155">
        <v>37442</v>
      </c>
      <c r="G19" s="156">
        <v>7.7</v>
      </c>
      <c r="H19" s="179">
        <f t="shared" si="0"/>
        <v>39538.752</v>
      </c>
      <c r="I19" s="160">
        <v>20301</v>
      </c>
      <c r="J19" s="157">
        <v>24009</v>
      </c>
      <c r="K19" s="157">
        <v>25281</v>
      </c>
      <c r="L19" s="157">
        <v>26385</v>
      </c>
      <c r="M19" s="157">
        <v>28893</v>
      </c>
      <c r="N19" s="157">
        <v>33490</v>
      </c>
      <c r="O19" s="158">
        <v>37314</v>
      </c>
      <c r="P19" s="158">
        <v>40592</v>
      </c>
      <c r="Q19" s="158">
        <v>45549</v>
      </c>
      <c r="R19" s="161">
        <v>56318</v>
      </c>
    </row>
    <row r="20" spans="1:18" x14ac:dyDescent="0.25">
      <c r="A20" s="159" t="s">
        <v>1122</v>
      </c>
      <c r="B20" s="154" t="s">
        <v>117</v>
      </c>
      <c r="C20" s="160">
        <v>37</v>
      </c>
      <c r="D20" s="160">
        <v>33000</v>
      </c>
      <c r="E20" s="156">
        <v>10.6</v>
      </c>
      <c r="F20" s="160">
        <v>37725</v>
      </c>
      <c r="G20" s="156">
        <v>5.4</v>
      </c>
      <c r="H20" s="179">
        <f t="shared" si="0"/>
        <v>39837.599999999999</v>
      </c>
      <c r="I20" s="160">
        <v>22107</v>
      </c>
      <c r="J20" s="157">
        <v>25142</v>
      </c>
      <c r="K20" s="157">
        <v>26381</v>
      </c>
      <c r="L20" s="157">
        <v>27541</v>
      </c>
      <c r="M20" s="157">
        <v>29815</v>
      </c>
      <c r="N20" s="158">
        <v>37277</v>
      </c>
      <c r="O20" s="158">
        <v>41528</v>
      </c>
      <c r="P20" s="158">
        <v>43007</v>
      </c>
      <c r="Q20" s="161">
        <v>44693</v>
      </c>
      <c r="R20" s="161" t="s">
        <v>107</v>
      </c>
    </row>
    <row r="21" spans="1:18" ht="26.25" x14ac:dyDescent="0.25">
      <c r="A21" s="159" t="s">
        <v>1123</v>
      </c>
      <c r="B21" s="154" t="s">
        <v>118</v>
      </c>
      <c r="C21" s="162" t="s">
        <v>107</v>
      </c>
      <c r="D21" s="162" t="s">
        <v>107</v>
      </c>
      <c r="E21" s="163"/>
      <c r="F21" s="165">
        <v>36192</v>
      </c>
      <c r="G21" s="163"/>
      <c r="H21" s="179">
        <f t="shared" si="0"/>
        <v>38218.752</v>
      </c>
      <c r="I21" s="162" t="s">
        <v>107</v>
      </c>
      <c r="J21" s="161" t="s">
        <v>107</v>
      </c>
      <c r="K21" s="161" t="s">
        <v>107</v>
      </c>
      <c r="L21" s="161" t="s">
        <v>107</v>
      </c>
      <c r="M21" s="161" t="s">
        <v>107</v>
      </c>
      <c r="N21" s="161" t="s">
        <v>107</v>
      </c>
      <c r="O21" s="161" t="s">
        <v>107</v>
      </c>
      <c r="P21" s="161" t="s">
        <v>107</v>
      </c>
      <c r="Q21" s="161" t="s">
        <v>107</v>
      </c>
      <c r="R21" s="161" t="s">
        <v>107</v>
      </c>
    </row>
    <row r="22" spans="1:18" ht="26.25" x14ac:dyDescent="0.25">
      <c r="A22" s="159" t="s">
        <v>1124</v>
      </c>
      <c r="B22" s="154" t="s">
        <v>119</v>
      </c>
      <c r="C22" s="160">
        <v>51</v>
      </c>
      <c r="D22" s="155">
        <v>38280</v>
      </c>
      <c r="E22" s="156">
        <v>5.6</v>
      </c>
      <c r="F22" s="155">
        <v>39397</v>
      </c>
      <c r="G22" s="156">
        <v>4.9000000000000004</v>
      </c>
      <c r="H22" s="179">
        <f t="shared" si="0"/>
        <v>41603.232000000004</v>
      </c>
      <c r="I22" s="155">
        <v>24227</v>
      </c>
      <c r="J22" s="158">
        <v>26995</v>
      </c>
      <c r="K22" s="158">
        <v>30305</v>
      </c>
      <c r="L22" s="158">
        <v>31509</v>
      </c>
      <c r="M22" s="158">
        <v>34992</v>
      </c>
      <c r="N22" s="157">
        <v>40838</v>
      </c>
      <c r="O22" s="158">
        <v>43438</v>
      </c>
      <c r="P22" s="158">
        <v>45616</v>
      </c>
      <c r="Q22" s="161">
        <v>48747</v>
      </c>
      <c r="R22" s="161" t="s">
        <v>107</v>
      </c>
    </row>
    <row r="23" spans="1:18" ht="26.25" x14ac:dyDescent="0.25">
      <c r="A23" s="159" t="s">
        <v>1125</v>
      </c>
      <c r="B23" s="154" t="s">
        <v>120</v>
      </c>
      <c r="C23" s="162">
        <v>14</v>
      </c>
      <c r="D23" s="162">
        <v>37842</v>
      </c>
      <c r="E23" s="156">
        <v>7.6</v>
      </c>
      <c r="F23" s="160">
        <v>39519</v>
      </c>
      <c r="G23" s="156">
        <v>7.3</v>
      </c>
      <c r="H23" s="179">
        <f t="shared" si="0"/>
        <v>41732.063999999998</v>
      </c>
      <c r="I23" s="162" t="s">
        <v>107</v>
      </c>
      <c r="J23" s="158">
        <v>27348</v>
      </c>
      <c r="K23" s="158">
        <v>29398</v>
      </c>
      <c r="L23" s="158">
        <v>31671</v>
      </c>
      <c r="M23" s="161">
        <v>33311</v>
      </c>
      <c r="N23" s="161">
        <v>41936</v>
      </c>
      <c r="O23" s="161">
        <v>45672</v>
      </c>
      <c r="P23" s="161" t="s">
        <v>107</v>
      </c>
      <c r="Q23" s="161" t="s">
        <v>107</v>
      </c>
      <c r="R23" s="161" t="s">
        <v>107</v>
      </c>
    </row>
    <row r="24" spans="1:18" ht="26.25" x14ac:dyDescent="0.25">
      <c r="A24" s="159" t="s">
        <v>1126</v>
      </c>
      <c r="B24" s="154" t="s">
        <v>1110</v>
      </c>
      <c r="C24" s="162">
        <v>23</v>
      </c>
      <c r="D24" s="160">
        <v>26877</v>
      </c>
      <c r="E24" s="156">
        <v>17.399999999999999</v>
      </c>
      <c r="F24" s="160">
        <v>28906</v>
      </c>
      <c r="G24" s="156">
        <v>18</v>
      </c>
      <c r="H24" s="179">
        <f t="shared" si="0"/>
        <v>30524.736000000001</v>
      </c>
      <c r="I24" s="162">
        <v>17091</v>
      </c>
      <c r="J24" s="158">
        <v>19783</v>
      </c>
      <c r="K24" s="158">
        <v>20849</v>
      </c>
      <c r="L24" s="158">
        <v>22588</v>
      </c>
      <c r="M24" s="158">
        <v>24768</v>
      </c>
      <c r="N24" s="158">
        <v>28695</v>
      </c>
      <c r="O24" s="161">
        <v>31322</v>
      </c>
      <c r="P24" s="161">
        <v>32423</v>
      </c>
      <c r="Q24" s="161" t="s">
        <v>107</v>
      </c>
      <c r="R24" s="161" t="s">
        <v>107</v>
      </c>
    </row>
    <row r="25" spans="1:18" x14ac:dyDescent="0.25">
      <c r="A25" s="159" t="s">
        <v>1127</v>
      </c>
      <c r="B25" s="154" t="s">
        <v>121</v>
      </c>
      <c r="C25" s="160">
        <v>77</v>
      </c>
      <c r="D25" s="155">
        <v>23830</v>
      </c>
      <c r="E25" s="156">
        <v>7.7</v>
      </c>
      <c r="F25" s="155">
        <v>24540</v>
      </c>
      <c r="G25" s="156">
        <v>6.4</v>
      </c>
      <c r="H25" s="179">
        <f t="shared" si="0"/>
        <v>25914.240000000002</v>
      </c>
      <c r="I25" s="155">
        <v>16576</v>
      </c>
      <c r="J25" s="157">
        <v>18807</v>
      </c>
      <c r="K25" s="157">
        <v>19762</v>
      </c>
      <c r="L25" s="157">
        <v>20591</v>
      </c>
      <c r="M25" s="157">
        <v>22455</v>
      </c>
      <c r="N25" s="157">
        <v>25666</v>
      </c>
      <c r="O25" s="157">
        <v>27315</v>
      </c>
      <c r="P25" s="157">
        <v>28798</v>
      </c>
      <c r="Q25" s="158">
        <v>29989</v>
      </c>
      <c r="R25" s="161" t="s">
        <v>107</v>
      </c>
    </row>
    <row r="26" spans="1:18" ht="26.25" x14ac:dyDescent="0.25">
      <c r="A26" s="159" t="s">
        <v>1128</v>
      </c>
      <c r="B26" s="154" t="s">
        <v>122</v>
      </c>
      <c r="C26" s="160">
        <v>30</v>
      </c>
      <c r="D26" s="155">
        <v>26378</v>
      </c>
      <c r="E26" s="156">
        <v>5.3</v>
      </c>
      <c r="F26" s="160">
        <v>28692</v>
      </c>
      <c r="G26" s="156">
        <v>1.3</v>
      </c>
      <c r="H26" s="179">
        <f t="shared" si="0"/>
        <v>30298.752</v>
      </c>
      <c r="I26" s="160">
        <v>17574</v>
      </c>
      <c r="J26" s="158">
        <v>21268</v>
      </c>
      <c r="K26" s="158">
        <v>22956</v>
      </c>
      <c r="L26" s="157">
        <v>23811</v>
      </c>
      <c r="M26" s="157">
        <v>24948</v>
      </c>
      <c r="N26" s="157">
        <v>28271</v>
      </c>
      <c r="O26" s="158">
        <v>30030</v>
      </c>
      <c r="P26" s="158">
        <v>30871</v>
      </c>
      <c r="Q26" s="161">
        <v>32583</v>
      </c>
      <c r="R26" s="161" t="s">
        <v>107</v>
      </c>
    </row>
    <row r="27" spans="1:18" ht="26.25" x14ac:dyDescent="0.25">
      <c r="A27" s="159" t="s">
        <v>1129</v>
      </c>
      <c r="B27" s="154" t="s">
        <v>123</v>
      </c>
      <c r="C27" s="162" t="s">
        <v>107</v>
      </c>
      <c r="D27" s="160">
        <v>31448</v>
      </c>
      <c r="E27" s="156">
        <v>30.1</v>
      </c>
      <c r="F27" s="155">
        <v>29455</v>
      </c>
      <c r="G27" s="156">
        <v>14.9</v>
      </c>
      <c r="H27" s="179">
        <f t="shared" si="0"/>
        <v>31104.480000000003</v>
      </c>
      <c r="I27" s="162" t="s">
        <v>107</v>
      </c>
      <c r="J27" s="161" t="s">
        <v>107</v>
      </c>
      <c r="K27" s="161" t="s">
        <v>107</v>
      </c>
      <c r="L27" s="161" t="s">
        <v>107</v>
      </c>
      <c r="M27" s="161">
        <v>29778</v>
      </c>
      <c r="N27" s="158">
        <v>32806</v>
      </c>
      <c r="O27" s="161" t="s">
        <v>107</v>
      </c>
      <c r="P27" s="161" t="s">
        <v>107</v>
      </c>
      <c r="Q27" s="161" t="s">
        <v>107</v>
      </c>
      <c r="R27" s="161" t="s">
        <v>107</v>
      </c>
    </row>
    <row r="28" spans="1:18" x14ac:dyDescent="0.25">
      <c r="A28" s="159" t="s">
        <v>1130</v>
      </c>
      <c r="B28" s="154" t="s">
        <v>125</v>
      </c>
      <c r="C28" s="162">
        <v>46</v>
      </c>
      <c r="D28" s="160">
        <v>22784</v>
      </c>
      <c r="E28" s="156">
        <v>5.7</v>
      </c>
      <c r="F28" s="160">
        <v>28016</v>
      </c>
      <c r="G28" s="156">
        <v>-5.6</v>
      </c>
      <c r="H28" s="179">
        <f t="shared" si="0"/>
        <v>29584.896000000001</v>
      </c>
      <c r="I28" s="162" t="s">
        <v>107</v>
      </c>
      <c r="J28" s="161">
        <v>18720</v>
      </c>
      <c r="K28" s="161">
        <v>19473</v>
      </c>
      <c r="L28" s="158">
        <v>19939</v>
      </c>
      <c r="M28" s="158">
        <v>21377</v>
      </c>
      <c r="N28" s="161">
        <v>25020</v>
      </c>
      <c r="O28" s="161">
        <v>27475</v>
      </c>
      <c r="P28" s="161" t="s">
        <v>107</v>
      </c>
      <c r="Q28" s="161" t="s">
        <v>107</v>
      </c>
      <c r="R28" s="161" t="s">
        <v>107</v>
      </c>
    </row>
    <row r="29" spans="1:18" x14ac:dyDescent="0.25">
      <c r="A29" s="159" t="s">
        <v>1131</v>
      </c>
      <c r="B29" s="154" t="s">
        <v>126</v>
      </c>
      <c r="C29" s="162">
        <v>29</v>
      </c>
      <c r="D29" s="162">
        <v>27913</v>
      </c>
      <c r="E29" s="156">
        <v>0.3</v>
      </c>
      <c r="F29" s="162">
        <v>30128</v>
      </c>
      <c r="G29" s="156">
        <v>-4.7</v>
      </c>
      <c r="H29" s="179">
        <f t="shared" si="0"/>
        <v>31815.168000000001</v>
      </c>
      <c r="I29" s="162" t="s">
        <v>107</v>
      </c>
      <c r="J29" s="161" t="s">
        <v>107</v>
      </c>
      <c r="K29" s="161" t="s">
        <v>107</v>
      </c>
      <c r="L29" s="161" t="s">
        <v>107</v>
      </c>
      <c r="M29" s="161" t="s">
        <v>107</v>
      </c>
      <c r="N29" s="161">
        <v>32298</v>
      </c>
      <c r="O29" s="161" t="s">
        <v>107</v>
      </c>
      <c r="P29" s="161" t="s">
        <v>107</v>
      </c>
      <c r="Q29" s="161" t="s">
        <v>107</v>
      </c>
      <c r="R29" s="161" t="s">
        <v>107</v>
      </c>
    </row>
    <row r="30" spans="1:18" ht="26.25" x14ac:dyDescent="0.25">
      <c r="A30" s="159" t="s">
        <v>1132</v>
      </c>
      <c r="B30" s="154" t="s">
        <v>127</v>
      </c>
      <c r="C30" s="162" t="s">
        <v>107</v>
      </c>
      <c r="D30" s="160">
        <v>30229</v>
      </c>
      <c r="E30" s="156">
        <v>23.4</v>
      </c>
      <c r="F30" s="160">
        <v>31853</v>
      </c>
      <c r="G30" s="156">
        <v>11.4</v>
      </c>
      <c r="H30" s="179">
        <f t="shared" si="0"/>
        <v>33636.768000000004</v>
      </c>
      <c r="I30" s="162">
        <v>17781</v>
      </c>
      <c r="J30" s="158">
        <v>21317</v>
      </c>
      <c r="K30" s="158">
        <v>22807</v>
      </c>
      <c r="L30" s="158">
        <v>23951</v>
      </c>
      <c r="M30" s="158">
        <v>26838</v>
      </c>
      <c r="N30" s="158">
        <v>32878</v>
      </c>
      <c r="O30" s="161" t="s">
        <v>107</v>
      </c>
      <c r="P30" s="161" t="s">
        <v>107</v>
      </c>
      <c r="Q30" s="161" t="s">
        <v>107</v>
      </c>
      <c r="R30" s="161" t="s">
        <v>107</v>
      </c>
    </row>
    <row r="31" spans="1:18" ht="26.25" x14ac:dyDescent="0.25">
      <c r="A31" s="159" t="s">
        <v>1133</v>
      </c>
      <c r="B31" s="154" t="s">
        <v>128</v>
      </c>
      <c r="C31" s="160">
        <v>52</v>
      </c>
      <c r="D31" s="155">
        <v>35542</v>
      </c>
      <c r="E31" s="156">
        <v>3.4</v>
      </c>
      <c r="F31" s="155">
        <v>38225</v>
      </c>
      <c r="G31" s="156">
        <v>0.9</v>
      </c>
      <c r="H31" s="179">
        <f t="shared" si="0"/>
        <v>40365.599999999999</v>
      </c>
      <c r="I31" s="155">
        <v>22697</v>
      </c>
      <c r="J31" s="157">
        <v>26511</v>
      </c>
      <c r="K31" s="157">
        <v>28912</v>
      </c>
      <c r="L31" s="157">
        <v>29909</v>
      </c>
      <c r="M31" s="157">
        <v>32585</v>
      </c>
      <c r="N31" s="157">
        <v>38271</v>
      </c>
      <c r="O31" s="158">
        <v>41427</v>
      </c>
      <c r="P31" s="158">
        <v>43684</v>
      </c>
      <c r="Q31" s="158">
        <v>45959</v>
      </c>
      <c r="R31" s="161" t="s">
        <v>107</v>
      </c>
    </row>
    <row r="32" spans="1:18" ht="26.25" x14ac:dyDescent="0.25">
      <c r="A32" s="159" t="s">
        <v>1134</v>
      </c>
      <c r="B32" s="154" t="s">
        <v>129</v>
      </c>
      <c r="C32" s="162" t="s">
        <v>107</v>
      </c>
      <c r="D32" s="162">
        <v>22438</v>
      </c>
      <c r="E32" s="156">
        <v>0.6</v>
      </c>
      <c r="F32" s="162">
        <v>26209</v>
      </c>
      <c r="G32" s="156">
        <v>3.8</v>
      </c>
      <c r="H32" s="179">
        <f t="shared" si="0"/>
        <v>27676.704000000002</v>
      </c>
      <c r="I32" s="162" t="s">
        <v>107</v>
      </c>
      <c r="J32" s="161" t="s">
        <v>107</v>
      </c>
      <c r="K32" s="161">
        <v>16631</v>
      </c>
      <c r="L32" s="161">
        <v>17281</v>
      </c>
      <c r="M32" s="161">
        <v>18116</v>
      </c>
      <c r="N32" s="161" t="s">
        <v>107</v>
      </c>
      <c r="O32" s="161" t="s">
        <v>107</v>
      </c>
      <c r="P32" s="161" t="s">
        <v>107</v>
      </c>
      <c r="Q32" s="161" t="s">
        <v>107</v>
      </c>
      <c r="R32" s="161" t="s">
        <v>107</v>
      </c>
    </row>
    <row r="33" spans="1:18" ht="26.25" x14ac:dyDescent="0.25">
      <c r="A33" s="159" t="s">
        <v>1135</v>
      </c>
      <c r="B33" s="154" t="s">
        <v>130</v>
      </c>
      <c r="C33" s="160">
        <v>85</v>
      </c>
      <c r="D33" s="160">
        <v>25005</v>
      </c>
      <c r="E33" s="156">
        <v>10.8</v>
      </c>
      <c r="F33" s="155">
        <v>26381</v>
      </c>
      <c r="G33" s="156">
        <v>8.6999999999999993</v>
      </c>
      <c r="H33" s="179">
        <f>F33*105.6%</f>
        <v>27858.336000000003</v>
      </c>
      <c r="I33" s="162" t="s">
        <v>107</v>
      </c>
      <c r="J33" s="158">
        <v>19329</v>
      </c>
      <c r="K33" s="158">
        <v>20239</v>
      </c>
      <c r="L33" s="158">
        <v>21208</v>
      </c>
      <c r="M33" s="157">
        <v>23115</v>
      </c>
      <c r="N33" s="158">
        <v>27117</v>
      </c>
      <c r="O33" s="158">
        <v>30190</v>
      </c>
      <c r="P33" s="158">
        <v>31321</v>
      </c>
      <c r="Q33" s="161">
        <v>32629</v>
      </c>
      <c r="R33" s="161" t="s">
        <v>107</v>
      </c>
    </row>
    <row r="37" spans="1:18" x14ac:dyDescent="0.25">
      <c r="A37" s="166" t="s">
        <v>1136</v>
      </c>
    </row>
    <row r="38" spans="1:18" x14ac:dyDescent="0.25">
      <c r="A38" s="166"/>
    </row>
    <row r="39" spans="1:18" x14ac:dyDescent="0.25">
      <c r="A39" s="70" t="s">
        <v>1456</v>
      </c>
    </row>
    <row r="40" spans="1:18" x14ac:dyDescent="0.25">
      <c r="A40" s="70" t="s">
        <v>1147</v>
      </c>
    </row>
  </sheetData>
  <sheetProtection algorithmName="SHA-512" hashValue="i47xahSo1ewZPBqbWvn1N+o5vW365qUvWsmU9Ej4Ey8yRgq2vRk3VeLUCvw5bex2N+uO1cUnZyIZk5SlNYINWg==" saltValue="7jqLyhRmmgT0bFRy2o//Bw==" spinCount="100000" sheet="1" objects="1" scenarios="1"/>
  <mergeCells count="5">
    <mergeCell ref="U6:Z6"/>
    <mergeCell ref="U9:Z9"/>
    <mergeCell ref="U10:Z10"/>
    <mergeCell ref="U11:Z11"/>
    <mergeCell ref="U12:Z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4F54BBE1DE3D4CAB7C2988DC065075" ma:contentTypeVersion="16" ma:contentTypeDescription="Create a new document." ma:contentTypeScope="" ma:versionID="9eafa68aa6f98b5fd6f0e48be3b63521">
  <xsd:schema xmlns:xsd="http://www.w3.org/2001/XMLSchema" xmlns:xs="http://www.w3.org/2001/XMLSchema" xmlns:p="http://schemas.microsoft.com/office/2006/metadata/properties" xmlns:ns2="e6915c38-a3e7-4bdd-9e31-bf4fad71d88a" xmlns:ns3="4246b304-318f-42fe-91b5-a2a30a92af8a" targetNamespace="http://schemas.microsoft.com/office/2006/metadata/properties" ma:root="true" ma:fieldsID="96aa5ac0c3c8dcec5afb2133dbcd9029" ns2:_="" ns3:_="">
    <xsd:import namespace="e6915c38-a3e7-4bdd-9e31-bf4fad71d88a"/>
    <xsd:import namespace="4246b304-318f-42fe-91b5-a2a30a92af8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915c38-a3e7-4bdd-9e31-bf4fad71d8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7ca3e16-5e46-4a60-961f-b3243be4bd20"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246b304-318f-42fe-91b5-a2a30a92af8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01a21b-9eb2-44e3-b4aa-ea53373cf041}" ma:internalName="TaxCatchAll" ma:showField="CatchAllData" ma:web="4246b304-318f-42fe-91b5-a2a30a92af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246b304-318f-42fe-91b5-a2a30a92af8a" xsi:nil="true"/>
    <lcf76f155ced4ddcb4097134ff3c332f xmlns="e6915c38-a3e7-4bdd-9e31-bf4fad71d88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057901C-8664-4752-AEF3-1D5D26776C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915c38-a3e7-4bdd-9e31-bf4fad71d88a"/>
    <ds:schemaRef ds:uri="4246b304-318f-42fe-91b5-a2a30a92a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EDD953-33D2-4310-B41E-D19594BA2A95}">
  <ds:schemaRefs>
    <ds:schemaRef ds:uri="http://schemas.microsoft.com/sharepoint/v3/contenttype/forms"/>
  </ds:schemaRefs>
</ds:datastoreItem>
</file>

<file path=customXml/itemProps3.xml><?xml version="1.0" encoding="utf-8"?>
<ds:datastoreItem xmlns:ds="http://schemas.openxmlformats.org/officeDocument/2006/customXml" ds:itemID="{B2462F56-3125-4144-86BC-2A4A40BC7347}">
  <ds:schemaRef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dcmitype/"/>
    <ds:schemaRef ds:uri="http://purl.org/dc/elements/1.1/"/>
    <ds:schemaRef ds:uri="http://www.w3.org/XML/1998/namespace"/>
    <ds:schemaRef ds:uri="http://schemas.microsoft.com/office/2006/documentManagement/types"/>
    <ds:schemaRef ds:uri="4246b304-318f-42fe-91b5-a2a30a92af8a"/>
    <ds:schemaRef ds:uri="b12466e5-c59d-4f40-8d85-12ff40060110"/>
    <ds:schemaRef ds:uri="e6915c38-a3e7-4bdd-9e31-bf4fad71d88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Cover</vt:lpstr>
      <vt:lpstr>Calculator</vt:lpstr>
      <vt:lpstr>Sheet2</vt:lpstr>
      <vt:lpstr>List data</vt:lpstr>
      <vt:lpstr>Energy and water</vt:lpstr>
      <vt:lpstr>Minimum Income Standards</vt:lpstr>
      <vt:lpstr>Childcare 2023</vt:lpstr>
      <vt:lpstr>Pay by industry Part time</vt:lpstr>
      <vt:lpstr>Pay by industry Full time</vt:lpstr>
      <vt:lpstr>Council Tax Distribution </vt:lpstr>
      <vt:lpstr>Council Tax</vt:lpstr>
      <vt:lpstr>PAYE Tax Person 1</vt:lpstr>
      <vt:lpstr>PAYE Tax Person 2</vt:lpstr>
      <vt:lpstr>Private rent</vt:lpstr>
      <vt:lpstr>Private Registered Provider</vt:lpstr>
      <vt:lpstr>Local authority housing</vt:lpstr>
      <vt:lpstr>Mortgage repayments</vt:lpstr>
      <vt:lpstr>Council tax increases 2324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 Temple</dc:creator>
  <cp:keywords/>
  <dc:description/>
  <cp:lastModifiedBy>Amanda Robinson</cp:lastModifiedBy>
  <cp:revision/>
  <dcterms:created xsi:type="dcterms:W3CDTF">2015-06-05T18:19:34Z</dcterms:created>
  <dcterms:modified xsi:type="dcterms:W3CDTF">2023-06-28T14:53:32Z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0x010100948841534A7549418AB62656CDC5B297</vt:lpwstr>
  </property>
</Properties>
</file>